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drawings/drawing6.xml" ContentType="application/vnd.openxmlformats-officedocument.drawing+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drawings/drawing7.xml" ContentType="application/vnd.openxmlformats-officedocument.drawing+xml"/>
  <Override PartName="/xl/charts/chart5.xml" ContentType="application/vnd.openxmlformats-officedocument.drawingml.chart+xml"/>
  <Override PartName="/xl/charts/style5.xml" ContentType="application/vnd.ms-office.chartstyle+xml"/>
  <Override PartName="/xl/charts/colors5.xml" ContentType="application/vnd.ms-office.chartcolorstyle+xml"/>
  <Override PartName="/xl/charts/chart6.xml" ContentType="application/vnd.openxmlformats-officedocument.drawingml.chart+xml"/>
  <Override PartName="/xl/charts/style6.xml" ContentType="application/vnd.ms-office.chartstyle+xml"/>
  <Override PartName="/xl/charts/colors6.xml" ContentType="application/vnd.ms-office.chartcolorstyle+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51"/>
  <workbookPr codeName="ThisWorkbook"/>
  <mc:AlternateContent xmlns:mc="http://schemas.openxmlformats.org/markup-compatibility/2006">
    <mc:Choice Requires="x15">
      <x15ac:absPath xmlns:x15ac="http://schemas.microsoft.com/office/spreadsheetml/2010/11/ac" url="M:\okonomi\1 Rapportering\Regnskapsrapportering\1 Konsern\2019\Q3\Lagt ut på børs\"/>
    </mc:Choice>
  </mc:AlternateContent>
  <xr:revisionPtr revIDLastSave="0" documentId="8_{6D4BFC53-4A7C-48C2-83C8-D7098110D186}" xr6:coauthVersionLast="36" xr6:coauthVersionMax="36" xr10:uidLastSave="{00000000-0000-0000-0000-000000000000}"/>
  <bookViews>
    <workbookView xWindow="0" yWindow="0" windowWidth="14940" windowHeight="7755" xr2:uid="{00000000-000D-0000-FFFF-FFFF00000000}"/>
  </bookViews>
  <sheets>
    <sheet name="Front" sheetId="87" r:id="rId1"/>
    <sheet name="Contact info" sheetId="95" r:id="rId2"/>
    <sheet name="Contents" sheetId="1" r:id="rId3"/>
    <sheet name="APM definition" sheetId="99" r:id="rId4"/>
    <sheet name="1 APM" sheetId="96" r:id="rId5"/>
    <sheet name="2 Results and key figures" sheetId="5" r:id="rId6"/>
    <sheet name="3 Income" sheetId="6" r:id="rId7"/>
    <sheet name="4 Expences" sheetId="7" r:id="rId8"/>
    <sheet name="5 Margins" sheetId="57" r:id="rId9"/>
    <sheet name="6 Lending" sheetId="86" r:id="rId10"/>
    <sheet name="7 Deposits" sheetId="3" r:id="rId11"/>
    <sheet name="8 Customers" sheetId="97" r:id="rId12"/>
  </sheets>
  <externalReferences>
    <externalReference r:id="rId13"/>
    <externalReference r:id="rId14"/>
    <externalReference r:id="rId15"/>
    <externalReference r:id="rId16"/>
    <externalReference r:id="rId17"/>
  </externalReferences>
  <definedNames>
    <definedName name="__123Graph_ABALADAGS" localSheetId="5" hidden="1">[1]Tabell!#REF!</definedName>
    <definedName name="__123Graph_ABALADAGS" localSheetId="6" hidden="1">[1]Tabell!#REF!</definedName>
    <definedName name="__123Graph_ABALADAGS" localSheetId="7" hidden="1">[1]Tabell!#REF!</definedName>
    <definedName name="__123Graph_ABALADAGS" localSheetId="8" hidden="1">[1]Tabell!#REF!</definedName>
    <definedName name="__123Graph_ABALADAGS" localSheetId="9" hidden="1">[1]Tabell!#REF!</definedName>
    <definedName name="__123Graph_ABALADAGS" localSheetId="10" hidden="1">[1]Tabell!#REF!</definedName>
    <definedName name="__123Graph_ABALADAGS" hidden="1">[1]Tabell!#REF!</definedName>
    <definedName name="__123Graph_BBALADAGS" localSheetId="5" hidden="1">[1]Tabell!#REF!</definedName>
    <definedName name="__123Graph_BBALADAGS" localSheetId="6" hidden="1">[1]Tabell!#REF!</definedName>
    <definedName name="__123Graph_BBALADAGS" localSheetId="7" hidden="1">[1]Tabell!#REF!</definedName>
    <definedName name="__123Graph_BBALADAGS" localSheetId="8" hidden="1">[1]Tabell!#REF!</definedName>
    <definedName name="__123Graph_BBALADAGS" localSheetId="9" hidden="1">[1]Tabell!#REF!</definedName>
    <definedName name="__123Graph_BBALADAGS" localSheetId="10" hidden="1">[1]Tabell!#REF!</definedName>
    <definedName name="__123Graph_BBALADAGS" hidden="1">[1]Tabell!#REF!</definedName>
    <definedName name="__123Graph_CBALADAGS" localSheetId="5" hidden="1">[1]Tabell!#REF!</definedName>
    <definedName name="__123Graph_CBALADAGS" localSheetId="6" hidden="1">[1]Tabell!#REF!</definedName>
    <definedName name="__123Graph_CBALADAGS" localSheetId="7" hidden="1">[1]Tabell!#REF!</definedName>
    <definedName name="__123Graph_CBALADAGS" localSheetId="8" hidden="1">[1]Tabell!#REF!</definedName>
    <definedName name="__123Graph_CBALADAGS" localSheetId="9" hidden="1">[1]Tabell!#REF!</definedName>
    <definedName name="__123Graph_CBALADAGS" localSheetId="10" hidden="1">[1]Tabell!#REF!</definedName>
    <definedName name="__123Graph_CBALADAGS" hidden="1">[1]Tabell!#REF!</definedName>
    <definedName name="__123Graph_DBALADAGS" localSheetId="5" hidden="1">[1]Tabell!#REF!</definedName>
    <definedName name="__123Graph_DBALADAGS" localSheetId="6" hidden="1">[1]Tabell!#REF!</definedName>
    <definedName name="__123Graph_DBALADAGS" localSheetId="7" hidden="1">[1]Tabell!#REF!</definedName>
    <definedName name="__123Graph_DBALADAGS" localSheetId="8" hidden="1">[1]Tabell!#REF!</definedName>
    <definedName name="__123Graph_DBALADAGS" localSheetId="9" hidden="1">[1]Tabell!#REF!</definedName>
    <definedName name="__123Graph_DBALADAGS" localSheetId="10" hidden="1">[1]Tabell!#REF!</definedName>
    <definedName name="__123Graph_DBALADAGS" hidden="1">[1]Tabell!#REF!</definedName>
    <definedName name="__123Graph_EBALADAGS" localSheetId="5" hidden="1">[1]Tabell!#REF!</definedName>
    <definedName name="__123Graph_EBALADAGS" localSheetId="6" hidden="1">[1]Tabell!#REF!</definedName>
    <definedName name="__123Graph_EBALADAGS" localSheetId="7" hidden="1">[1]Tabell!#REF!</definedName>
    <definedName name="__123Graph_EBALADAGS" localSheetId="8" hidden="1">[1]Tabell!#REF!</definedName>
    <definedName name="__123Graph_EBALADAGS" localSheetId="9" hidden="1">[1]Tabell!#REF!</definedName>
    <definedName name="__123Graph_EBALADAGS" localSheetId="10" hidden="1">[1]Tabell!#REF!</definedName>
    <definedName name="__123Graph_EBALADAGS" hidden="1">[1]Tabell!#REF!</definedName>
    <definedName name="__123Graph_FBALADAGS" localSheetId="5" hidden="1">[1]Tabell!#REF!</definedName>
    <definedName name="__123Graph_FBALADAGS" localSheetId="6" hidden="1">[1]Tabell!#REF!</definedName>
    <definedName name="__123Graph_FBALADAGS" localSheetId="7" hidden="1">[1]Tabell!#REF!</definedName>
    <definedName name="__123Graph_FBALADAGS" localSheetId="8" hidden="1">[1]Tabell!#REF!</definedName>
    <definedName name="__123Graph_FBALADAGS" localSheetId="9" hidden="1">[1]Tabell!#REF!</definedName>
    <definedName name="__123Graph_FBALADAGS" localSheetId="10" hidden="1">[1]Tabell!#REF!</definedName>
    <definedName name="__123Graph_FBALADAGS" hidden="1">[1]Tabell!#REF!</definedName>
    <definedName name="__123Graph_LBL_ABALADAGS" localSheetId="5" hidden="1">[1]Tabell!#REF!</definedName>
    <definedName name="__123Graph_LBL_ABALADAGS" localSheetId="6" hidden="1">[1]Tabell!#REF!</definedName>
    <definedName name="__123Graph_LBL_ABALADAGS" localSheetId="7" hidden="1">[1]Tabell!#REF!</definedName>
    <definedName name="__123Graph_LBL_ABALADAGS" localSheetId="8" hidden="1">[1]Tabell!#REF!</definedName>
    <definedName name="__123Graph_LBL_ABALADAGS" localSheetId="9" hidden="1">[1]Tabell!#REF!</definedName>
    <definedName name="__123Graph_LBL_ABALADAGS" localSheetId="10" hidden="1">[1]Tabell!#REF!</definedName>
    <definedName name="__123Graph_LBL_ABALADAGS" hidden="1">[1]Tabell!#REF!</definedName>
    <definedName name="__123Graph_LBL_BBALADAGS" localSheetId="5" hidden="1">[1]Tabell!#REF!</definedName>
    <definedName name="__123Graph_LBL_BBALADAGS" localSheetId="6" hidden="1">[1]Tabell!#REF!</definedName>
    <definedName name="__123Graph_LBL_BBALADAGS" localSheetId="7" hidden="1">[1]Tabell!#REF!</definedName>
    <definedName name="__123Graph_LBL_BBALADAGS" localSheetId="8" hidden="1">[1]Tabell!#REF!</definedName>
    <definedName name="__123Graph_LBL_BBALADAGS" localSheetId="9" hidden="1">[1]Tabell!#REF!</definedName>
    <definedName name="__123Graph_LBL_BBALADAGS" localSheetId="10" hidden="1">[1]Tabell!#REF!</definedName>
    <definedName name="__123Graph_LBL_BBALADAGS" hidden="1">[1]Tabell!#REF!</definedName>
    <definedName name="__123Graph_LBL_CBALADAGS" localSheetId="5" hidden="1">[1]Tabell!#REF!</definedName>
    <definedName name="__123Graph_LBL_CBALADAGS" localSheetId="6" hidden="1">[1]Tabell!#REF!</definedName>
    <definedName name="__123Graph_LBL_CBALADAGS" localSheetId="7" hidden="1">[1]Tabell!#REF!</definedName>
    <definedName name="__123Graph_LBL_CBALADAGS" localSheetId="8" hidden="1">[1]Tabell!#REF!</definedName>
    <definedName name="__123Graph_LBL_CBALADAGS" localSheetId="9" hidden="1">[1]Tabell!#REF!</definedName>
    <definedName name="__123Graph_LBL_CBALADAGS" localSheetId="10" hidden="1">[1]Tabell!#REF!</definedName>
    <definedName name="__123Graph_LBL_CBALADAGS" hidden="1">[1]Tabell!#REF!</definedName>
    <definedName name="__123Graph_LBL_DBALADAGS" localSheetId="5" hidden="1">[1]Tabell!#REF!</definedName>
    <definedName name="__123Graph_LBL_DBALADAGS" localSheetId="6" hidden="1">[1]Tabell!#REF!</definedName>
    <definedName name="__123Graph_LBL_DBALADAGS" localSheetId="7" hidden="1">[1]Tabell!#REF!</definedName>
    <definedName name="__123Graph_LBL_DBALADAGS" localSheetId="8" hidden="1">[1]Tabell!#REF!</definedName>
    <definedName name="__123Graph_LBL_DBALADAGS" localSheetId="9" hidden="1">[1]Tabell!#REF!</definedName>
    <definedName name="__123Graph_LBL_DBALADAGS" localSheetId="10" hidden="1">[1]Tabell!#REF!</definedName>
    <definedName name="__123Graph_LBL_DBALADAGS" hidden="1">[1]Tabell!#REF!</definedName>
    <definedName name="__123Graph_LBL_EBALADAGS" localSheetId="5" hidden="1">[1]Tabell!#REF!</definedName>
    <definedName name="__123Graph_LBL_EBALADAGS" localSheetId="6" hidden="1">[1]Tabell!#REF!</definedName>
    <definedName name="__123Graph_LBL_EBALADAGS" localSheetId="7" hidden="1">[1]Tabell!#REF!</definedName>
    <definedName name="__123Graph_LBL_EBALADAGS" localSheetId="8" hidden="1">[1]Tabell!#REF!</definedName>
    <definedName name="__123Graph_LBL_EBALADAGS" localSheetId="9" hidden="1">[1]Tabell!#REF!</definedName>
    <definedName name="__123Graph_LBL_EBALADAGS" localSheetId="10" hidden="1">[1]Tabell!#REF!</definedName>
    <definedName name="__123Graph_LBL_EBALADAGS" hidden="1">[1]Tabell!#REF!</definedName>
    <definedName name="__123Graph_LBL_FBALADAGS" localSheetId="5" hidden="1">[1]Tabell!#REF!</definedName>
    <definedName name="__123Graph_LBL_FBALADAGS" localSheetId="6" hidden="1">[1]Tabell!#REF!</definedName>
    <definedName name="__123Graph_LBL_FBALADAGS" localSheetId="7" hidden="1">[1]Tabell!#REF!</definedName>
    <definedName name="__123Graph_LBL_FBALADAGS" localSheetId="8" hidden="1">[1]Tabell!#REF!</definedName>
    <definedName name="__123Graph_LBL_FBALADAGS" localSheetId="9" hidden="1">[1]Tabell!#REF!</definedName>
    <definedName name="__123Graph_LBL_FBALADAGS" localSheetId="10" hidden="1">[1]Tabell!#REF!</definedName>
    <definedName name="__123Graph_LBL_FBALADAGS" hidden="1">[1]Tabell!#REF!</definedName>
    <definedName name="__123Graph_XBALADAGS" localSheetId="5" hidden="1">[1]Tabell!#REF!</definedName>
    <definedName name="__123Graph_XBALADAGS" localSheetId="6" hidden="1">[1]Tabell!#REF!</definedName>
    <definedName name="__123Graph_XBALADAGS" localSheetId="7" hidden="1">[1]Tabell!#REF!</definedName>
    <definedName name="__123Graph_XBALADAGS" localSheetId="8" hidden="1">[1]Tabell!#REF!</definedName>
    <definedName name="__123Graph_XBALADAGS" localSheetId="9" hidden="1">[1]Tabell!#REF!</definedName>
    <definedName name="__123Graph_XBALADAGS" localSheetId="10" hidden="1">[1]Tabell!#REF!</definedName>
    <definedName name="__123Graph_XBALADAGS" hidden="1">[1]Tabell!#REF!</definedName>
    <definedName name="_a10" hidden="1">{#N/A,#N/A,TRUE,"0 Deckbl.";#N/A,#N/A,TRUE,"S 1 Komm";#N/A,#N/A,TRUE,"S 1a Komm";#N/A,#N/A,TRUE,"S 1b Komm";#N/A,#N/A,TRUE,"S  2 DBR";#N/A,#N/A,TRUE,"S  3 Sparten";#N/A,#N/A,TRUE,"S 4  Betr. K.";#N/A,#N/A,TRUE,"6 Bilanz";#N/A,#N/A,TRUE,"6a Bilanz ";#N/A,#N/A,TRUE,"6b Bilanz ";#N/A,#N/A,TRUE,"7 GS I";#N/A,#N/A,TRUE,"S 8 EQ-GuV"}</definedName>
    <definedName name="_a11" hidden="1">{#N/A,#N/A,TRUE,"0 Deckbl.";#N/A,#N/A,TRUE,"S 1 Komm";#N/A,#N/A,TRUE,"S 1a Komm";#N/A,#N/A,TRUE,"S 1b Komm";#N/A,#N/A,TRUE,"S  2 DBR";#N/A,#N/A,TRUE,"S  3 Sparten";#N/A,#N/A,TRUE,"S 4  Betr. K.";#N/A,#N/A,TRUE,"6 Bilanz";#N/A,#N/A,TRUE,"6a Bilanz ";#N/A,#N/A,TRUE,"6b Bilanz ";#N/A,#N/A,TRUE,"7 GS I";#N/A,#N/A,TRUE,"S 8 EQ-GuV"}</definedName>
    <definedName name="_a3" hidden="1">{#N/A,#N/A,TRUE,"0 Deckbl.";#N/A,#N/A,TRUE,"S 1 Komm";#N/A,#N/A,TRUE,"S 1a Komm";#N/A,#N/A,TRUE,"S 1b Komm";#N/A,#N/A,TRUE,"S  2 DBR";#N/A,#N/A,TRUE,"S  3 Sparten";#N/A,#N/A,TRUE,"S 4  Betr. K.";#N/A,#N/A,TRUE,"6 Bilanz";#N/A,#N/A,TRUE,"6a Bilanz ";#N/A,#N/A,TRUE,"6b Bilanz ";#N/A,#N/A,TRUE,"7 GS I";#N/A,#N/A,TRUE,"S 8 EQ-GuV"}</definedName>
    <definedName name="_a50" hidden="1">{#N/A,#N/A,TRUE,"0 Deckbl.";#N/A,#N/A,TRUE,"S 1 Komm";#N/A,#N/A,TRUE,"S 1a Komm";#N/A,#N/A,TRUE,"S 1b Komm";#N/A,#N/A,TRUE,"S  2 DBR";#N/A,#N/A,TRUE,"S  3 Sparten";#N/A,#N/A,TRUE,"S 4  Betr. K.";#N/A,#N/A,TRUE,"6 Bilanz";#N/A,#N/A,TRUE,"6a Bilanz ";#N/A,#N/A,TRUE,"6b Bilanz ";#N/A,#N/A,TRUE,"7 GS I";#N/A,#N/A,TRUE,"S 8 EQ-GuV"}</definedName>
    <definedName name="_GSRATES_1" hidden="1">"CT30000119990101        "</definedName>
    <definedName name="_GSRATES_2" hidden="1">"CT30000119990919        "</definedName>
    <definedName name="_GSRATES_3" hidden="1">"CT30000119990928        "</definedName>
    <definedName name="_GSRATES_4" hidden="1">"CT30000119990928        "</definedName>
    <definedName name="_GSRATES_5" hidden="1">"CT30000119990331        "</definedName>
    <definedName name="_GSRATES_6" hidden="1">"CT30000119990101        "</definedName>
    <definedName name="_GSRATES_7" hidden="1">"CT30000119980930        "</definedName>
    <definedName name="_GSRATES_8" hidden="1">"CT30000119980630        "</definedName>
    <definedName name="_GSRATES_9" hidden="1">"CT30000119980331        "</definedName>
    <definedName name="_GSRATES_COUNT" hidden="1">2</definedName>
    <definedName name="_GSRATESR_1" hidden="1">'[2]Market Cap'!$A$25:$B$26</definedName>
    <definedName name="_GSRATESR_2" localSheetId="5" hidden="1">'[2]Market Cap'!#REF!</definedName>
    <definedName name="_GSRATESR_2" localSheetId="6" hidden="1">'[2]Market Cap'!#REF!</definedName>
    <definedName name="_GSRATESR_2" localSheetId="7" hidden="1">'[2]Market Cap'!#REF!</definedName>
    <definedName name="_GSRATESR_2" localSheetId="8" hidden="1">'[2]Market Cap'!#REF!</definedName>
    <definedName name="_GSRATESR_2" localSheetId="9" hidden="1">'[2]Market Cap'!#REF!</definedName>
    <definedName name="_GSRATESR_2" localSheetId="10" hidden="1">'[2]Market Cap'!#REF!</definedName>
    <definedName name="_GSRATESR_2" hidden="1">'[2]Market Cap'!#REF!</definedName>
    <definedName name="_GSRATESR_3" hidden="1">'[2]Market Cap'!$A$24:$B$25</definedName>
    <definedName name="_GSRATESR_4" hidden="1">'[2]Market Cap'!$A$22:$B$23</definedName>
    <definedName name="_GSRATESR_5" hidden="1">'[2]Market Cap'!$A$28:$B$29</definedName>
    <definedName name="_GSRATESR_6" hidden="1">'[2]Market Cap'!$A$31:$B$32</definedName>
    <definedName name="_GSRATESR_7" hidden="1">'[2]Market Cap'!$A$34:$B$35</definedName>
    <definedName name="_GSRATESR_8" hidden="1">'[2]Market Cap'!$A$37:$B$38</definedName>
    <definedName name="_GSRATESR_9" hidden="1">'[2]Market Cap'!$A$40:$B$41</definedName>
    <definedName name="_Key1" localSheetId="5" hidden="1">#REF!</definedName>
    <definedName name="_Key1" localSheetId="6" hidden="1">#REF!</definedName>
    <definedName name="_Key1" localSheetId="7" hidden="1">#REF!</definedName>
    <definedName name="_Key1" localSheetId="8" hidden="1">#REF!</definedName>
    <definedName name="_Key1" localSheetId="9" hidden="1">#REF!</definedName>
    <definedName name="_Key1" localSheetId="10" hidden="1">#REF!</definedName>
    <definedName name="_Key1" hidden="1">#REF!</definedName>
    <definedName name="_Order1" hidden="1">255</definedName>
    <definedName name="_SA1" hidden="1">{#N/A,#N/A,TRUE,"0 Deckbl.";#N/A,#N/A,TRUE,"S 1 Komm";#N/A,#N/A,TRUE,"S 1a Komm";#N/A,#N/A,TRUE,"S 1b Komm";#N/A,#N/A,TRUE,"S  2 DBR";#N/A,#N/A,TRUE,"S  3 Sparten";#N/A,#N/A,TRUE,"S 4  Betr. K.";#N/A,#N/A,TRUE,"6 Bilanz";#N/A,#N/A,TRUE,"6a Bilanz ";#N/A,#N/A,TRUE,"6b Bilanz ";#N/A,#N/A,TRUE,"7 GS I";#N/A,#N/A,TRUE,"S 8 EQ-GuV"}</definedName>
    <definedName name="_ZZ2" hidden="1">{#N/A,#N/A,TRUE,"0 Deckbl.";#N/A,#N/A,TRUE,"S 1 Komm";#N/A,#N/A,TRUE,"S 1a Komm";#N/A,#N/A,TRUE,"S 1b Komm";#N/A,#N/A,TRUE,"S  2 DBR";#N/A,#N/A,TRUE,"S  3 Sparten";#N/A,#N/A,TRUE,"S 4  Betr. K.";#N/A,#N/A,TRUE,"6 Bilanz";#N/A,#N/A,TRUE,"6a Bilanz ";#N/A,#N/A,TRUE,"6b Bilanz ";#N/A,#N/A,TRUE,"7 GS I";#N/A,#N/A,TRUE,"S 8 EQ-GuV"}</definedName>
    <definedName name="AAA_DOCTOPS" hidden="1">"AAA_SET"</definedName>
    <definedName name="AAA_duser" hidden="1">"OFF"</definedName>
    <definedName name="AAAAAA" hidden="1">{#N/A,#N/A,TRUE,"0 Deckbl.";#N/A,#N/A,TRUE,"S 1 Komm";#N/A,#N/A,TRUE,"S 1a Komm";#N/A,#N/A,TRUE,"S 1b Komm";#N/A,#N/A,TRUE,"S  2 DBR";#N/A,#N/A,TRUE,"S  3 Sparten";#N/A,#N/A,TRUE,"S 4  Betr. K.";#N/A,#N/A,TRUE,"6 Bilanz";#N/A,#N/A,TRUE,"6a Bilanz ";#N/A,#N/A,TRUE,"6b Bilanz ";#N/A,#N/A,TRUE,"7 GS I";#N/A,#N/A,TRUE,"S 8 EQ-GuV"}</definedName>
    <definedName name="AAB_Addin5" hidden="1">"AAB_Description for addin 5,Description for addin 5,Description for addin 5,Description for addin 5,Description for addin 5,Description for addin 5"</definedName>
    <definedName name="abc" hidden="1">{#N/A,#N/A,TRUE,"0 Deckbl.";#N/A,#N/A,TRUE,"S 1 Komm";#N/A,#N/A,TRUE,"S 1a Komm";#N/A,#N/A,TRUE,"S 1b Komm";#N/A,#N/A,TRUE,"S  2 DBR";#N/A,#N/A,TRUE,"S  3 Sparten";#N/A,#N/A,TRUE,"S 4  Betr. K.";#N/A,#N/A,TRUE,"6 Bilanz";#N/A,#N/A,TRUE,"6a Bilanz ";#N/A,#N/A,TRUE,"6b Bilanz ";#N/A,#N/A,TRUE,"7 GS I";#N/A,#N/A,TRUE,"S 8 EQ-GuV"}</definedName>
    <definedName name="AccessDatabase" hidden="1">"H:\KAPFORV\FELLES\accessdb\MndRapport.mdb"</definedName>
    <definedName name="ads" localSheetId="5" hidden="1">[1]Tabell!#REF!</definedName>
    <definedName name="ads" localSheetId="6" hidden="1">[1]Tabell!#REF!</definedName>
    <definedName name="ads" localSheetId="7" hidden="1">[1]Tabell!#REF!</definedName>
    <definedName name="ads" localSheetId="8" hidden="1">[1]Tabell!#REF!</definedName>
    <definedName name="ads" localSheetId="9" hidden="1">[1]Tabell!#REF!</definedName>
    <definedName name="ads" localSheetId="10" hidden="1">[1]Tabell!#REF!</definedName>
    <definedName name="ads" hidden="1">[1]Tabell!#REF!</definedName>
    <definedName name="AS2DocOpenMode" hidden="1">"AS2DocumentEdit"</definedName>
    <definedName name="Balanse_konsern" localSheetId="3">[3]Balanse!$E$4:$K$109</definedName>
    <definedName name="Balanse_konsern">[3]Balanse!$E$4:$I$109</definedName>
    <definedName name="BLPB1" localSheetId="5" hidden="1">#REF!</definedName>
    <definedName name="BLPB1" localSheetId="6" hidden="1">#REF!</definedName>
    <definedName name="BLPB1" localSheetId="7" hidden="1">#REF!</definedName>
    <definedName name="BLPB1" localSheetId="8" hidden="1">#REF!</definedName>
    <definedName name="BLPB1" localSheetId="9" hidden="1">#REF!</definedName>
    <definedName name="BLPB1" localSheetId="10" hidden="1">#REF!</definedName>
    <definedName name="BLPB1" hidden="1">#REF!</definedName>
    <definedName name="BLPB2" localSheetId="5" hidden="1">#REF!</definedName>
    <definedName name="BLPB2" localSheetId="6" hidden="1">#REF!</definedName>
    <definedName name="BLPB2" localSheetId="7" hidden="1">#REF!</definedName>
    <definedName name="BLPB2" localSheetId="8" hidden="1">#REF!</definedName>
    <definedName name="BLPB2" localSheetId="9" hidden="1">#REF!</definedName>
    <definedName name="BLPB2" localSheetId="10" hidden="1">#REF!</definedName>
    <definedName name="BLPB2" hidden="1">#REF!</definedName>
    <definedName name="BLPH1" localSheetId="5" hidden="1">#REF!</definedName>
    <definedName name="BLPH1" localSheetId="6" hidden="1">#REF!</definedName>
    <definedName name="BLPH1" localSheetId="7" hidden="1">#REF!</definedName>
    <definedName name="BLPH1" localSheetId="8" hidden="1">#REF!</definedName>
    <definedName name="BLPH1" localSheetId="9" hidden="1">#REF!</definedName>
    <definedName name="BLPH1" localSheetId="10" hidden="1">#REF!</definedName>
    <definedName name="BLPH1" hidden="1">#REF!</definedName>
    <definedName name="BLPH2" localSheetId="5" hidden="1">#REF!</definedName>
    <definedName name="BLPH2" localSheetId="6" hidden="1">#REF!</definedName>
    <definedName name="BLPH2" localSheetId="7" hidden="1">#REF!</definedName>
    <definedName name="BLPH2" localSheetId="8" hidden="1">#REF!</definedName>
    <definedName name="BLPH2" localSheetId="9" hidden="1">#REF!</definedName>
    <definedName name="BLPH2" localSheetId="10" hidden="1">#REF!</definedName>
    <definedName name="BLPH2" hidden="1">#REF!</definedName>
    <definedName name="BLPH3" localSheetId="5" hidden="1">#REF!</definedName>
    <definedName name="BLPH3" localSheetId="6" hidden="1">#REF!</definedName>
    <definedName name="BLPH3" localSheetId="7" hidden="1">#REF!</definedName>
    <definedName name="BLPH3" localSheetId="8" hidden="1">#REF!</definedName>
    <definedName name="BLPH3" localSheetId="9" hidden="1">#REF!</definedName>
    <definedName name="BLPH3" localSheetId="10" hidden="1">#REF!</definedName>
    <definedName name="BLPH3" hidden="1">#REF!</definedName>
    <definedName name="BLPH4" localSheetId="5" hidden="1">#REF!</definedName>
    <definedName name="BLPH4" localSheetId="6" hidden="1">#REF!</definedName>
    <definedName name="BLPH4" localSheetId="7" hidden="1">#REF!</definedName>
    <definedName name="BLPH4" localSheetId="8" hidden="1">#REF!</definedName>
    <definedName name="BLPH4" localSheetId="9" hidden="1">#REF!</definedName>
    <definedName name="BLPH4" localSheetId="10" hidden="1">#REF!</definedName>
    <definedName name="BLPH4" hidden="1">#REF!</definedName>
    <definedName name="BLPH5" localSheetId="5" hidden="1">#REF!</definedName>
    <definedName name="BLPH5" localSheetId="6" hidden="1">#REF!</definedName>
    <definedName name="BLPH5" localSheetId="7" hidden="1">#REF!</definedName>
    <definedName name="BLPH5" localSheetId="8" hidden="1">#REF!</definedName>
    <definedName name="BLPH5" localSheetId="9" hidden="1">#REF!</definedName>
    <definedName name="BLPH5" localSheetId="10" hidden="1">#REF!</definedName>
    <definedName name="BLPH5" hidden="1">#REF!</definedName>
    <definedName name="BLPH6" localSheetId="5" hidden="1">#REF!</definedName>
    <definedName name="BLPH6" localSheetId="6" hidden="1">#REF!</definedName>
    <definedName name="BLPH6" localSheetId="7" hidden="1">#REF!</definedName>
    <definedName name="BLPH6" localSheetId="8" hidden="1">#REF!</definedName>
    <definedName name="BLPH6" localSheetId="9" hidden="1">#REF!</definedName>
    <definedName name="BLPH6" localSheetId="10" hidden="1">#REF!</definedName>
    <definedName name="BLPH6" hidden="1">#REF!</definedName>
    <definedName name="BLPH7" localSheetId="5" hidden="1">#REF!</definedName>
    <definedName name="BLPH7" localSheetId="6" hidden="1">#REF!</definedName>
    <definedName name="BLPH7" localSheetId="7" hidden="1">#REF!</definedName>
    <definedName name="BLPH7" localSheetId="8" hidden="1">#REF!</definedName>
    <definedName name="BLPH7" localSheetId="9" hidden="1">#REF!</definedName>
    <definedName name="BLPH7" localSheetId="10" hidden="1">#REF!</definedName>
    <definedName name="BLPH7" hidden="1">#REF!</definedName>
    <definedName name="BLPH8" localSheetId="5" hidden="1">#REF!</definedName>
    <definedName name="BLPH8" localSheetId="6" hidden="1">#REF!</definedName>
    <definedName name="BLPH8" localSheetId="7" hidden="1">#REF!</definedName>
    <definedName name="BLPH8" localSheetId="8" hidden="1">#REF!</definedName>
    <definedName name="BLPH8" localSheetId="9" hidden="1">#REF!</definedName>
    <definedName name="BLPH8" localSheetId="10" hidden="1">#REF!</definedName>
    <definedName name="BLPH8" hidden="1">#REF!</definedName>
    <definedName name="business_model" hidden="1">{#N/A,#N/A,FALSE,"Annual Earnings Model";#N/A,#N/A,FALSE,"Quarterly Earnings Model";#N/A,#N/A,FALSE,"Header";#N/A,#N/A,FALSE,"Notes"}</definedName>
    <definedName name="D" hidden="1">{#N/A,#N/A,TRUE,"0 Deckbl.";#N/A,#N/A,TRUE,"S 1 Komm";#N/A,#N/A,TRUE,"S 1a Komm";#N/A,#N/A,TRUE,"S 1b Komm";#N/A,#N/A,TRUE,"S  2 DBR";#N/A,#N/A,TRUE,"S  3 Sparten";#N/A,#N/A,TRUE,"S 4  Betr. K.";#N/A,#N/A,TRUE,"6 Bilanz";#N/A,#N/A,TRUE,"6a Bilanz ";#N/A,#N/A,TRUE,"6b Bilanz ";#N/A,#N/A,TRUE,"7 GS I";#N/A,#N/A,TRUE,"S 8 EQ-GuV"}</definedName>
    <definedName name="Dager">[3]Hovedtall!$P$1</definedName>
    <definedName name="dfhgd" localSheetId="6" hidden="1">[1]Tabell!#REF!</definedName>
    <definedName name="dfhgd" localSheetId="8" hidden="1">[1]Tabell!#REF!</definedName>
    <definedName name="dfhgd" localSheetId="9" hidden="1">[1]Tabell!#REF!</definedName>
    <definedName name="dfhgd" hidden="1">[1]Tabell!#REF!</definedName>
    <definedName name="E" hidden="1">{#N/A,#N/A,TRUE,"0 Deckbl.";#N/A,#N/A,TRUE,"S 1 Komm";#N/A,#N/A,TRUE,"S 1a Komm";#N/A,#N/A,TRUE,"S 1b Komm";#N/A,#N/A,TRUE,"S  2 DBR";#N/A,#N/A,TRUE,"S  3 Sparten";#N/A,#N/A,TRUE,"S 4  Betr. K.";#N/A,#N/A,TRUE,"6 Bilanz";#N/A,#N/A,TRUE,"6a Bilanz ";#N/A,#N/A,TRUE,"6b Bilanz ";#N/A,#N/A,TRUE,"7 GS I";#N/A,#N/A,TRUE,"S 8 EQ-GuV"}</definedName>
    <definedName name="fffff" hidden="1">{#N/A,#N/A,TRUE,"0 Deckbl.";#N/A,#N/A,TRUE,"S 1 Komm";#N/A,#N/A,TRUE,"S 1a Komm";#N/A,#N/A,TRUE,"S 1b Komm";#N/A,#N/A,TRUE,"S  2 DBR";#N/A,#N/A,TRUE,"S  3 Sparten";#N/A,#N/A,TRUE,"S 4  Betr. K.";#N/A,#N/A,TRUE,"6 Bilanz";#N/A,#N/A,TRUE,"6a Bilanz ";#N/A,#N/A,TRUE,"6b Bilanz ";#N/A,#N/A,TRUE,"7 GS I";#N/A,#N/A,TRUE,"S 8 EQ-GuV"}</definedName>
    <definedName name="FG" hidden="1">{#N/A,#N/A,TRUE,"0 Deckbl.";#N/A,#N/A,TRUE,"S 1 Komm";#N/A,#N/A,TRUE,"S 1a Komm";#N/A,#N/A,TRUE,"S 1b Komm";#N/A,#N/A,TRUE,"S  2 DBR";#N/A,#N/A,TRUE,"S  3 Sparten";#N/A,#N/A,TRUE,"S 4  Betr. K.";#N/A,#N/A,TRUE,"6 Bilanz";#N/A,#N/A,TRUE,"6a Bilanz ";#N/A,#N/A,TRUE,"6b Bilanz ";#N/A,#N/A,TRUE,"7 GS I";#N/A,#N/A,TRUE,"S 8 EQ-GuV"}</definedName>
    <definedName name="G" hidden="1">{#N/A,#N/A,TRUE,"0 Deckbl.";#N/A,#N/A,TRUE,"S 1 Komm";#N/A,#N/A,TRUE,"S 1a Komm";#N/A,#N/A,TRUE,"S 1b Komm";#N/A,#N/A,TRUE,"S  2 DBR";#N/A,#N/A,TRUE,"S  3 Sparten";#N/A,#N/A,TRUE,"S 4  Betr. K.";#N/A,#N/A,TRUE,"6 Bilanz";#N/A,#N/A,TRUE,"6a Bilanz ";#N/A,#N/A,TRUE,"6b Bilanz ";#N/A,#N/A,TRUE,"7 GS I";#N/A,#N/A,TRUE,"S 8 EQ-GuV"}</definedName>
    <definedName name="i" hidden="1">{#N/A,#N/A,TRUE,"0 Deckbl.";#N/A,#N/A,TRUE,"S 1 Komm";#N/A,#N/A,TRUE,"S 1a Komm";#N/A,#N/A,TRUE,"S 1b Komm";#N/A,#N/A,TRUE,"S  2 DBR";#N/A,#N/A,TRUE,"S  3 Sparten";#N/A,#N/A,TRUE,"S 4  Betr. K.";#N/A,#N/A,TRUE,"6 Bilanz";#N/A,#N/A,TRUE,"6a Bilanz ";#N/A,#N/A,TRUE,"6b Bilanz ";#N/A,#N/A,TRUE,"7 GS I";#N/A,#N/A,TRUE,"S 8 EQ-GuV"}</definedName>
    <definedName name="j" hidden="1">{#N/A,#N/A,TRUE,"0 Deckbl.";#N/A,#N/A,TRUE,"S 1 Komm";#N/A,#N/A,TRUE,"S 1a Komm";#N/A,#N/A,TRUE,"S 1b Komm";#N/A,#N/A,TRUE,"S  2 DBR";#N/A,#N/A,TRUE,"S  3 Sparten";#N/A,#N/A,TRUE,"S 4  Betr. K.";#N/A,#N/A,TRUE,"6 Bilanz";#N/A,#N/A,TRUE,"6a Bilanz ";#N/A,#N/A,TRUE,"6b Bilanz ";#N/A,#N/A,TRUE,"7 GS I";#N/A,#N/A,TRUE,"S 8 EQ-GuV"}</definedName>
    <definedName name="janis" hidden="1">{#N/A,#N/A,TRUE,"0 Deckbl.";#N/A,#N/A,TRUE,"S 1 Komm";#N/A,#N/A,TRUE,"S 1a Komm";#N/A,#N/A,TRUE,"S 1b Komm";#N/A,#N/A,TRUE,"S  2 DBR";#N/A,#N/A,TRUE,"S  3 Sparten";#N/A,#N/A,TRUE,"S 4  Betr. K.";#N/A,#N/A,TRUE,"6 Bilanz";#N/A,#N/A,TRUE,"6a Bilanz ";#N/A,#N/A,TRUE,"6b Bilanz ";#N/A,#N/A,TRUE,"7 GS I";#N/A,#N/A,TRUE,"S 8 EQ-GuV"}</definedName>
    <definedName name="JK" hidden="1">{#N/A,#N/A,TRUE,"0 Deckbl.";#N/A,#N/A,TRUE,"S 1 Komm";#N/A,#N/A,TRUE,"S 1a Komm";#N/A,#N/A,TRUE,"S 1b Komm";#N/A,#N/A,TRUE,"S  2 DBR";#N/A,#N/A,TRUE,"S  3 Sparten";#N/A,#N/A,TRUE,"S 4  Betr. K.";#N/A,#N/A,TRUE,"6 Bilanz";#N/A,#N/A,TRUE,"6a Bilanz ";#N/A,#N/A,TRUE,"6b Bilanz ";#N/A,#N/A,TRUE,"7 GS I";#N/A,#N/A,TRUE,"S 8 EQ-GuV"}</definedName>
    <definedName name="k" hidden="1">{#N/A,#N/A,TRUE,"0 Deckbl.";#N/A,#N/A,TRUE,"S 1 Komm";#N/A,#N/A,TRUE,"S 1a Komm";#N/A,#N/A,TRUE,"S 1b Komm";#N/A,#N/A,TRUE,"S  2 DBR";#N/A,#N/A,TRUE,"S  3 Sparten";#N/A,#N/A,TRUE,"S 4  Betr. K.";#N/A,#N/A,TRUE,"6 Bilanz";#N/A,#N/A,TRUE,"6a Bilanz ";#N/A,#N/A,TRUE,"6b Bilanz ";#N/A,#N/A,TRUE,"7 GS I";#N/A,#N/A,TRUE,"S 8 EQ-GuV"}</definedName>
    <definedName name="kkk" hidden="1">{#N/A,#N/A,TRUE,"0 Deckbl.";#N/A,#N/A,TRUE,"S 1 Komm";#N/A,#N/A,TRUE,"S 1a Komm";#N/A,#N/A,TRUE,"S 1b Komm";#N/A,#N/A,TRUE,"S  2 DBR";#N/A,#N/A,TRUE,"S  3 Sparten";#N/A,#N/A,TRUE,"S 4  Betr. K.";#N/A,#N/A,TRUE,"6 Bilanz";#N/A,#N/A,TRUE,"6a Bilanz ";#N/A,#N/A,TRUE,"6b Bilanz ";#N/A,#N/A,TRUE,"7 GS I";#N/A,#N/A,TRUE,"S 8 EQ-GuV"}</definedName>
    <definedName name="L" hidden="1">{#N/A,#N/A,TRUE,"0 Deckbl.";#N/A,#N/A,TRUE,"S 1 Komm";#N/A,#N/A,TRUE,"S 1a Komm";#N/A,#N/A,TRUE,"S 1b Komm";#N/A,#N/A,TRUE,"S  2 DBR";#N/A,#N/A,TRUE,"S  3 Sparten";#N/A,#N/A,TRUE,"S 4  Betr. K.";#N/A,#N/A,TRUE,"6 Bilanz";#N/A,#N/A,TRUE,"6a Bilanz ";#N/A,#N/A,TRUE,"6b Bilanz ";#N/A,#N/A,TRUE,"7 GS I";#N/A,#N/A,TRUE,"S 8 EQ-GuV"}</definedName>
    <definedName name="LI" localSheetId="6" hidden="1">[1]Tabell!#REF!</definedName>
    <definedName name="LI" localSheetId="8" hidden="1">[1]Tabell!#REF!</definedName>
    <definedName name="LI" localSheetId="9" hidden="1">[1]Tabell!#REF!</definedName>
    <definedName name="LI" hidden="1">[1]Tabell!#REF!</definedName>
    <definedName name="M" hidden="1">{#N/A,#N/A,TRUE,"0 Deckbl.";#N/A,#N/A,TRUE,"S 1 Komm";#N/A,#N/A,TRUE,"S 1a Komm";#N/A,#N/A,TRUE,"S 1b Komm";#N/A,#N/A,TRUE,"S  2 DBR";#N/A,#N/A,TRUE,"S  3 Sparten";#N/A,#N/A,TRUE,"S 4  Betr. K.";#N/A,#N/A,TRUE,"6 Bilanz";#N/A,#N/A,TRUE,"6a Bilanz ";#N/A,#N/A,TRUE,"6b Bilanz ";#N/A,#N/A,TRUE,"7 GS I";#N/A,#N/A,TRUE,"S 8 EQ-GuV"}</definedName>
    <definedName name="marie" hidden="1">{#N/A,#N/A,TRUE,"0 Deckbl.";#N/A,#N/A,TRUE,"S 1 Komm";#N/A,#N/A,TRUE,"S 1a Komm";#N/A,#N/A,TRUE,"S 1b Komm";#N/A,#N/A,TRUE,"S  2 DBR";#N/A,#N/A,TRUE,"S  3 Sparten";#N/A,#N/A,TRUE,"S 4  Betr. K.";#N/A,#N/A,TRUE,"6 Bilanz";#N/A,#N/A,TRUE,"6a Bilanz ";#N/A,#N/A,TRUE,"6b Bilanz ";#N/A,#N/A,TRUE,"7 GS I";#N/A,#N/A,TRUE,"S 8 EQ-GuV"}</definedName>
    <definedName name="market" hidden="1">{#N/A,#N/A,TRUE,"0 Deckbl.";#N/A,#N/A,TRUE,"S 1 Komm";#N/A,#N/A,TRUE,"S 1a Komm";#N/A,#N/A,TRUE,"S 1b Komm";#N/A,#N/A,TRUE,"S  2 DBR";#N/A,#N/A,TRUE,"S  3 Sparten";#N/A,#N/A,TRUE,"S 4  Betr. K.";#N/A,#N/A,TRUE,"6 Bilanz";#N/A,#N/A,TRUE,"6a Bilanz ";#N/A,#N/A,TRUE,"6b Bilanz ";#N/A,#N/A,TRUE,"7 GS I";#N/A,#N/A,TRUE,"S 8 EQ-GuV"}</definedName>
    <definedName name="MIL">[4]Cover!$J$8</definedName>
    <definedName name="N" hidden="1">{#N/A,#N/A,TRUE,"0 Deckbl.";#N/A,#N/A,TRUE,"S 1 Komm";#N/A,#N/A,TRUE,"S 1a Komm";#N/A,#N/A,TRUE,"S 1b Komm";#N/A,#N/A,TRUE,"S  2 DBR";#N/A,#N/A,TRUE,"S  3 Sparten";#N/A,#N/A,TRUE,"S 4  Betr. K.";#N/A,#N/A,TRUE,"6 Bilanz";#N/A,#N/A,TRUE,"6a Bilanz ";#N/A,#N/A,TRUE,"6b Bilanz ";#N/A,#N/A,TRUE,"7 GS I";#N/A,#N/A,TRUE,"S 8 EQ-GuV"}</definedName>
    <definedName name="OL" hidden="1">{#N/A,#N/A,TRUE,"0 Deckbl.";#N/A,#N/A,TRUE,"S 1 Komm";#N/A,#N/A,TRUE,"S 1a Komm";#N/A,#N/A,TRUE,"S 1b Komm";#N/A,#N/A,TRUE,"S  2 DBR";#N/A,#N/A,TRUE,"S  3 Sparten";#N/A,#N/A,TRUE,"S 4  Betr. K.";#N/A,#N/A,TRUE,"6 Bilanz";#N/A,#N/A,TRUE,"6a Bilanz ";#N/A,#N/A,TRUE,"6b Bilanz ";#N/A,#N/A,TRUE,"7 GS I";#N/A,#N/A,TRUE,"S 8 EQ-GuV"}</definedName>
    <definedName name="PO" hidden="1">{#N/A,#N/A,TRUE,"0 Deckbl.";#N/A,#N/A,TRUE,"S 1 Komm";#N/A,#N/A,TRUE,"S 1a Komm";#N/A,#N/A,TRUE,"S 1b Komm";#N/A,#N/A,TRUE,"S  2 DBR";#N/A,#N/A,TRUE,"S  3 Sparten";#N/A,#N/A,TRUE,"S 4  Betr. K.";#N/A,#N/A,TRUE,"6 Bilanz";#N/A,#N/A,TRUE,"6a Bilanz ";#N/A,#N/A,TRUE,"6b Bilanz ";#N/A,#N/A,TRUE,"7 GS I";#N/A,#N/A,TRUE,"S 8 EQ-GuV"}</definedName>
    <definedName name="Print_A">#N/A</definedName>
    <definedName name="q" hidden="1">{#N/A,#N/A,TRUE,"0 Deckbl.";#N/A,#N/A,TRUE,"S 1 Komm";#N/A,#N/A,TRUE,"S 1a Komm";#N/A,#N/A,TRUE,"S 1b Komm";#N/A,#N/A,TRUE,"S  2 DBR";#N/A,#N/A,TRUE,"S  3 Sparten";#N/A,#N/A,TRUE,"S 4  Betr. K.";#N/A,#N/A,TRUE,"6 Bilanz";#N/A,#N/A,TRUE,"6a Bilanz ";#N/A,#N/A,TRUE,"6b Bilanz ";#N/A,#N/A,TRUE,"7 GS I";#N/A,#N/A,TRUE,"S 8 EQ-GuV"}</definedName>
    <definedName name="qweqweqwe" hidden="1">{#N/A,#N/A,TRUE,"0 Deckbl.";#N/A,#N/A,TRUE,"S 1 Komm";#N/A,#N/A,TRUE,"S 1a Komm";#N/A,#N/A,TRUE,"S 1b Komm";#N/A,#N/A,TRUE,"S  2 DBR";#N/A,#N/A,TRUE,"S  3 Sparten";#N/A,#N/A,TRUE,"S 4  Betr. K.";#N/A,#N/A,TRUE,"6 Bilanz";#N/A,#N/A,TRUE,"6a Bilanz ";#N/A,#N/A,TRUE,"6b Bilanz ";#N/A,#N/A,TRUE,"7 GS I";#N/A,#N/A,TRUE,"S 8 EQ-GuV"}</definedName>
    <definedName name="rabota" hidden="1">{#N/A,#N/A,TRUE,"0 Deckbl.";#N/A,#N/A,TRUE,"S 1 Komm";#N/A,#N/A,TRUE,"S 1a Komm";#N/A,#N/A,TRUE,"S 1b Komm";#N/A,#N/A,TRUE,"S  2 DBR";#N/A,#N/A,TRUE,"S  3 Sparten";#N/A,#N/A,TRUE,"S 4  Betr. K.";#N/A,#N/A,TRUE,"6 Bilanz";#N/A,#N/A,TRUE,"6a Bilanz ";#N/A,#N/A,TRUE,"6b Bilanz ";#N/A,#N/A,TRUE,"7 GS I";#N/A,#N/A,TRUE,"S 8 EQ-GuV"}</definedName>
    <definedName name="Rente" hidden="1">{#N/A,#N/A,FALSE,"Annual Earnings Model";#N/A,#N/A,FALSE,"Quarterly Earnings Model";#N/A,#N/A,FALSE,"Header";#N/A,#N/A,FALSE,"Notes"}</definedName>
    <definedName name="SD" hidden="1">{#N/A,#N/A,TRUE,"0 Deckbl.";#N/A,#N/A,TRUE,"S 1 Komm";#N/A,#N/A,TRUE,"S 1a Komm";#N/A,#N/A,TRUE,"S 1b Komm";#N/A,#N/A,TRUE,"S  2 DBR";#N/A,#N/A,TRUE,"S  3 Sparten";#N/A,#N/A,TRUE,"S 4  Betr. K.";#N/A,#N/A,TRUE,"6 Bilanz";#N/A,#N/A,TRUE,"6a Bilanz ";#N/A,#N/A,TRUE,"6b Bilanz ";#N/A,#N/A,TRUE,"7 GS I";#N/A,#N/A,TRUE,"S 8 EQ-GuV"}</definedName>
    <definedName name="TEST" localSheetId="6" hidden="1">[1]Tabell!#REF!</definedName>
    <definedName name="TEST" localSheetId="8" hidden="1">[1]Tabell!#REF!</definedName>
    <definedName name="TEST" localSheetId="9" hidden="1">[1]Tabell!#REF!</definedName>
    <definedName name="TEST" hidden="1">[1]Tabell!#REF!</definedName>
    <definedName name="u" hidden="1">{#N/A,#N/A,TRUE,"0 Deckbl.";#N/A,#N/A,TRUE,"S 1 Komm";#N/A,#N/A,TRUE,"S 1a Komm";#N/A,#N/A,TRUE,"S 1b Komm";#N/A,#N/A,TRUE,"S  2 DBR";#N/A,#N/A,TRUE,"S  3 Sparten";#N/A,#N/A,TRUE,"S 4  Betr. K.";#N/A,#N/A,TRUE,"6 Bilanz";#N/A,#N/A,TRUE,"6a Bilanz ";#N/A,#N/A,TRUE,"6b Bilanz ";#N/A,#N/A,TRUE,"7 GS I";#N/A,#N/A,TRUE,"S 8 EQ-GuV"}</definedName>
    <definedName name="_xlnm.Print_Area">#N/A</definedName>
    <definedName name="v" hidden="1">{#N/A,#N/A,TRUE,"0 Deckbl.";#N/A,#N/A,TRUE,"S 1 Komm";#N/A,#N/A,TRUE,"S 1a Komm";#N/A,#N/A,TRUE,"S 1b Komm";#N/A,#N/A,TRUE,"S  2 DBR";#N/A,#N/A,TRUE,"S  3 Sparten";#N/A,#N/A,TRUE,"S 4  Betr. K.";#N/A,#N/A,TRUE,"6 Bilanz";#N/A,#N/A,TRUE,"6a Bilanz ";#N/A,#N/A,TRUE,"6b Bilanz ";#N/A,#N/A,TRUE,"7 GS I";#N/A,#N/A,TRUE,"S 8 EQ-GuV"}</definedName>
    <definedName name="W" hidden="1">{#N/A,#N/A,TRUE,"0 Deckbl.";#N/A,#N/A,TRUE,"S 1 Komm";#N/A,#N/A,TRUE,"S 1a Komm";#N/A,#N/A,TRUE,"S 1b Komm";#N/A,#N/A,TRUE,"S  2 DBR";#N/A,#N/A,TRUE,"S  3 Sparten";#N/A,#N/A,TRUE,"S 4  Betr. K.";#N/A,#N/A,TRUE,"6 Bilanz";#N/A,#N/A,TRUE,"6a Bilanz ";#N/A,#N/A,TRUE,"6b Bilanz ";#N/A,#N/A,TRUE,"7 GS I";#N/A,#N/A,TRUE,"S 8 EQ-GuV"}</definedName>
    <definedName name="wrn.All." hidden="1">{#N/A,#N/A,FALSE,"Annual Earnings Model";#N/A,#N/A,FALSE,"Quarterly Earnings Model";#N/A,#N/A,FALSE,"Header";#N/A,#N/A,FALSE,"Notes"}</definedName>
    <definedName name="wrn.Druck._.Monatsreporting." hidden="1">{#N/A,#N/A,TRUE,"0 Deckbl.";#N/A,#N/A,TRUE,"S 1 Komm";#N/A,#N/A,TRUE,"S 1a Komm";#N/A,#N/A,TRUE,"S 1b Komm";#N/A,#N/A,TRUE,"S  2 DBR";#N/A,#N/A,TRUE,"S  3 Sparten";#N/A,#N/A,TRUE,"S 4  Betr. K.";#N/A,#N/A,TRUE,"6 Bilanz";#N/A,#N/A,TRUE,"6a Bilanz ";#N/A,#N/A,TRUE,"6b Bilanz ";#N/A,#N/A,TRUE,"7 GS I";#N/A,#N/A,TRUE,"S 8 EQ-GuV"}</definedName>
    <definedName name="x" hidden="1">{#N/A,#N/A,TRUE,"0 Deckbl.";#N/A,#N/A,TRUE,"S 1 Komm";#N/A,#N/A,TRUE,"S 1a Komm";#N/A,#N/A,TRUE,"S 1b Komm";#N/A,#N/A,TRUE,"S  2 DBR";#N/A,#N/A,TRUE,"S  3 Sparten";#N/A,#N/A,TRUE,"S 4  Betr. K.";#N/A,#N/A,TRUE,"6 Bilanz";#N/A,#N/A,TRUE,"6a Bilanz ";#N/A,#N/A,TRUE,"6b Bilanz ";#N/A,#N/A,TRUE,"7 GS I";#N/A,#N/A,TRUE,"S 8 EQ-GuV"}</definedName>
    <definedName name="xxxxxxx" localSheetId="5" hidden="1">[5]In99!#REF!</definedName>
    <definedName name="xxxxxxx" localSheetId="6" hidden="1">[5]In99!#REF!</definedName>
    <definedName name="xxxxxxx" localSheetId="7" hidden="1">[5]In99!#REF!</definedName>
    <definedName name="xxxxxxx" localSheetId="8" hidden="1">[5]In99!#REF!</definedName>
    <definedName name="xxxxxxx" localSheetId="9" hidden="1">[5]In99!#REF!</definedName>
    <definedName name="xxxxxxx" localSheetId="10" hidden="1">[5]In99!#REF!</definedName>
    <definedName name="xxxxxxx" hidden="1">[5]In99!#REF!</definedName>
    <definedName name="Y" hidden="1">{#N/A,#N/A,TRUE,"0 Deckbl.";#N/A,#N/A,TRUE,"S 1 Komm";#N/A,#N/A,TRUE,"S 1a Komm";#N/A,#N/A,TRUE,"S 1b Komm";#N/A,#N/A,TRUE,"S  2 DBR";#N/A,#N/A,TRUE,"S  3 Sparten";#N/A,#N/A,TRUE,"S 4  Betr. K.";#N/A,#N/A,TRUE,"6 Bilanz";#N/A,#N/A,TRUE,"6a Bilanz ";#N/A,#N/A,TRUE,"6b Bilanz ";#N/A,#N/A,TRUE,"7 GS I";#N/A,#N/A,TRUE,"S 8 EQ-GuV"}</definedName>
    <definedName name="z" hidden="1">{#N/A,#N/A,TRUE,"0 Deckbl.";#N/A,#N/A,TRUE,"S 1 Komm";#N/A,#N/A,TRUE,"S 1a Komm";#N/A,#N/A,TRUE,"S 1b Komm";#N/A,#N/A,TRUE,"S  2 DBR";#N/A,#N/A,TRUE,"S  3 Sparten";#N/A,#N/A,TRUE,"S 4  Betr. K.";#N/A,#N/A,TRUE,"6 Bilanz";#N/A,#N/A,TRUE,"6a Bilanz ";#N/A,#N/A,TRUE,"6b Bilanz ";#N/A,#N/A,TRUE,"7 GS I";#N/A,#N/A,TRUE,"S 8 EQ-GuV"}</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18" i="86" l="1"/>
  <c r="D20" i="86" l="1"/>
  <c r="D43" i="86"/>
  <c r="F53" i="6" l="1"/>
  <c r="E53" i="6"/>
  <c r="G53" i="6"/>
  <c r="H53" i="6"/>
  <c r="E151" i="96"/>
  <c r="E149" i="96"/>
  <c r="E148" i="96"/>
  <c r="E142" i="96"/>
  <c r="E141" i="96"/>
  <c r="E143" i="96" s="1"/>
  <c r="E140" i="96"/>
  <c r="E139" i="96"/>
  <c r="E135" i="96"/>
  <c r="E152" i="96" s="1"/>
  <c r="E122" i="96"/>
  <c r="E121" i="96"/>
  <c r="E120" i="96"/>
  <c r="E116" i="96"/>
  <c r="E117" i="96" s="1"/>
  <c r="E115" i="96"/>
  <c r="E112" i="96"/>
  <c r="E111" i="96"/>
  <c r="E104" i="96" s="1"/>
  <c r="E106" i="96" s="1"/>
  <c r="E108" i="96" s="1"/>
  <c r="E107" i="96"/>
  <c r="E105" i="96"/>
  <c r="E102" i="96"/>
  <c r="E98" i="96"/>
  <c r="E94" i="96"/>
  <c r="E90" i="96"/>
  <c r="E85" i="96"/>
  <c r="E84" i="96"/>
  <c r="E86" i="96" s="1"/>
  <c r="E78" i="96"/>
  <c r="E77" i="96"/>
  <c r="E76" i="96"/>
  <c r="E79" i="96" s="1"/>
  <c r="E66" i="96"/>
  <c r="E68" i="96" s="1"/>
  <c r="E61" i="96"/>
  <c r="E60" i="96"/>
  <c r="E65" i="96" s="1"/>
  <c r="E67" i="96" s="1"/>
  <c r="E57" i="96"/>
  <c r="E51" i="96"/>
  <c r="E50" i="96"/>
  <c r="E52" i="96" s="1"/>
  <c r="E44" i="96"/>
  <c r="E43" i="96"/>
  <c r="E45" i="96" s="1"/>
  <c r="E39" i="96"/>
  <c r="F34" i="96"/>
  <c r="E34" i="96"/>
  <c r="F28" i="96"/>
  <c r="E28" i="96"/>
  <c r="F21" i="96"/>
  <c r="E21" i="96"/>
  <c r="F14" i="96"/>
  <c r="F27" i="96" s="1"/>
  <c r="F29" i="96" s="1"/>
  <c r="E14" i="96"/>
  <c r="E27" i="96" s="1"/>
  <c r="E29" i="96" s="1"/>
  <c r="F8" i="96"/>
  <c r="E8" i="96"/>
  <c r="E69" i="96" l="1"/>
  <c r="E153" i="96"/>
  <c r="E62" i="96"/>
  <c r="E113" i="96"/>
  <c r="H41" i="3"/>
  <c r="H43" i="3" s="1"/>
  <c r="E41" i="3"/>
  <c r="E43" i="3" s="1"/>
  <c r="F41" i="3"/>
  <c r="F43" i="3" s="1"/>
  <c r="G41" i="3"/>
  <c r="G43" i="3" s="1"/>
  <c r="E46" i="86"/>
  <c r="F46" i="86"/>
  <c r="G46" i="86"/>
  <c r="H46" i="86"/>
  <c r="E122" i="6"/>
  <c r="F122" i="6"/>
  <c r="G122" i="6"/>
  <c r="H122" i="6"/>
  <c r="E133" i="6"/>
  <c r="F133" i="6"/>
  <c r="G133" i="6"/>
  <c r="H133" i="6"/>
  <c r="E97" i="6"/>
  <c r="F97" i="6"/>
  <c r="G97" i="6"/>
  <c r="H97" i="6"/>
  <c r="H43" i="86" l="1"/>
  <c r="H45" i="86" s="1"/>
  <c r="H47" i="86" s="1"/>
  <c r="E43" i="86"/>
  <c r="E45" i="86" s="1"/>
  <c r="E47" i="86" s="1"/>
  <c r="G43" i="86"/>
  <c r="G45" i="86" s="1"/>
  <c r="G47" i="86" s="1"/>
  <c r="F43" i="86"/>
  <c r="F45" i="86" s="1"/>
  <c r="F47" i="86" s="1"/>
  <c r="O93" i="96" l="1"/>
  <c r="O94" i="96" s="1"/>
  <c r="M93" i="96"/>
  <c r="M94" i="96" s="1"/>
  <c r="K93" i="96"/>
  <c r="K94" i="96" s="1"/>
  <c r="I93" i="96"/>
  <c r="I94" i="96" s="1"/>
  <c r="G93" i="96"/>
  <c r="G94" i="96" s="1"/>
  <c r="M90" i="96"/>
  <c r="K90" i="96"/>
  <c r="O89" i="96"/>
  <c r="O90" i="96" s="1"/>
  <c r="M89" i="96"/>
  <c r="K89" i="96"/>
  <c r="I89" i="96"/>
  <c r="I90" i="96" s="1"/>
  <c r="G89" i="96"/>
  <c r="G90" i="96" s="1"/>
  <c r="D133" i="6" l="1"/>
  <c r="H27" i="96" l="1"/>
  <c r="G27" i="96"/>
  <c r="H34" i="96"/>
  <c r="G34" i="96"/>
  <c r="G39" i="96"/>
  <c r="G45" i="96"/>
  <c r="G52" i="96"/>
  <c r="G57" i="96"/>
  <c r="G62" i="96"/>
  <c r="G69" i="96"/>
  <c r="G79" i="96"/>
  <c r="G98" i="96"/>
  <c r="G102" i="96"/>
  <c r="G108" i="96"/>
  <c r="G113" i="96"/>
  <c r="G117" i="96"/>
  <c r="G122" i="96"/>
  <c r="G135" i="96"/>
  <c r="G143" i="96"/>
  <c r="G149" i="96"/>
  <c r="G153" i="96"/>
  <c r="H28" i="96"/>
  <c r="G28" i="96"/>
  <c r="J27" i="96"/>
  <c r="H21" i="96"/>
  <c r="G21" i="96"/>
  <c r="H29" i="96" l="1"/>
  <c r="G29" i="96"/>
  <c r="I130" i="96"/>
  <c r="I121" i="96"/>
  <c r="I122" i="96" s="1"/>
  <c r="I115" i="96"/>
  <c r="I111" i="96"/>
  <c r="I100" i="96"/>
  <c r="I97" i="96"/>
  <c r="I96" i="96"/>
  <c r="I73" i="96"/>
  <c r="I61" i="96"/>
  <c r="I98" i="96" l="1"/>
  <c r="I117" i="96"/>
  <c r="I104" i="96"/>
  <c r="I151" i="96"/>
  <c r="I142" i="96"/>
  <c r="I140" i="96"/>
  <c r="I141" i="96" s="1"/>
  <c r="I125" i="96"/>
  <c r="I112" i="96"/>
  <c r="I113" i="96" s="1"/>
  <c r="I116" i="96"/>
  <c r="I107" i="96"/>
  <c r="I105" i="96"/>
  <c r="I101" i="96"/>
  <c r="I102" i="96" s="1"/>
  <c r="I78" i="96"/>
  <c r="I77" i="96"/>
  <c r="I76" i="96"/>
  <c r="J74" i="96"/>
  <c r="I68" i="96"/>
  <c r="I60" i="96"/>
  <c r="I65" i="96" s="1"/>
  <c r="I67" i="96" s="1"/>
  <c r="I51" i="96"/>
  <c r="I50" i="96"/>
  <c r="I44" i="96"/>
  <c r="I41" i="96"/>
  <c r="I43" i="96" s="1"/>
  <c r="I39" i="96"/>
  <c r="J34" i="96"/>
  <c r="I34" i="96"/>
  <c r="J28" i="96"/>
  <c r="I28" i="96"/>
  <c r="I27" i="96"/>
  <c r="I21" i="96"/>
  <c r="J21" i="96"/>
  <c r="I52" i="96" l="1"/>
  <c r="I62" i="96"/>
  <c r="I143" i="96"/>
  <c r="I145" i="96" s="1"/>
  <c r="I148" i="96" s="1"/>
  <c r="I149" i="96" s="1"/>
  <c r="I131" i="96"/>
  <c r="I133" i="96" s="1"/>
  <c r="I106" i="96"/>
  <c r="I108" i="96" s="1"/>
  <c r="I69" i="96"/>
  <c r="I56" i="96"/>
  <c r="I57" i="96" s="1"/>
  <c r="I79" i="96"/>
  <c r="I45" i="96"/>
  <c r="I29" i="96"/>
  <c r="J29" i="96"/>
  <c r="I135" i="96" l="1"/>
  <c r="I152" i="96" s="1"/>
  <c r="I153" i="96" s="1"/>
  <c r="K151" i="96" l="1"/>
  <c r="K140" i="96"/>
  <c r="K130" i="96"/>
  <c r="K121" i="96"/>
  <c r="K120" i="96"/>
  <c r="K115" i="96"/>
  <c r="K111" i="96"/>
  <c r="K107" i="96"/>
  <c r="K101" i="96"/>
  <c r="K100" i="96"/>
  <c r="K102" i="96" s="1"/>
  <c r="K97" i="96"/>
  <c r="K96" i="96"/>
  <c r="K104" i="96" s="1"/>
  <c r="K105" i="96" l="1"/>
  <c r="K122" i="96"/>
  <c r="K116" i="96"/>
  <c r="K125" i="96"/>
  <c r="K98" i="96"/>
  <c r="K112" i="96"/>
  <c r="K113" i="96" s="1"/>
  <c r="K117" i="96"/>
  <c r="K106" i="96"/>
  <c r="K108" i="96" s="1"/>
  <c r="K78" i="96"/>
  <c r="K77" i="96"/>
  <c r="K61" i="96"/>
  <c r="K60" i="96"/>
  <c r="K65" i="96" s="1"/>
  <c r="K41" i="96"/>
  <c r="K56" i="96" s="1"/>
  <c r="K57" i="96" s="1"/>
  <c r="L27" i="96"/>
  <c r="K27" i="96"/>
  <c r="K62" i="96" l="1"/>
  <c r="K50" i="96"/>
  <c r="K51" i="96"/>
  <c r="K44" i="96"/>
  <c r="K43" i="96"/>
  <c r="K45" i="96" l="1"/>
  <c r="K68" i="96"/>
  <c r="K67" i="96"/>
  <c r="K69" i="96" s="1"/>
  <c r="K52" i="96"/>
  <c r="D46" i="86" l="1"/>
  <c r="D97" i="6" l="1"/>
  <c r="C54" i="7" l="1"/>
  <c r="D53" i="6"/>
  <c r="M73" i="96" l="1"/>
  <c r="M151" i="96"/>
  <c r="M142" i="96"/>
  <c r="M140" i="96"/>
  <c r="M141" i="96" s="1"/>
  <c r="M125" i="96"/>
  <c r="M131" i="96" s="1"/>
  <c r="M133" i="96" s="1"/>
  <c r="M135" i="96" s="1"/>
  <c r="M152" i="96" s="1"/>
  <c r="M121" i="96"/>
  <c r="M120" i="96"/>
  <c r="M117" i="96"/>
  <c r="M113" i="96"/>
  <c r="M107" i="96"/>
  <c r="M106" i="96"/>
  <c r="M98" i="96"/>
  <c r="M85" i="96"/>
  <c r="M102" i="96" s="1"/>
  <c r="M84" i="96"/>
  <c r="M78" i="96"/>
  <c r="M77" i="96"/>
  <c r="M76" i="96"/>
  <c r="M65" i="96"/>
  <c r="M60" i="96"/>
  <c r="M57" i="96"/>
  <c r="M51" i="96"/>
  <c r="M45" i="96"/>
  <c r="M44" i="96"/>
  <c r="M43" i="96"/>
  <c r="M39" i="96"/>
  <c r="N34" i="96"/>
  <c r="M34" i="96"/>
  <c r="N21" i="96"/>
  <c r="M21" i="96"/>
  <c r="N12" i="96"/>
  <c r="N13" i="96" s="1"/>
  <c r="N14" i="96" s="1"/>
  <c r="N27" i="96" s="1"/>
  <c r="M12" i="96"/>
  <c r="M13" i="96" s="1"/>
  <c r="M14" i="96" s="1"/>
  <c r="M27" i="96" s="1"/>
  <c r="N84" i="96"/>
  <c r="O8" i="96"/>
  <c r="P8" i="96"/>
  <c r="R8" i="96"/>
  <c r="T8" i="96"/>
  <c r="V8" i="96"/>
  <c r="X8" i="96"/>
  <c r="W8" i="96" s="1"/>
  <c r="Z8" i="96"/>
  <c r="AB8" i="96"/>
  <c r="AD8" i="96"/>
  <c r="AF8" i="96"/>
  <c r="AE8" i="96" s="1"/>
  <c r="AH8" i="96"/>
  <c r="AJ8" i="96"/>
  <c r="AL8" i="96"/>
  <c r="AN8" i="96"/>
  <c r="AM8" i="96" s="1"/>
  <c r="M86" i="96" l="1"/>
  <c r="M122" i="96"/>
  <c r="M143" i="96"/>
  <c r="M145" i="96" s="1"/>
  <c r="M148" i="96" s="1"/>
  <c r="M149" i="96" s="1"/>
  <c r="M108" i="96"/>
  <c r="M79" i="96"/>
  <c r="M153" i="96"/>
  <c r="N85" i="96"/>
  <c r="N86" i="96" s="1"/>
  <c r="AK8" i="96"/>
  <c r="AI8" i="96" s="1"/>
  <c r="AG8" i="96" s="1"/>
  <c r="U8" i="96"/>
  <c r="S8" i="96" s="1"/>
  <c r="Q8" i="96" s="1"/>
  <c r="AC8" i="96"/>
  <c r="AA8" i="96" s="1"/>
  <c r="Y8" i="96" s="1"/>
  <c r="M50" i="96" l="1"/>
  <c r="M61" i="96"/>
  <c r="M62" i="96" s="1"/>
  <c r="O121" i="96"/>
  <c r="U151" i="96"/>
  <c r="O151" i="96"/>
  <c r="AC142" i="96"/>
  <c r="AA142" i="96"/>
  <c r="Y142" i="96"/>
  <c r="W142" i="96"/>
  <c r="U142" i="96"/>
  <c r="S142" i="96"/>
  <c r="Q142" i="96"/>
  <c r="AA141" i="96"/>
  <c r="S141" i="96"/>
  <c r="AM140" i="96"/>
  <c r="AK140" i="96"/>
  <c r="AI140" i="96"/>
  <c r="AG140" i="96"/>
  <c r="AE140" i="96"/>
  <c r="AC140" i="96"/>
  <c r="AC141" i="96" s="1"/>
  <c r="Y140" i="96"/>
  <c r="Y141" i="96" s="1"/>
  <c r="W140" i="96"/>
  <c r="W141" i="96" s="1"/>
  <c r="U140" i="96"/>
  <c r="U141" i="96" s="1"/>
  <c r="Q140" i="96"/>
  <c r="Q141" i="96" s="1"/>
  <c r="O140" i="96"/>
  <c r="O141" i="96" s="1"/>
  <c r="AD134" i="96"/>
  <c r="Z134" i="96"/>
  <c r="O142" i="96"/>
  <c r="Z132" i="96"/>
  <c r="AA129" i="96"/>
  <c r="Y129" i="96"/>
  <c r="U125" i="96"/>
  <c r="U131" i="96" s="1"/>
  <c r="U133" i="96" s="1"/>
  <c r="U135" i="96" s="1"/>
  <c r="U152" i="96" s="1"/>
  <c r="S125" i="96"/>
  <c r="S131" i="96" s="1"/>
  <c r="S133" i="96" s="1"/>
  <c r="S135" i="96" s="1"/>
  <c r="S152" i="96" s="1"/>
  <c r="S153" i="96" s="1"/>
  <c r="Q125" i="96"/>
  <c r="Q131" i="96" s="1"/>
  <c r="Q133" i="96" s="1"/>
  <c r="Q135" i="96" s="1"/>
  <c r="Q152" i="96" s="1"/>
  <c r="Q153" i="96" s="1"/>
  <c r="AM121" i="96"/>
  <c r="AK121" i="96"/>
  <c r="AI121" i="96"/>
  <c r="AG121" i="96"/>
  <c r="AE121" i="96"/>
  <c r="AC121" i="96"/>
  <c r="AA121" i="96"/>
  <c r="Y121" i="96"/>
  <c r="W121" i="96"/>
  <c r="U121" i="96"/>
  <c r="S121" i="96"/>
  <c r="Q121" i="96"/>
  <c r="AM120" i="96"/>
  <c r="AK120" i="96"/>
  <c r="AK122" i="96" s="1"/>
  <c r="AI120" i="96"/>
  <c r="AG120" i="96"/>
  <c r="AG122" i="96" s="1"/>
  <c r="AE120" i="96"/>
  <c r="AA120" i="96"/>
  <c r="AA125" i="96" s="1"/>
  <c r="Y120" i="96"/>
  <c r="Y125" i="96" s="1"/>
  <c r="W120" i="96"/>
  <c r="U120" i="96"/>
  <c r="S120" i="96"/>
  <c r="Q120" i="96"/>
  <c r="AM116" i="96"/>
  <c r="AM117" i="96" s="1"/>
  <c r="AK116" i="96"/>
  <c r="AK117" i="96" s="1"/>
  <c r="AI116" i="96"/>
  <c r="AI117" i="96" s="1"/>
  <c r="AG116" i="96"/>
  <c r="AG117" i="96" s="1"/>
  <c r="AE116" i="96"/>
  <c r="AE117" i="96" s="1"/>
  <c r="AC116" i="96"/>
  <c r="AC117" i="96" s="1"/>
  <c r="AA116" i="96"/>
  <c r="AA117" i="96" s="1"/>
  <c r="Y116" i="96"/>
  <c r="Y117" i="96" s="1"/>
  <c r="W116" i="96"/>
  <c r="W117" i="96" s="1"/>
  <c r="U116" i="96"/>
  <c r="U117" i="96" s="1"/>
  <c r="S116" i="96"/>
  <c r="S117" i="96" s="1"/>
  <c r="Q116" i="96"/>
  <c r="Q117" i="96" s="1"/>
  <c r="AM112" i="96"/>
  <c r="AM113" i="96" s="1"/>
  <c r="AK112" i="96"/>
  <c r="AK113" i="96" s="1"/>
  <c r="AI112" i="96"/>
  <c r="AI113" i="96" s="1"/>
  <c r="AG112" i="96"/>
  <c r="AG113" i="96" s="1"/>
  <c r="AE112" i="96"/>
  <c r="AE113" i="96" s="1"/>
  <c r="AC112" i="96"/>
  <c r="AC113" i="96" s="1"/>
  <c r="AA112" i="96"/>
  <c r="AA113" i="96" s="1"/>
  <c r="Y112" i="96"/>
  <c r="Y113" i="96" s="1"/>
  <c r="W112" i="96"/>
  <c r="W113" i="96" s="1"/>
  <c r="U112" i="96"/>
  <c r="U113" i="96" s="1"/>
  <c r="S112" i="96"/>
  <c r="S113" i="96" s="1"/>
  <c r="Q112" i="96"/>
  <c r="Q113" i="96" s="1"/>
  <c r="AM107" i="96"/>
  <c r="AK107" i="96"/>
  <c r="AI107" i="96"/>
  <c r="AG107" i="96"/>
  <c r="AE107" i="96"/>
  <c r="AC107" i="96"/>
  <c r="AA107" i="96"/>
  <c r="Y107" i="96"/>
  <c r="U107" i="96"/>
  <c r="S107" i="96"/>
  <c r="Q107" i="96"/>
  <c r="AM106" i="96"/>
  <c r="AK106" i="96"/>
  <c r="AI106" i="96"/>
  <c r="AG106" i="96"/>
  <c r="AE106" i="96"/>
  <c r="AC106" i="96"/>
  <c r="AA106" i="96"/>
  <c r="Y106" i="96"/>
  <c r="W106" i="96"/>
  <c r="U106" i="96"/>
  <c r="S106" i="96"/>
  <c r="Q106" i="96"/>
  <c r="Q108" i="96" s="1"/>
  <c r="AM101" i="96"/>
  <c r="AM102" i="96" s="1"/>
  <c r="AK101" i="96"/>
  <c r="AK102" i="96" s="1"/>
  <c r="AI101" i="96"/>
  <c r="AI102" i="96" s="1"/>
  <c r="AG101" i="96"/>
  <c r="AG102" i="96" s="1"/>
  <c r="AE101" i="96"/>
  <c r="AE102" i="96" s="1"/>
  <c r="AC101" i="96"/>
  <c r="AC102" i="96" s="1"/>
  <c r="AA101" i="96"/>
  <c r="AA102" i="96" s="1"/>
  <c r="Y101" i="96"/>
  <c r="Y102" i="96" s="1"/>
  <c r="U101" i="96"/>
  <c r="U102" i="96" s="1"/>
  <c r="S101" i="96"/>
  <c r="S102" i="96" s="1"/>
  <c r="Q101" i="96"/>
  <c r="Q102" i="96" s="1"/>
  <c r="O116" i="96"/>
  <c r="O117" i="96" s="1"/>
  <c r="AM97" i="96"/>
  <c r="AM98" i="96" s="1"/>
  <c r="AK97" i="96"/>
  <c r="AK98" i="96" s="1"/>
  <c r="AI97" i="96"/>
  <c r="AI98" i="96" s="1"/>
  <c r="AG97" i="96"/>
  <c r="AG98" i="96" s="1"/>
  <c r="AE97" i="96"/>
  <c r="AE98" i="96" s="1"/>
  <c r="AC97" i="96"/>
  <c r="AC98" i="96" s="1"/>
  <c r="AA97" i="96"/>
  <c r="AA98" i="96" s="1"/>
  <c r="Y97" i="96"/>
  <c r="Y98" i="96" s="1"/>
  <c r="U97" i="96"/>
  <c r="U98" i="96" s="1"/>
  <c r="S97" i="96"/>
  <c r="S98" i="96" s="1"/>
  <c r="Q97" i="96"/>
  <c r="Q98" i="96" s="1"/>
  <c r="O112" i="96"/>
  <c r="O113" i="96" s="1"/>
  <c r="AM85" i="96"/>
  <c r="AN85" i="96" s="1"/>
  <c r="AK85" i="96"/>
  <c r="AL85" i="96" s="1"/>
  <c r="AI85" i="96"/>
  <c r="AJ85" i="96" s="1"/>
  <c r="AG85" i="96"/>
  <c r="AH85" i="96" s="1"/>
  <c r="AE85" i="96"/>
  <c r="AF85" i="96" s="1"/>
  <c r="AC85" i="96"/>
  <c r="AD85" i="96" s="1"/>
  <c r="AA85" i="96"/>
  <c r="AB85" i="96" s="1"/>
  <c r="Y85" i="96"/>
  <c r="Z85" i="96" s="1"/>
  <c r="U85" i="96"/>
  <c r="V85" i="96" s="1"/>
  <c r="S85" i="96"/>
  <c r="T85" i="96" s="1"/>
  <c r="Q85" i="96"/>
  <c r="R85" i="96" s="1"/>
  <c r="AN84" i="96"/>
  <c r="AM78" i="96"/>
  <c r="AK78" i="96"/>
  <c r="AI78" i="96"/>
  <c r="AG78" i="96"/>
  <c r="AE78" i="96"/>
  <c r="AC78" i="96"/>
  <c r="AA78" i="96"/>
  <c r="Y78" i="96"/>
  <c r="U78" i="96"/>
  <c r="S78" i="96"/>
  <c r="Q78" i="96"/>
  <c r="AM77" i="96"/>
  <c r="AK77" i="96"/>
  <c r="AI77" i="96"/>
  <c r="AG77" i="96"/>
  <c r="AE77" i="96"/>
  <c r="AC77" i="96"/>
  <c r="AA77" i="96"/>
  <c r="Y77" i="96"/>
  <c r="U77" i="96"/>
  <c r="S77" i="96"/>
  <c r="Q77" i="96"/>
  <c r="AM76" i="96"/>
  <c r="AK76" i="96"/>
  <c r="AI76" i="96"/>
  <c r="AG76" i="96"/>
  <c r="AE76" i="96"/>
  <c r="AC76" i="96"/>
  <c r="AA76" i="96"/>
  <c r="Y76" i="96"/>
  <c r="W76" i="96"/>
  <c r="U76" i="96"/>
  <c r="S76" i="96"/>
  <c r="Q76" i="96"/>
  <c r="AN74" i="96"/>
  <c r="AL74" i="96"/>
  <c r="AJ74" i="96"/>
  <c r="AH74" i="96"/>
  <c r="AF74" i="96"/>
  <c r="AD74" i="96"/>
  <c r="AM73" i="96"/>
  <c r="AK73" i="96"/>
  <c r="AI73" i="96"/>
  <c r="AG73" i="96"/>
  <c r="AE73" i="96"/>
  <c r="AC73" i="96"/>
  <c r="AM68" i="96"/>
  <c r="AK68" i="96"/>
  <c r="AI68" i="96"/>
  <c r="AG68" i="96"/>
  <c r="Q66" i="96"/>
  <c r="Q68" i="96" s="1"/>
  <c r="AM65" i="96"/>
  <c r="AE66" i="96" s="1"/>
  <c r="AK65" i="96"/>
  <c r="AK67" i="96" s="1"/>
  <c r="AI65" i="96"/>
  <c r="AI67" i="96" s="1"/>
  <c r="AG65" i="96"/>
  <c r="Y66" i="96" s="1"/>
  <c r="Y68" i="96" s="1"/>
  <c r="AE65" i="96"/>
  <c r="W66" i="96" s="1"/>
  <c r="AC65" i="96"/>
  <c r="U66" i="96" s="1"/>
  <c r="U68" i="96" s="1"/>
  <c r="AA65" i="96"/>
  <c r="S66" i="96" s="1"/>
  <c r="S68" i="96" s="1"/>
  <c r="Y65" i="96"/>
  <c r="U65" i="96"/>
  <c r="M66" i="96" s="1"/>
  <c r="S65" i="96"/>
  <c r="Q65" i="96"/>
  <c r="AM60" i="96"/>
  <c r="AK60" i="96"/>
  <c r="AI60" i="96"/>
  <c r="AG60" i="96"/>
  <c r="AE60" i="96"/>
  <c r="AC60" i="96"/>
  <c r="AA60" i="96"/>
  <c r="Y60" i="96"/>
  <c r="W60" i="96"/>
  <c r="U60" i="96"/>
  <c r="S60" i="96"/>
  <c r="Q60" i="96"/>
  <c r="O60" i="96"/>
  <c r="AM56" i="96"/>
  <c r="AM57" i="96" s="1"/>
  <c r="AK56" i="96"/>
  <c r="AK57" i="96" s="1"/>
  <c r="AI56" i="96"/>
  <c r="AI57" i="96" s="1"/>
  <c r="AG56" i="96"/>
  <c r="AG57" i="96" s="1"/>
  <c r="AE56" i="96"/>
  <c r="AE57" i="96" s="1"/>
  <c r="AC56" i="96"/>
  <c r="AC57" i="96" s="1"/>
  <c r="AA56" i="96"/>
  <c r="AA57" i="96" s="1"/>
  <c r="Y56" i="96"/>
  <c r="Y57" i="96" s="1"/>
  <c r="U56" i="96"/>
  <c r="U57" i="96" s="1"/>
  <c r="S56" i="96"/>
  <c r="S57" i="96" s="1"/>
  <c r="Q56" i="96"/>
  <c r="Q57" i="96" s="1"/>
  <c r="W65" i="96"/>
  <c r="O66" i="96" s="1"/>
  <c r="O68" i="96" s="1"/>
  <c r="AM51" i="96"/>
  <c r="AK51" i="96"/>
  <c r="AI51" i="96"/>
  <c r="AG51" i="96"/>
  <c r="AM44" i="96"/>
  <c r="AK44" i="96"/>
  <c r="AI44" i="96"/>
  <c r="AG44" i="96"/>
  <c r="AM41" i="96"/>
  <c r="AM43" i="96" s="1"/>
  <c r="AK41" i="96"/>
  <c r="AK43" i="96" s="1"/>
  <c r="AI41" i="96"/>
  <c r="AI43" i="96" s="1"/>
  <c r="AG41" i="96"/>
  <c r="AG43" i="96" s="1"/>
  <c r="AG45" i="96" s="1"/>
  <c r="AE41" i="96"/>
  <c r="AC41" i="96"/>
  <c r="U42" i="96" s="1"/>
  <c r="AA41" i="96"/>
  <c r="S42" i="96" s="1"/>
  <c r="Y41" i="96"/>
  <c r="Q42" i="96" s="1"/>
  <c r="Q44" i="96" s="1"/>
  <c r="U41" i="96"/>
  <c r="S41" i="96"/>
  <c r="Q41" i="96"/>
  <c r="O41" i="96"/>
  <c r="AM39" i="96"/>
  <c r="AM48" i="96" s="1"/>
  <c r="AM50" i="96" s="1"/>
  <c r="AM52" i="96" s="1"/>
  <c r="AK39" i="96"/>
  <c r="AK48" i="96" s="1"/>
  <c r="AK50" i="96" s="1"/>
  <c r="AI39" i="96"/>
  <c r="AI48" i="96" s="1"/>
  <c r="AI61" i="96" s="1"/>
  <c r="AG39" i="96"/>
  <c r="Y49" i="96" s="1"/>
  <c r="AE39" i="96"/>
  <c r="AC39" i="96"/>
  <c r="U49" i="96" s="1"/>
  <c r="U51" i="96" s="1"/>
  <c r="AA39" i="96"/>
  <c r="S49" i="96" s="1"/>
  <c r="S51" i="96" s="1"/>
  <c r="Y39" i="96"/>
  <c r="Y48" i="96" s="1"/>
  <c r="Y61" i="96" s="1"/>
  <c r="U39" i="96"/>
  <c r="S39" i="96"/>
  <c r="S48" i="96" s="1"/>
  <c r="S61" i="96" s="1"/>
  <c r="Q39" i="96"/>
  <c r="Q48" i="96" s="1"/>
  <c r="Q61" i="96" s="1"/>
  <c r="W78" i="96"/>
  <c r="O78" i="96"/>
  <c r="W77" i="96"/>
  <c r="O77" i="96"/>
  <c r="O85" i="96"/>
  <c r="O101" i="96" s="1"/>
  <c r="O102" i="96" s="1"/>
  <c r="AN34" i="96"/>
  <c r="AM34" i="96"/>
  <c r="AL34" i="96"/>
  <c r="AK34" i="96"/>
  <c r="AJ34" i="96"/>
  <c r="AI34" i="96"/>
  <c r="AH34" i="96"/>
  <c r="AG34" i="96"/>
  <c r="AF34" i="96"/>
  <c r="AE34" i="96"/>
  <c r="AD34" i="96"/>
  <c r="AC34" i="96"/>
  <c r="AB34" i="96"/>
  <c r="AA34" i="96"/>
  <c r="Z34" i="96"/>
  <c r="Y34" i="96"/>
  <c r="X34" i="96"/>
  <c r="W34" i="96"/>
  <c r="V34" i="96"/>
  <c r="U34" i="96"/>
  <c r="T34" i="96"/>
  <c r="S34" i="96"/>
  <c r="R34" i="96"/>
  <c r="Q34" i="96"/>
  <c r="P34" i="96"/>
  <c r="O34" i="96"/>
  <c r="AM21" i="96"/>
  <c r="AK21" i="96"/>
  <c r="AI21" i="96"/>
  <c r="AG21" i="96"/>
  <c r="AE21" i="96"/>
  <c r="AB21" i="96"/>
  <c r="AA21" i="96"/>
  <c r="Z21" i="96"/>
  <c r="Y21" i="96"/>
  <c r="V21" i="96"/>
  <c r="U21" i="96"/>
  <c r="T21" i="96"/>
  <c r="S21" i="96"/>
  <c r="R21" i="96"/>
  <c r="Q21" i="96"/>
  <c r="P21" i="96"/>
  <c r="AN19" i="96"/>
  <c r="AN21" i="96" s="1"/>
  <c r="AL19" i="96"/>
  <c r="AL21" i="96" s="1"/>
  <c r="AJ19" i="96"/>
  <c r="AJ21" i="96" s="1"/>
  <c r="AH19" i="96"/>
  <c r="AH21" i="96" s="1"/>
  <c r="AF19" i="96"/>
  <c r="AF21" i="96" s="1"/>
  <c r="AD19" i="96"/>
  <c r="AD21" i="96" s="1"/>
  <c r="AC19" i="96"/>
  <c r="AC120" i="96" s="1"/>
  <c r="X21" i="96"/>
  <c r="W125" i="96"/>
  <c r="W131" i="96" s="1"/>
  <c r="W133" i="96" s="1"/>
  <c r="W135" i="96" s="1"/>
  <c r="O125" i="96"/>
  <c r="O131" i="96" s="1"/>
  <c r="O133" i="96" s="1"/>
  <c r="O135" i="96" s="1"/>
  <c r="O152" i="96" s="1"/>
  <c r="O153" i="96" s="1"/>
  <c r="AM14" i="96"/>
  <c r="AM27" i="96" s="1"/>
  <c r="AL14" i="96"/>
  <c r="AL27" i="96" s="1"/>
  <c r="AK14" i="96"/>
  <c r="AK27" i="96" s="1"/>
  <c r="AJ14" i="96"/>
  <c r="AJ27" i="96" s="1"/>
  <c r="AI14" i="96"/>
  <c r="AI27" i="96" s="1"/>
  <c r="AH14" i="96"/>
  <c r="AH27" i="96" s="1"/>
  <c r="AG14" i="96"/>
  <c r="AG27" i="96" s="1"/>
  <c r="AF14" i="96"/>
  <c r="AF27" i="96" s="1"/>
  <c r="AE14" i="96"/>
  <c r="AE27" i="96" s="1"/>
  <c r="AB12" i="96"/>
  <c r="AB13" i="96" s="1"/>
  <c r="AB14" i="96" s="1"/>
  <c r="AB27" i="96" s="1"/>
  <c r="AA12" i="96"/>
  <c r="AA13" i="96" s="1"/>
  <c r="AA14" i="96" s="1"/>
  <c r="AA27" i="96" s="1"/>
  <c r="Z12" i="96"/>
  <c r="Z13" i="96" s="1"/>
  <c r="Z14" i="96" s="1"/>
  <c r="Z27" i="96" s="1"/>
  <c r="Y12" i="96"/>
  <c r="Y13" i="96" s="1"/>
  <c r="Y14" i="96" s="1"/>
  <c r="Y27" i="96" s="1"/>
  <c r="X12" i="96"/>
  <c r="X13" i="96" s="1"/>
  <c r="X14" i="96" s="1"/>
  <c r="X27" i="96" s="1"/>
  <c r="W12" i="96"/>
  <c r="W13" i="96" s="1"/>
  <c r="W14" i="96" s="1"/>
  <c r="W27" i="96" s="1"/>
  <c r="V12" i="96"/>
  <c r="V13" i="96" s="1"/>
  <c r="V14" i="96" s="1"/>
  <c r="V27" i="96" s="1"/>
  <c r="U12" i="96"/>
  <c r="U13" i="96" s="1"/>
  <c r="U14" i="96" s="1"/>
  <c r="U27" i="96" s="1"/>
  <c r="T12" i="96"/>
  <c r="T13" i="96" s="1"/>
  <c r="T14" i="96" s="1"/>
  <c r="T27" i="96" s="1"/>
  <c r="S12" i="96"/>
  <c r="S13" i="96" s="1"/>
  <c r="S14" i="96" s="1"/>
  <c r="S27" i="96" s="1"/>
  <c r="R12" i="96"/>
  <c r="R13" i="96" s="1"/>
  <c r="R14" i="96" s="1"/>
  <c r="Q12" i="96"/>
  <c r="Q13" i="96" s="1"/>
  <c r="Q14" i="96" s="1"/>
  <c r="Q27" i="96" s="1"/>
  <c r="AD11" i="96"/>
  <c r="AD14" i="96" s="1"/>
  <c r="AC11" i="96"/>
  <c r="AC14" i="96" s="1"/>
  <c r="AC27" i="96" s="1"/>
  <c r="AN82" i="96"/>
  <c r="AL82" i="96"/>
  <c r="AL84" i="96" s="1"/>
  <c r="AJ82" i="96"/>
  <c r="AJ84" i="96" s="1"/>
  <c r="AJ86" i="96" s="1"/>
  <c r="AD82" i="96"/>
  <c r="AD84" i="96" s="1"/>
  <c r="AB82" i="96"/>
  <c r="AB84" i="96" s="1"/>
  <c r="X82" i="96"/>
  <c r="X84" i="96" s="1"/>
  <c r="W82" i="96"/>
  <c r="W84" i="96" s="1"/>
  <c r="R82" i="96"/>
  <c r="R84" i="96" s="1"/>
  <c r="P82" i="96"/>
  <c r="P84" i="96" s="1"/>
  <c r="O82" i="96"/>
  <c r="O84" i="96" s="1"/>
  <c r="AM82" i="96"/>
  <c r="AM84" i="96" s="1"/>
  <c r="Y42" i="96"/>
  <c r="Y44" i="96" s="1"/>
  <c r="AN27" i="96"/>
  <c r="AH82" i="96"/>
  <c r="AH84" i="96" s="1"/>
  <c r="Z82" i="96"/>
  <c r="Z84" i="96" s="1"/>
  <c r="V82" i="96"/>
  <c r="V84" i="96" s="1"/>
  <c r="AE82" i="96"/>
  <c r="AE84" i="96" s="1"/>
  <c r="O106" i="96"/>
  <c r="AF82" i="96"/>
  <c r="AF84" i="96" s="1"/>
  <c r="T82" i="96"/>
  <c r="T84" i="96" s="1"/>
  <c r="W21" i="96"/>
  <c r="P85" i="96"/>
  <c r="P12" i="96"/>
  <c r="P13" i="96" s="1"/>
  <c r="P14" i="96" s="1"/>
  <c r="P27" i="96" s="1"/>
  <c r="O120" i="96"/>
  <c r="O65" i="96"/>
  <c r="O57" i="96"/>
  <c r="AC49" i="96"/>
  <c r="AC51" i="96" s="1"/>
  <c r="U82" i="96"/>
  <c r="U84" i="96" s="1"/>
  <c r="AK82" i="96"/>
  <c r="AK84" i="96" s="1"/>
  <c r="O12" i="96"/>
  <c r="O13" i="96" s="1"/>
  <c r="O14" i="96" s="1"/>
  <c r="O27" i="96" s="1"/>
  <c r="O21" i="96"/>
  <c r="W101" i="96"/>
  <c r="W102" i="96" s="1"/>
  <c r="W85" i="96"/>
  <c r="X85" i="96" s="1"/>
  <c r="W107" i="96"/>
  <c r="W97" i="96"/>
  <c r="W98" i="96" s="1"/>
  <c r="W56" i="96"/>
  <c r="W57" i="96" s="1"/>
  <c r="O45" i="96"/>
  <c r="W41" i="96"/>
  <c r="O42" i="96" s="1"/>
  <c r="O44" i="96" s="1"/>
  <c r="W39" i="96"/>
  <c r="O49" i="96" s="1"/>
  <c r="O51" i="96" s="1"/>
  <c r="O39" i="96"/>
  <c r="O48" i="96" s="1"/>
  <c r="O76" i="96"/>
  <c r="O56" i="96"/>
  <c r="O97" i="96"/>
  <c r="O98" i="96" s="1"/>
  <c r="O107" i="96"/>
  <c r="AC82" i="96"/>
  <c r="AC84" i="96" s="1"/>
  <c r="AC86" i="96" s="1"/>
  <c r="AK61" i="96"/>
  <c r="AI82" i="96"/>
  <c r="AI84" i="96" s="1"/>
  <c r="AA82" i="96"/>
  <c r="AA84" i="96" s="1"/>
  <c r="S82" i="96"/>
  <c r="S84" i="96" s="1"/>
  <c r="S86" i="96" s="1"/>
  <c r="Q82" i="96"/>
  <c r="Q84" i="96" s="1"/>
  <c r="Y82" i="96"/>
  <c r="Y84" i="96" s="1"/>
  <c r="D19" i="3"/>
  <c r="D41" i="3" s="1"/>
  <c r="D43" i="3" s="1"/>
  <c r="D122" i="6"/>
  <c r="D9" i="6"/>
  <c r="E9" i="6"/>
  <c r="F9" i="6"/>
  <c r="G9" i="6"/>
  <c r="H9" i="6"/>
  <c r="U108" i="96" l="1"/>
  <c r="AE122" i="96"/>
  <c r="S108" i="96"/>
  <c r="AM122" i="96"/>
  <c r="AE52" i="96"/>
  <c r="AM45" i="96"/>
  <c r="M68" i="96"/>
  <c r="M67" i="96"/>
  <c r="U48" i="96"/>
  <c r="U61" i="96" s="1"/>
  <c r="U62" i="96" s="1"/>
  <c r="M52" i="96"/>
  <c r="M24" i="96"/>
  <c r="M28" i="96" s="1"/>
  <c r="M29" i="96" s="1"/>
  <c r="N25" i="96"/>
  <c r="N28" i="96" s="1"/>
  <c r="N29" i="96" s="1"/>
  <c r="D45" i="86"/>
  <c r="D47" i="86" s="1"/>
  <c r="AA66" i="96"/>
  <c r="AA68" i="96" s="1"/>
  <c r="Y62" i="96"/>
  <c r="S143" i="96"/>
  <c r="S145" i="96" s="1"/>
  <c r="S148" i="96" s="1"/>
  <c r="S149" i="96" s="1"/>
  <c r="O122" i="96"/>
  <c r="AE86" i="96"/>
  <c r="W108" i="96"/>
  <c r="AF86" i="96"/>
  <c r="S62" i="96"/>
  <c r="AA143" i="96"/>
  <c r="AA145" i="96" s="1"/>
  <c r="U86" i="96"/>
  <c r="AC66" i="96"/>
  <c r="AC68" i="96" s="1"/>
  <c r="AC12" i="96"/>
  <c r="AC13" i="96" s="1"/>
  <c r="AM86" i="96"/>
  <c r="AC143" i="96"/>
  <c r="AC145" i="96" s="1"/>
  <c r="AG48" i="96"/>
  <c r="AG61" i="96" s="1"/>
  <c r="AG62" i="96" s="1"/>
  <c r="O86" i="96"/>
  <c r="U143" i="96"/>
  <c r="U145" i="96" s="1"/>
  <c r="U148" i="96" s="1"/>
  <c r="U149" i="96" s="1"/>
  <c r="AE79" i="96"/>
  <c r="W24" i="96"/>
  <c r="W28" i="96" s="1"/>
  <c r="W29" i="96" s="1"/>
  <c r="AF25" i="96"/>
  <c r="AF28" i="96" s="1"/>
  <c r="AF29" i="96" s="1"/>
  <c r="W48" i="96"/>
  <c r="W61" i="96" s="1"/>
  <c r="W62" i="96" s="1"/>
  <c r="AE48" i="96"/>
  <c r="AE61" i="96" s="1"/>
  <c r="AE62" i="96" s="1"/>
  <c r="AD12" i="96"/>
  <c r="AD13" i="96" s="1"/>
  <c r="AE49" i="96"/>
  <c r="AE51" i="96" s="1"/>
  <c r="AK69" i="96"/>
  <c r="AE108" i="96"/>
  <c r="AM108" i="96"/>
  <c r="U122" i="96"/>
  <c r="W122" i="96"/>
  <c r="W49" i="96"/>
  <c r="W51" i="96" s="1"/>
  <c r="P25" i="96"/>
  <c r="P28" i="96" s="1"/>
  <c r="P29" i="96" s="1"/>
  <c r="T25" i="96"/>
  <c r="T28" i="96" s="1"/>
  <c r="T29" i="96" s="1"/>
  <c r="W79" i="96"/>
  <c r="AG79" i="96"/>
  <c r="W143" i="96"/>
  <c r="W145" i="96" s="1"/>
  <c r="U44" i="96"/>
  <c r="U43" i="96"/>
  <c r="AC48" i="96"/>
  <c r="AB86" i="96"/>
  <c r="AJ25" i="96"/>
  <c r="AJ28" i="96" s="1"/>
  <c r="AJ29" i="96" s="1"/>
  <c r="Q67" i="96"/>
  <c r="Q69" i="96" s="1"/>
  <c r="AA108" i="96"/>
  <c r="AI108" i="96"/>
  <c r="AC108" i="96"/>
  <c r="AK108" i="96"/>
  <c r="O67" i="96"/>
  <c r="O69" i="96" s="1"/>
  <c r="P86" i="96"/>
  <c r="AA79" i="96"/>
  <c r="AI79" i="96"/>
  <c r="U79" i="96"/>
  <c r="Q122" i="96"/>
  <c r="S122" i="96"/>
  <c r="AA122" i="96"/>
  <c r="O24" i="96"/>
  <c r="O28" i="96" s="1"/>
  <c r="O29" i="96" s="1"/>
  <c r="AC42" i="96"/>
  <c r="AC44" i="96" s="1"/>
  <c r="AK62" i="96"/>
  <c r="U67" i="96"/>
  <c r="U69" i="96" s="1"/>
  <c r="Y108" i="96"/>
  <c r="AG108" i="96"/>
  <c r="AL86" i="96"/>
  <c r="AD86" i="96"/>
  <c r="W52" i="96"/>
  <c r="AA42" i="96"/>
  <c r="AA44" i="96" s="1"/>
  <c r="AK79" i="96"/>
  <c r="AI50" i="96"/>
  <c r="AI52" i="96" s="1"/>
  <c r="O108" i="96"/>
  <c r="W86" i="96"/>
  <c r="AC129" i="96"/>
  <c r="Y131" i="96"/>
  <c r="Y133" i="96" s="1"/>
  <c r="Y135" i="96" s="1"/>
  <c r="AK86" i="96"/>
  <c r="AC21" i="96"/>
  <c r="AD25" i="96" s="1"/>
  <c r="AD28" i="96" s="1"/>
  <c r="AA49" i="96"/>
  <c r="AA51" i="96" s="1"/>
  <c r="U153" i="96"/>
  <c r="S44" i="96"/>
  <c r="S43" i="96"/>
  <c r="Q62" i="96"/>
  <c r="AA86" i="96"/>
  <c r="U24" i="96"/>
  <c r="U28" i="96" s="1"/>
  <c r="U29" i="96" s="1"/>
  <c r="AM61" i="96"/>
  <c r="AM62" i="96" s="1"/>
  <c r="AG67" i="96"/>
  <c r="AG69" i="96" s="1"/>
  <c r="AH86" i="96"/>
  <c r="O43" i="96"/>
  <c r="Y43" i="96"/>
  <c r="Y45" i="96" s="1"/>
  <c r="AE42" i="96"/>
  <c r="AE44" i="96" s="1"/>
  <c r="AC79" i="96"/>
  <c r="AA131" i="96"/>
  <c r="AA133" i="96" s="1"/>
  <c r="AA135" i="96" s="1"/>
  <c r="Y143" i="96"/>
  <c r="Y145" i="96" s="1"/>
  <c r="T86" i="96"/>
  <c r="S24" i="96"/>
  <c r="S28" i="96" s="1"/>
  <c r="S29" i="96" s="1"/>
  <c r="AE24" i="96"/>
  <c r="AE28" i="96" s="1"/>
  <c r="AE29" i="96" s="1"/>
  <c r="V86" i="96"/>
  <c r="AI69" i="96"/>
  <c r="Q79" i="96"/>
  <c r="Y51" i="96"/>
  <c r="Y50" i="96"/>
  <c r="Y86" i="96"/>
  <c r="O52" i="96"/>
  <c r="X25" i="96"/>
  <c r="X28" i="96" s="1"/>
  <c r="X29" i="96" s="1"/>
  <c r="Q43" i="96"/>
  <c r="Q45" i="96" s="1"/>
  <c r="AH25" i="96"/>
  <c r="AH28" i="96" s="1"/>
  <c r="AH29" i="96" s="1"/>
  <c r="S50" i="96"/>
  <c r="V25" i="96"/>
  <c r="V28" i="96" s="1"/>
  <c r="V29" i="96" s="1"/>
  <c r="AA48" i="96"/>
  <c r="S52" i="96"/>
  <c r="S79" i="96"/>
  <c r="AM79" i="96"/>
  <c r="Z86" i="96"/>
  <c r="AI122" i="96"/>
  <c r="Q86" i="96"/>
  <c r="AI86" i="96"/>
  <c r="AK52" i="96"/>
  <c r="O79" i="96"/>
  <c r="R86" i="96"/>
  <c r="S67" i="96"/>
  <c r="S69" i="96" s="1"/>
  <c r="AA52" i="96"/>
  <c r="AK45" i="96"/>
  <c r="Y67" i="96"/>
  <c r="Y69" i="96" s="1"/>
  <c r="Y79" i="96"/>
  <c r="AN86" i="96"/>
  <c r="Y122" i="96"/>
  <c r="X86" i="96"/>
  <c r="O61" i="96"/>
  <c r="O62" i="96" s="1"/>
  <c r="O50" i="96"/>
  <c r="R25" i="96"/>
  <c r="R28" i="96" s="1"/>
  <c r="Q24" i="96"/>
  <c r="Q28" i="96" s="1"/>
  <c r="Q29" i="96" s="1"/>
  <c r="Z25" i="96"/>
  <c r="Z28" i="96" s="1"/>
  <c r="Z29" i="96" s="1"/>
  <c r="AN25" i="96"/>
  <c r="AN28" i="96" s="1"/>
  <c r="AN29" i="96" s="1"/>
  <c r="AK24" i="96"/>
  <c r="AK28" i="96" s="1"/>
  <c r="AK29" i="96" s="1"/>
  <c r="AM24" i="96"/>
  <c r="AM28" i="96" s="1"/>
  <c r="AM29" i="96" s="1"/>
  <c r="AI24" i="96"/>
  <c r="AI28" i="96" s="1"/>
  <c r="AI29" i="96" s="1"/>
  <c r="Q49" i="96"/>
  <c r="Q51" i="96" s="1"/>
  <c r="Y52" i="96"/>
  <c r="W42" i="96"/>
  <c r="R27" i="96"/>
  <c r="AC125" i="96"/>
  <c r="AC122" i="96"/>
  <c r="AE68" i="96"/>
  <c r="AE67" i="96"/>
  <c r="Q143" i="96"/>
  <c r="Q145" i="96" s="1"/>
  <c r="Q148" i="96" s="1"/>
  <c r="Q149" i="96" s="1"/>
  <c r="AD27" i="96"/>
  <c r="AL25" i="96"/>
  <c r="AL28" i="96" s="1"/>
  <c r="AL29" i="96" s="1"/>
  <c r="U52" i="96"/>
  <c r="AC52" i="96"/>
  <c r="AI62" i="96"/>
  <c r="AG82" i="96"/>
  <c r="AG84" i="96" s="1"/>
  <c r="AG86" i="96" s="1"/>
  <c r="AG24" i="96"/>
  <c r="AG28" i="96" s="1"/>
  <c r="AG29" i="96" s="1"/>
  <c r="AI45" i="96"/>
  <c r="W67" i="96"/>
  <c r="W68" i="96"/>
  <c r="O143" i="96"/>
  <c r="O145" i="96" s="1"/>
  <c r="O148" i="96" s="1"/>
  <c r="O149" i="96" s="1"/>
  <c r="AM67" i="96"/>
  <c r="AM69" i="96" s="1"/>
  <c r="M69" i="96" l="1"/>
  <c r="U50" i="96"/>
  <c r="AA24" i="96"/>
  <c r="AA28" i="96" s="1"/>
  <c r="AA29" i="96" s="1"/>
  <c r="AC131" i="96"/>
  <c r="AC133" i="96" s="1"/>
  <c r="AC135" i="96" s="1"/>
  <c r="AA67" i="96"/>
  <c r="AA69" i="96" s="1"/>
  <c r="AG50" i="96"/>
  <c r="AG52" i="96" s="1"/>
  <c r="W50" i="96"/>
  <c r="AC67" i="96"/>
  <c r="AC69" i="96" s="1"/>
  <c r="U45" i="96"/>
  <c r="Y24" i="96"/>
  <c r="Y28" i="96" s="1"/>
  <c r="Y29" i="96" s="1"/>
  <c r="AE50" i="96"/>
  <c r="AA43" i="96"/>
  <c r="AA45" i="96" s="1"/>
  <c r="AC61" i="96"/>
  <c r="AC62" i="96" s="1"/>
  <c r="AC50" i="96"/>
  <c r="Q50" i="96"/>
  <c r="Q52" i="96" s="1"/>
  <c r="AC43" i="96"/>
  <c r="AC45" i="96" s="1"/>
  <c r="AE43" i="96"/>
  <c r="AE45" i="96" s="1"/>
  <c r="AE69" i="96"/>
  <c r="AB25" i="96"/>
  <c r="AB28" i="96" s="1"/>
  <c r="AB29" i="96" s="1"/>
  <c r="AC24" i="96"/>
  <c r="AC28" i="96" s="1"/>
  <c r="AC29" i="96" s="1"/>
  <c r="AD29" i="96"/>
  <c r="R29" i="96"/>
  <c r="S45" i="96"/>
  <c r="AA50" i="96"/>
  <c r="AA61" i="96"/>
  <c r="AA62" i="96" s="1"/>
  <c r="W69" i="96"/>
  <c r="W44" i="96"/>
  <c r="W43" i="96"/>
  <c r="W45" i="96" l="1"/>
  <c r="L21" i="96" l="1"/>
  <c r="K21" i="96"/>
  <c r="K34" i="96"/>
  <c r="L34" i="96"/>
  <c r="K39" i="96"/>
  <c r="K73" i="96"/>
  <c r="L74" i="96"/>
  <c r="K76" i="96"/>
  <c r="K79" i="96" s="1"/>
  <c r="K131" i="96"/>
  <c r="K133" i="96" s="1"/>
  <c r="K135" i="96" s="1"/>
  <c r="K152" i="96" s="1"/>
  <c r="K153" i="96" s="1"/>
  <c r="K142" i="96"/>
  <c r="K141" i="96"/>
  <c r="K143" i="96"/>
  <c r="K145" i="96" s="1"/>
  <c r="K148" i="96" s="1"/>
  <c r="K149" i="96" s="1"/>
  <c r="L25" i="96" l="1"/>
  <c r="L28" i="96" s="1"/>
  <c r="L29" i="96" s="1"/>
  <c r="K24" i="96"/>
  <c r="K28" i="96" s="1"/>
  <c r="K29" i="96" s="1"/>
</calcChain>
</file>

<file path=xl/sharedStrings.xml><?xml version="1.0" encoding="utf-8"?>
<sst xmlns="http://schemas.openxmlformats.org/spreadsheetml/2006/main" count="709" uniqueCount="383">
  <si>
    <t>Other</t>
  </si>
  <si>
    <t>Total assets</t>
  </si>
  <si>
    <t xml:space="preserve"> </t>
  </si>
  <si>
    <t>Name</t>
  </si>
  <si>
    <t>No.</t>
  </si>
  <si>
    <t>Contents (linked)</t>
  </si>
  <si>
    <t>SpareBank 1 Finans Østlandet AS</t>
  </si>
  <si>
    <t>EiendomsMegler 1 Hedmark Eiendom AS</t>
  </si>
  <si>
    <t>SpareBank 1 Boligkreditt AS</t>
  </si>
  <si>
    <t>SpareBank 1 Næringskreditt AS</t>
  </si>
  <si>
    <t>SpareBank 1 Kredittkort AS</t>
  </si>
  <si>
    <t>SpareBank 1 Gruppen AS</t>
  </si>
  <si>
    <t>SpareBank 1 Betaling AS</t>
  </si>
  <si>
    <t>Results from the quarterly accounts Group</t>
  </si>
  <si>
    <t>Interest income</t>
  </si>
  <si>
    <t>Interest expense</t>
  </si>
  <si>
    <t>Net interest income</t>
  </si>
  <si>
    <t>Commission income</t>
  </si>
  <si>
    <t>Commission expenses</t>
  </si>
  <si>
    <t>Other operating income</t>
  </si>
  <si>
    <t>Net commission and other operating income</t>
  </si>
  <si>
    <t>Dividends from other than Group companies</t>
  </si>
  <si>
    <t>Net profit from ownership interests</t>
  </si>
  <si>
    <t>Net profit from other financial assets and liabilities</t>
  </si>
  <si>
    <t>Net income from financial assets and liabilities</t>
  </si>
  <si>
    <t>Total income</t>
  </si>
  <si>
    <t>Personnel expenses</t>
  </si>
  <si>
    <t>Depreciation</t>
  </si>
  <si>
    <t>Other operating expenses</t>
  </si>
  <si>
    <t>Total operating expenses</t>
  </si>
  <si>
    <t>Operating profit before losses on loans and guarantees</t>
  </si>
  <si>
    <t>Losses on loans and guarantees</t>
  </si>
  <si>
    <t>Pre-tax operating profit</t>
  </si>
  <si>
    <t>Tax expense</t>
  </si>
  <si>
    <t>Profit after tax</t>
  </si>
  <si>
    <t>Profitability</t>
  </si>
  <si>
    <t>From the balance sheet</t>
  </si>
  <si>
    <t>Gross loans to customers</t>
  </si>
  <si>
    <t>Deposits from customers</t>
  </si>
  <si>
    <t>Growth in deposits in the last 12 months</t>
  </si>
  <si>
    <t>Average total assets</t>
  </si>
  <si>
    <t>Losses and commitments in default</t>
  </si>
  <si>
    <t>Financial strength</t>
  </si>
  <si>
    <t>Common equity Tier 1 capital ratio</t>
  </si>
  <si>
    <t xml:space="preserve">Tier 1 capital ratio </t>
  </si>
  <si>
    <t>Capital ratio</t>
  </si>
  <si>
    <t>Net subordinated capital</t>
  </si>
  <si>
    <t>Return on equity capital 1)</t>
  </si>
  <si>
    <t>Net interest income 2)</t>
  </si>
  <si>
    <t>Cost-income-ratio 3)</t>
  </si>
  <si>
    <t>Gross loans to customers including loans transferred to covered bond companies 1)</t>
  </si>
  <si>
    <t>Growth in loans during the last 12 months 1)</t>
  </si>
  <si>
    <t>Growth in loans including loans transferred to covered bond companies in the last 12 months 1)</t>
  </si>
  <si>
    <t>Deposit-to-loan-ratio 1)</t>
  </si>
  <si>
    <t>Total assets including loans transferred to covered bond companies 1)</t>
  </si>
  <si>
    <t>Losses on loans as a percentage of gross loans 1)</t>
  </si>
  <si>
    <t>Commitments in default, percentage of gross loans 1)</t>
  </si>
  <si>
    <t>Other doubtful commitments, percentage of gross loans 1)</t>
  </si>
  <si>
    <t>Net commitments in default and other doutful commitments,  percentage of gross loans 1)</t>
  </si>
  <si>
    <t>Contact information</t>
  </si>
  <si>
    <t>For further information, please contact</t>
  </si>
  <si>
    <t>Address</t>
  </si>
  <si>
    <t>Telephone number</t>
  </si>
  <si>
    <t>Information on the Internet</t>
  </si>
  <si>
    <t>Financial calendar</t>
  </si>
  <si>
    <t>Ex. Dividend</t>
  </si>
  <si>
    <t>Dividend payment date</t>
  </si>
  <si>
    <t>+47 918 82 071</t>
  </si>
  <si>
    <t>Geir-Egil Bolstad, CFO</t>
  </si>
  <si>
    <t>geir-egil.bolstad@sb1ostlandet.no</t>
  </si>
  <si>
    <t>Richard Heiberg</t>
  </si>
  <si>
    <t>Chief Executive Officer</t>
  </si>
  <si>
    <t>+47 915 07040</t>
  </si>
  <si>
    <t>Visiting address: SpareBank 1 Østlandet, Strandgata 15, Hamar</t>
  </si>
  <si>
    <t>SpareBank 1 Østlandet, Postboks 203, 2302 Hamar</t>
  </si>
  <si>
    <t>Commission fees from covered bond companies</t>
  </si>
  <si>
    <t>Net interest income an commission fees from covered bond companies (MNOK)</t>
  </si>
  <si>
    <t xml:space="preserve">Net interest income in % of average of average total assets </t>
  </si>
  <si>
    <t>Deposit margin RM</t>
  </si>
  <si>
    <t>Deposit margin CM</t>
  </si>
  <si>
    <t>Group</t>
  </si>
  <si>
    <t>RESULTAT KVARTAL</t>
  </si>
  <si>
    <t>Payrolls</t>
  </si>
  <si>
    <t>Pensions</t>
  </si>
  <si>
    <t>Social security</t>
  </si>
  <si>
    <t>Admin. and other operating costs</t>
  </si>
  <si>
    <t>Lending margin, RM, incl. covered bond companies</t>
  </si>
  <si>
    <t>Lending margin, CM, incl. covered bond companies</t>
  </si>
  <si>
    <t>Income</t>
  </si>
  <si>
    <t>Expences</t>
  </si>
  <si>
    <t>Margins</t>
  </si>
  <si>
    <t>Commission income from credit cards</t>
  </si>
  <si>
    <t>Payment transmission</t>
  </si>
  <si>
    <t>Mutual fund and insurance commisions</t>
  </si>
  <si>
    <t>Income from real estate brokerage</t>
  </si>
  <si>
    <t>Income from accounting services</t>
  </si>
  <si>
    <t>Other income</t>
  </si>
  <si>
    <t>Sum</t>
  </si>
  <si>
    <t xml:space="preserve">of which restructuring costs and non-recurring effects </t>
  </si>
  <si>
    <t>Runar Hauge, Investor relations</t>
  </si>
  <si>
    <t>runar.hauge@sb1ostlandet.no</t>
  </si>
  <si>
    <t>+47 482 95 659</t>
  </si>
  <si>
    <t>NOK million</t>
  </si>
  <si>
    <t>Specification of the consolidated profit after tax in NOK millions:</t>
  </si>
  <si>
    <t>Parent Bank's profit after tax</t>
  </si>
  <si>
    <t>Dividends received from subsidiaries/associated companies</t>
  </si>
  <si>
    <t>Share of the result from:</t>
  </si>
  <si>
    <t>Other associated companies/joint ventures</t>
  </si>
  <si>
    <t>Consolidated profit after tax</t>
  </si>
  <si>
    <t>Contribution from Associated companies and joint ventures</t>
  </si>
  <si>
    <t>Public sector</t>
  </si>
  <si>
    <t>Primary industries</t>
  </si>
  <si>
    <t>Paper and pulp industries</t>
  </si>
  <si>
    <t>Other industry</t>
  </si>
  <si>
    <t>Building and constructions</t>
  </si>
  <si>
    <t>Power and water supply</t>
  </si>
  <si>
    <t>Wholesale and retail trade</t>
  </si>
  <si>
    <t>Hotel and restaurants</t>
  </si>
  <si>
    <t>Real estate</t>
  </si>
  <si>
    <t>Commercial services</t>
  </si>
  <si>
    <t>Transport and communication</t>
  </si>
  <si>
    <t>Gross corporate loans by sector and industry</t>
  </si>
  <si>
    <t>Private customers</t>
  </si>
  <si>
    <t>Total gross loans by sector and industry</t>
  </si>
  <si>
    <t>Loan loss allowance for loans at amortised cost</t>
  </si>
  <si>
    <t>Fair value adjustments for loans at fair value through OCI</t>
  </si>
  <si>
    <t>Total loans to customers</t>
  </si>
  <si>
    <t>Loans transferred to SpareBank 1 Boligkreditt AS</t>
  </si>
  <si>
    <t>Loans transferred to SpareBank 1 Næringskreditt AS</t>
  </si>
  <si>
    <t>Total loans including loans transferred to covered bond companies</t>
  </si>
  <si>
    <t>Building and construction</t>
  </si>
  <si>
    <t>Transport and communications</t>
  </si>
  <si>
    <t>Other operations</t>
  </si>
  <si>
    <t>Total deposits by sector and industry</t>
  </si>
  <si>
    <t>Lending</t>
  </si>
  <si>
    <t>Deposits</t>
  </si>
  <si>
    <t>+47 902 06 018</t>
  </si>
  <si>
    <t>richard.heiberg@sb1ostlandet.no</t>
  </si>
  <si>
    <t>3.1 Net interest income and commissionfees from covered bonds companies</t>
  </si>
  <si>
    <t>3.2 Net commision and other income</t>
  </si>
  <si>
    <t>3.3 Net income from financial assets and liabilities</t>
  </si>
  <si>
    <t>3.4 Specification of the consolidated profit after tax in NOK millions:</t>
  </si>
  <si>
    <t>4.1 Expences Group</t>
  </si>
  <si>
    <t>5.1 Deposit margins</t>
  </si>
  <si>
    <t>5.2 Lending margins</t>
  </si>
  <si>
    <t>6.1 Development in volumes - Loans to customers</t>
  </si>
  <si>
    <t>7.1 Development in volumes - Deposits from customers</t>
  </si>
  <si>
    <t>APM</t>
  </si>
  <si>
    <t>-</t>
  </si>
  <si>
    <t>2.1 Results from the quarterly accounts Group</t>
  </si>
  <si>
    <t>Alternative performance measures</t>
  </si>
  <si>
    <t xml:space="preserve">SpareBank 1 Østlandet Investor Relations: </t>
  </si>
  <si>
    <t>Link IR</t>
  </si>
  <si>
    <t>(NOK million, excluding percentages)</t>
  </si>
  <si>
    <t>1) See attachment Alternative performance measures.</t>
  </si>
  <si>
    <t xml:space="preserve">2) Net interest income as a percentage of average total assets for the period.  </t>
  </si>
  <si>
    <t>3) Total operating costs as a percentage of total operating income (isolated for the quarter).</t>
  </si>
  <si>
    <t>Deposit-to-loan-ratio including loans transferred to covered bond companies1)</t>
  </si>
  <si>
    <t>* Deviates from reported figures by 9 million due to repostings, this has been corrected in net interest income.</t>
  </si>
  <si>
    <t>Total operating expences</t>
  </si>
  <si>
    <t>Cost-income-ratio</t>
  </si>
  <si>
    <t>+ Loans transferred to SpareBank 1 Boligkreditt AS</t>
  </si>
  <si>
    <t>+ Loans transferred to SpareBank 1 Næringskreditt AS</t>
  </si>
  <si>
    <t>Deposits from and liabilities to customers</t>
  </si>
  <si>
    <t>Number of days</t>
  </si>
  <si>
    <t>Interest expenses on hybrid capital</t>
  </si>
  <si>
    <t>Tax on interest expenses on hybrid capital</t>
  </si>
  <si>
    <t>- Interest expenses on hybrid capital after tax</t>
  </si>
  <si>
    <t>Profit after tax excl. interest on hybrid capital</t>
  </si>
  <si>
    <t>Equity</t>
  </si>
  <si>
    <t>- Hybrid capital</t>
  </si>
  <si>
    <t>Equity excl. hybrid capital</t>
  </si>
  <si>
    <t>Accumulated average equity excl. hybrid capital</t>
  </si>
  <si>
    <t>Isolated averege equity excl. hybrid capital</t>
  </si>
  <si>
    <t>Annualized profit after tax excl. interest on hybrid capital after tax</t>
  </si>
  <si>
    <t>Diveded by average equity excl. hybrid capital</t>
  </si>
  <si>
    <t xml:space="preserve">Return on equity capital </t>
  </si>
  <si>
    <t xml:space="preserve">Cost-income-ratio </t>
  </si>
  <si>
    <t>Gross loans including loans transferred to covered bond companies</t>
  </si>
  <si>
    <t xml:space="preserve">Gross loans to customers at the end of the period </t>
  </si>
  <si>
    <t>-Gross loans to customers at the end of the same period last year</t>
  </si>
  <si>
    <t>Growth in loans during the last 12 month in NOK mill.</t>
  </si>
  <si>
    <t>Dividet by gross loans to customers at the end of the same period last year</t>
  </si>
  <si>
    <t>Growth in loans during the last 12 months in per cent</t>
  </si>
  <si>
    <t>Gross loans to customers  incl. Loans transferred to covered bond companies at the end of the period</t>
  </si>
  <si>
    <t>-Gross loans to customers  incl. Loans transferred to covered bond companies at the end of the same period last year</t>
  </si>
  <si>
    <t>Growth in loans  incl. Loans transferred to coverd bond companies in NOK mill.</t>
  </si>
  <si>
    <t>Divided by gross loans to customers  incl. Loans transferred to covered bond companies at the end of the same period last year</t>
  </si>
  <si>
    <t>Growth in loans incl. Loans transferred to covered bond companies during the last 12 months in per cent</t>
  </si>
  <si>
    <t>Dividet by gross loans to and receivables from customers</t>
  </si>
  <si>
    <t xml:space="preserve">Divided by gross loans to customers  incl. Loans transferred to covered bond companies </t>
  </si>
  <si>
    <t>Cost-income-ratio incl. loans transferred to covered bond companies</t>
  </si>
  <si>
    <t>Deposits from customers at the end of the period</t>
  </si>
  <si>
    <t>- Deposits from customers at the end of the same period last year</t>
  </si>
  <si>
    <t>Growth in deposits in the last 12 months in NOK mill</t>
  </si>
  <si>
    <t>Diveded by deposits from customers at the end of the same period last year</t>
  </si>
  <si>
    <t>Growth in deposits in the last 12 months in per cent</t>
  </si>
  <si>
    <t>Accumulated average total assets</t>
  </si>
  <si>
    <t>Isolated averege total assets</t>
  </si>
  <si>
    <t>Total assets incl. Loans transferred to covered bond companies (Business capital)</t>
  </si>
  <si>
    <t>Losses on loans and guarantess annulized</t>
  </si>
  <si>
    <t>Losses on loans and guarantees as a percentageof gross loans</t>
  </si>
  <si>
    <t>Total equity capital</t>
  </si>
  <si>
    <t>Divided by total assets</t>
  </si>
  <si>
    <t>Equity ratio</t>
  </si>
  <si>
    <t>- Minority interest</t>
  </si>
  <si>
    <t>- Provision for gifts</t>
  </si>
  <si>
    <t>-Hybrid capital</t>
  </si>
  <si>
    <t xml:space="preserve">+ Interest expenses for hybrid capital </t>
  </si>
  <si>
    <t>- Tax on interest expenses for hybrid capital</t>
  </si>
  <si>
    <t>= Book equity</t>
  </si>
  <si>
    <t>Multiply by equity capital certificate ratio</t>
  </si>
  <si>
    <t>= Equity certificate owners share of equity</t>
  </si>
  <si>
    <t>Divided by number of EC's issued</t>
  </si>
  <si>
    <t>Book equity per EC</t>
  </si>
  <si>
    <t>Profit after tax for majority interest</t>
  </si>
  <si>
    <t>= Equity capital owner's share of profit after tax</t>
  </si>
  <si>
    <t>Dividetd by number of EC's issued</t>
  </si>
  <si>
    <t>Earnings per equity certificate (in NOK)</t>
  </si>
  <si>
    <t>Earnings per equity certificate annualized</t>
  </si>
  <si>
    <t>Market price (in NOK)</t>
  </si>
  <si>
    <t>Divided by earnings per EC</t>
  </si>
  <si>
    <t>Price/Earnings per EC</t>
  </si>
  <si>
    <t>Divided by book equity per EC</t>
  </si>
  <si>
    <t>Price/Book equity</t>
  </si>
  <si>
    <t>Gross defaulted commitments for more than 90 days 2)</t>
  </si>
  <si>
    <t>Gross defaulted commitments for more than 90 days</t>
  </si>
  <si>
    <t>Divided by gross loans to customers</t>
  </si>
  <si>
    <t>Gross doubtful commitments (not in default)</t>
  </si>
  <si>
    <t>Net defaulted commitments</t>
  </si>
  <si>
    <t>+ Net doubtful commitments</t>
  </si>
  <si>
    <t>= Net defaulted and doubtful commitments</t>
  </si>
  <si>
    <t>Loan loss impairment ratio on defaulted commitments</t>
  </si>
  <si>
    <t>Individual impairments on defaulted commitments</t>
  </si>
  <si>
    <t>Individual impairments on doubtful commitments</t>
  </si>
  <si>
    <t>Loan loss impairment ratio on doubtful commitments</t>
  </si>
  <si>
    <t>Net commitments in default and other doutful commitments,  percentage of gross loans</t>
  </si>
  <si>
    <t xml:space="preserve">1.1 Return on equity capital </t>
  </si>
  <si>
    <t xml:space="preserve">1.2 Cost-income-ratio </t>
  </si>
  <si>
    <t>1.3 Gross loans including loans transferred to covered bond companies</t>
  </si>
  <si>
    <t>1.4 Growth in loans during the last 12 months in per cent</t>
  </si>
  <si>
    <t>1.5 Growth in loans incl. Loans transferred to covered bond companies during the last 12 months in per cent</t>
  </si>
  <si>
    <t>1.6 Cost-income-ratio</t>
  </si>
  <si>
    <t>1.7 Cost-income-ratio incl. loans transferred to covered bond companies</t>
  </si>
  <si>
    <t>1.8 Growth in deposits in the last 12 months in per cent</t>
  </si>
  <si>
    <t>1.9 Total assets incl. Loans transferred to covered bond companies (Business capital)</t>
  </si>
  <si>
    <t>1.10 Losses on loans and guarantees as a percentageof gross loans</t>
  </si>
  <si>
    <t>1.9 Total assets incl. Loans transferred to CB companies (Business capital)</t>
  </si>
  <si>
    <t>1.5 Growth in loans incl. Loans transferred to CB companies on last 12 months</t>
  </si>
  <si>
    <t>4.2 Expences Parent bank (adjusted)</t>
  </si>
  <si>
    <t>Parent bank (adjusted)</t>
  </si>
  <si>
    <t>Gross defaulted commitments in percentage of gross loans</t>
  </si>
  <si>
    <t>Gross doubtful commitments (not in default) in percentage of gross loans</t>
  </si>
  <si>
    <t>Customers*</t>
  </si>
  <si>
    <t>*Defined as customer by having one or more active accounts</t>
  </si>
  <si>
    <t>Customers</t>
  </si>
  <si>
    <t>Loans sensitive to changes in the NIBOR rate</t>
  </si>
  <si>
    <t>Gross loans</t>
  </si>
  <si>
    <t>Total lending volume sensitive to changes in the NIBOR rate</t>
  </si>
  <si>
    <t>Deposits sensitive to changes in the NIBOR rate</t>
  </si>
  <si>
    <t>6.2 Loans sensitive to changes in the NIBOR rate</t>
  </si>
  <si>
    <t>*All loans transferred to covered bond companies are sensitive to ahanges in the NIBOR-rate</t>
  </si>
  <si>
    <t>7.2 Deposits sensitive to changes in the NIBOR rate</t>
  </si>
  <si>
    <t>Loans transferred to covered bond companies*</t>
  </si>
  <si>
    <t>Total deposits</t>
  </si>
  <si>
    <t>Gross loans linked to the NIBOR rate</t>
  </si>
  <si>
    <t>Deposits linked to the NIBOR rate</t>
  </si>
  <si>
    <t>8.1 Number of customers</t>
  </si>
  <si>
    <t>Total lending volume sensitive to changes in the NIBOR rate including Loans transferred to covered bond companies</t>
  </si>
  <si>
    <t>3Q-18</t>
  </si>
  <si>
    <t>EiendomsMegler 1 Oslo Akershus AS - Group</t>
  </si>
  <si>
    <t>SpareBank 1 Østlandet VIT - Group</t>
  </si>
  <si>
    <t>4Q-18</t>
  </si>
  <si>
    <t>APM definition</t>
  </si>
  <si>
    <t>Definition and rationale</t>
  </si>
  <si>
    <t>Return on equity capital</t>
  </si>
  <si>
    <t>The return on equity after tax is one of SpareBank 1 Østlandet’s most important financial measures and provides relevant information about the company’s profitability in that it measures the company’s profitability in relation to the capital invested in the business. The result is corrected for interest on hybrid capital, which is classified as equity under IFRS, but which it is more natural in this context to treat as debt, as hybrid capital is interest-bearing and is not entitled to dividend payments.</t>
  </si>
  <si>
    <t>Underlaying banking operations</t>
  </si>
  <si>
    <t>The result from underlying banking operations provides relevant information about the profitability of the Bank’s core business.</t>
  </si>
  <si>
    <t xml:space="preserve">This indicator provides information about the relationship between revenue and costs, and is a useful measure to assess the cost-effectiveness of the enterprise. It is calculated as total operating costs divided by total revenue. </t>
  </si>
  <si>
    <t>Lending margin</t>
  </si>
  <si>
    <t>The loan margin is calculated for the retail and corporate market divisions and provides information on the profitability of the divisions’ lending activities. Loans transferred to covered bond companies are included in the selection as they are included in the total lending activity.</t>
  </si>
  <si>
    <t>Deposit margin</t>
  </si>
  <si>
    <t>The deposit margin is calculated for the retail and corporate market divisions and provides information on the profitability of the divisions’ deposit activities.</t>
  </si>
  <si>
    <t>Net interest margin</t>
  </si>
  <si>
    <t>The net interest margin is calculated for the retail and corporate market divisions and provides information on the profitability of the divisions’ overall lending and deposit activities. Loans transferred to covered bond companies are included in the selection as they are included in the total lending activity.</t>
  </si>
  <si>
    <t>Net interest income inclusive of commissions from covered bond companies</t>
  </si>
  <si>
    <t>Loans transferred to covered bond companies are part of total lending, but the income and expenses associated with these loans are recognised as commission income. The indicator is presented because it gives a good impression of net income from the overall lending and deposit activities.</t>
  </si>
  <si>
    <t>Adjusted total assets</t>
  </si>
  <si>
    <t>Total assets is an established industry-specific name for all assets plus loans transferred to covered bond companies included in the lending business.</t>
  </si>
  <si>
    <t>Gross loans to customers including loans transferred to covered bond companies</t>
  </si>
  <si>
    <t>Loans transferred to covered bond companies are subtracted from the balance sheet, but are included in the total lending business.</t>
  </si>
  <si>
    <t>Deposit to loan ratio</t>
  </si>
  <si>
    <t>The deposit coverage ratio provides relevant information about SpareBank 1 Østlandet’s financing mix. Deposits from customers are an important means of financing the Bank’s lending business and the indicator provides important information about the Bank’s dependence on market financing.</t>
  </si>
  <si>
    <t>Deposit to loan ratio including loans transferred to covered bond companies</t>
  </si>
  <si>
    <t xml:space="preserve">The deposit coverage ratio provides information about the financing mix in the overall lending business. Deposits from customers are an important means of financing the Bank’s lending business and the indicator provides important information about the dependence of the overall lending business on market financing. </t>
  </si>
  <si>
    <t>Growth in loans during the last 12 months</t>
  </si>
  <si>
    <t>This indicator provides information about activity and growth in the Bank’s lending activity.</t>
  </si>
  <si>
    <t>Growth in loans including loans transferred to covered bond companies (CB) in the last 12 months</t>
  </si>
  <si>
    <t>This indicator provides information about activity and growth in the Bank’s total lending activity.  The Bank uses the covered bond companies as a source of funding, and the indicator includes loans transferred to the covered bond companies to highlight the activity and growth in overall lending including these loans.</t>
  </si>
  <si>
    <t>This indicator provides information about the activity and growth of the depositing business which is an important part of financing the Bank’s lending activity.</t>
  </si>
  <si>
    <t>Losses on loans as a percentage of gross loans</t>
  </si>
  <si>
    <t xml:space="preserve">The indicator shows the impairment loss in relation to gross lending and provides relevant information about the company’s impairment losses in relation to lending volume. This provides useful additional information to the recognised impairment losses as the cost is also viewed in the context of lending volume and is thus better suited for comparison with other banks. </t>
  </si>
  <si>
    <t>Commitments in default as percentage of gross loans</t>
  </si>
  <si>
    <t>The indicator provides relevant information about the Bank’s credit risk and is considered as useful additional information to the notes on losses.</t>
  </si>
  <si>
    <t>Other doubtful commitments as percentage of gross loans</t>
  </si>
  <si>
    <t>Net commitments in default and other doubtful commitments in percentage of gross loans</t>
  </si>
  <si>
    <t>Loan loss impairment ratio for defaulted commitments</t>
  </si>
  <si>
    <t>Loan loss impairment ratio for doubtful commitments</t>
  </si>
  <si>
    <t>The indicator provides information about the company’s unweighted solvency ratio.</t>
  </si>
  <si>
    <t xml:space="preserve">The indicator provides information about the value of the book equity per equity certificate. This allows the reader to assess the reasonableness of the quoted price for the equity certificate. It is calculated as the equity certificate holders’ share of the equity at the end of the period divided by the number of equity certificates. </t>
  </si>
  <si>
    <t xml:space="preserve">The indicator provides information on earnings per equity certificate against the exchange price on the relevant date, helping to assess the reasonableness of the price for the equity certificate. It is calculated as the price per equity certificate divided by annualised earnings per equity certificate. </t>
  </si>
  <si>
    <t>Price/book equity</t>
  </si>
  <si>
    <t xml:space="preserve">The indicator provides information about the book value of the equity per equity certificate against the price at any given time. This allows the reader to assess the reasonableness of the quoted price for the equity certificate. It is calculated as the price per equity certificate divided by book equity per equity certificate (see definition of this measure above). </t>
  </si>
  <si>
    <t>Average LTV (Loan to value)</t>
  </si>
  <si>
    <t>The indicator provides information about the loan-to-value ratio in the lending portfolio and is relevant for assessing risk of loss in the lending portfolio.</t>
  </si>
  <si>
    <t>Loans transferred to covered bond (CB) companies</t>
  </si>
  <si>
    <t>Loans transferred to covered bond companies are subtracted from the balance sheet, but are included in the total lending business. The indicator is used in calculating other APMs.</t>
  </si>
  <si>
    <t>Act/Act</t>
  </si>
  <si>
    <t>Act/Act is used to annualise the results figures included in the indicators. Results figures are annualised in the indicators to make them comparable with figures for other periods.</t>
  </si>
  <si>
    <t>Notable items</t>
  </si>
  <si>
    <t>The indicator is used to calculate the underlying banking activity, which is shown as a separate APM.</t>
  </si>
  <si>
    <t>2Q-18</t>
  </si>
  <si>
    <t>4Q</t>
  </si>
  <si>
    <t>3Q</t>
  </si>
  <si>
    <t>2Q</t>
  </si>
  <si>
    <t>1Q</t>
  </si>
  <si>
    <t>3Q 2018</t>
  </si>
  <si>
    <t>2Q 2018</t>
  </si>
  <si>
    <t>1Q 2018</t>
  </si>
  <si>
    <t>4Q 2017</t>
  </si>
  <si>
    <t>3Q 2017</t>
  </si>
  <si>
    <t>2Q 2017</t>
  </si>
  <si>
    <t>1Q 2017</t>
  </si>
  <si>
    <t>4Q 2016</t>
  </si>
  <si>
    <t>3Q 2016</t>
  </si>
  <si>
    <t>2Q 2016</t>
  </si>
  <si>
    <t>1Q 2016</t>
  </si>
  <si>
    <t>4Q 2015</t>
  </si>
  <si>
    <t>3Q 2015</t>
  </si>
  <si>
    <t>2Q 2015</t>
  </si>
  <si>
    <t>1Q 2015</t>
  </si>
  <si>
    <t>Profit after tax incl. interest hybrid capital</t>
  </si>
  <si>
    <t>The key figure shows Result after tax adjusted for interest on hybrid capital. Hybrid capital is according to IFRS classified as equity and interest expences are booked as an equity transaction. Hybrid capital has many similarities with debt items and differs from other equity in that it is interest-bearing and is not entitled to dividend payments. The key figure shows what profit after tax would have been if the interest expenses related to the hybrid capital had been recognized in the income statement.</t>
  </si>
  <si>
    <t>1Q-2019</t>
  </si>
  <si>
    <t>4Q 2018</t>
  </si>
  <si>
    <t>1Q-19</t>
  </si>
  <si>
    <t>2019</t>
  </si>
  <si>
    <t>Preliminary annual report 2018</t>
  </si>
  <si>
    <t>Friday 8 February</t>
  </si>
  <si>
    <t>Annual report 2018</t>
  </si>
  <si>
    <t>Thursday 7 March</t>
  </si>
  <si>
    <t>Friday 29 March</t>
  </si>
  <si>
    <t>Tuesday 9 April</t>
  </si>
  <si>
    <t>1. quarter 2019</t>
  </si>
  <si>
    <t>Wednesday 8 May</t>
  </si>
  <si>
    <t>2. quarter 2019</t>
  </si>
  <si>
    <t>Tuesday 6 August</t>
  </si>
  <si>
    <t>3. quarter 2019</t>
  </si>
  <si>
    <t>Friday 25 October</t>
  </si>
  <si>
    <t>2Q-2019</t>
  </si>
  <si>
    <t>Loans and advances to customers at Stage 2 in percentage of gross loans</t>
  </si>
  <si>
    <t>Loans and advances to customers at Stage 2</t>
  </si>
  <si>
    <t>Loans and advances to customers at Stage 3</t>
  </si>
  <si>
    <t>Loans and advances to customers at Stage 3 in percentage of gross loans</t>
  </si>
  <si>
    <t xml:space="preserve"> - Interest expenses on hybrid capital</t>
  </si>
  <si>
    <t>1.11 Loans and advances to customers at Stage 2 in percentage of gross loans</t>
  </si>
  <si>
    <t>1.12 Loans and advances to customers at Stage 3 in percentage of gross loans</t>
  </si>
  <si>
    <t>1.13 Gross defaulted commitments in percentage of gross loans</t>
  </si>
  <si>
    <t>1.14 Gross doubtful commitments (not in default) in percentage of gross loans</t>
  </si>
  <si>
    <t>1.15 Net commitments in default and other doutful commitments</t>
  </si>
  <si>
    <t>1.16 Loan loss impairment ratio on defaulted commitments</t>
  </si>
  <si>
    <t>1.17 Loan loss impairment ratio on doubtful commitments</t>
  </si>
  <si>
    <t>1.18 Equity ratio</t>
  </si>
  <si>
    <t>1.19 Book equity per EC</t>
  </si>
  <si>
    <t>1.20 Earnings per equity certificate (in NOK)</t>
  </si>
  <si>
    <t>1.21 Price/Earnings per EC</t>
  </si>
  <si>
    <t>1.22 Price/Book equity</t>
  </si>
  <si>
    <t>1.15 Net commitments in default and other doutful commitments,  percentage of gross loans</t>
  </si>
  <si>
    <t>2Q-19</t>
  </si>
  <si>
    <t>BN Bank ASA</t>
  </si>
  <si>
    <t>3Q-2019</t>
  </si>
  <si>
    <t>3Q-19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</si>
</sst>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64" formatCode="_ * #,##0.00_ ;_ * \-#,##0.00_ ;_ * &quot;-&quot;??_ ;_ @_ "/>
    <numFmt numFmtId="165" formatCode="_ * #,##0_ ;_ * \-#,##0_ ;_ * &quot;-&quot;??_ ;_ @_ "/>
    <numFmt numFmtId="166" formatCode="0.0\ %"/>
    <numFmt numFmtId="167" formatCode="dd/mm/yy;@"/>
    <numFmt numFmtId="168" formatCode="0.0"/>
    <numFmt numFmtId="169" formatCode="#\ ###\ ###\ ##0"/>
    <numFmt numFmtId="170" formatCode="yyyy\-mm\-dd;@"/>
  </numFmts>
  <fonts count="78">
    <font>
      <sz val="10"/>
      <name val="Arial"/>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0"/>
      <name val="Verdana"/>
      <family val="2"/>
    </font>
    <font>
      <b/>
      <sz val="16"/>
      <color rgb="FF002060"/>
      <name val="Verdana"/>
      <family val="2"/>
    </font>
    <font>
      <sz val="7"/>
      <name val="Verdana"/>
      <family val="2"/>
    </font>
    <font>
      <b/>
      <sz val="7"/>
      <name val="Verdana"/>
      <family val="2"/>
    </font>
    <font>
      <b/>
      <sz val="9"/>
      <name val="Verdana"/>
      <family val="2"/>
    </font>
    <font>
      <sz val="6.5"/>
      <name val="Verdana"/>
      <family val="2"/>
    </font>
    <font>
      <sz val="11"/>
      <color theme="1"/>
      <name val="Verdana"/>
      <family val="2"/>
    </font>
    <font>
      <b/>
      <u/>
      <sz val="12"/>
      <color rgb="FF002060"/>
      <name val="Verdana"/>
      <family val="2"/>
    </font>
    <font>
      <sz val="11"/>
      <color rgb="FF002060"/>
      <name val="Verdana"/>
      <family val="2"/>
    </font>
    <font>
      <sz val="11"/>
      <name val="Verdana"/>
      <family val="2"/>
    </font>
    <font>
      <sz val="6.5"/>
      <color theme="1"/>
      <name val="Verdana"/>
      <family val="2"/>
    </font>
    <font>
      <sz val="10"/>
      <name val="Arial"/>
      <family val="2"/>
    </font>
    <font>
      <sz val="6.5"/>
      <color rgb="FFFF0000"/>
      <name val="Verdana"/>
      <family val="2"/>
    </font>
    <font>
      <b/>
      <sz val="6.5"/>
      <color theme="1"/>
      <name val="Verdana"/>
      <family val="2"/>
    </font>
    <font>
      <b/>
      <sz val="6.5"/>
      <name val="Verdana"/>
      <family val="2"/>
    </font>
    <font>
      <i/>
      <sz val="6.5"/>
      <name val="Verdana"/>
      <family val="2"/>
    </font>
    <font>
      <sz val="6.5"/>
      <color rgb="FF002060"/>
      <name val="Verdana"/>
      <family val="2"/>
    </font>
    <font>
      <sz val="11"/>
      <color rgb="FFFF0000"/>
      <name val="Verdana"/>
      <family val="2"/>
    </font>
    <font>
      <i/>
      <sz val="7"/>
      <name val="Verdana"/>
      <family val="2"/>
    </font>
    <font>
      <sz val="12"/>
      <name val="Verdana"/>
      <family val="2"/>
    </font>
    <font>
      <sz val="10"/>
      <color theme="0"/>
      <name val="Verdana"/>
      <family val="2"/>
    </font>
    <font>
      <b/>
      <sz val="16"/>
      <color theme="0"/>
      <name val="Verdana"/>
      <family val="2"/>
    </font>
    <font>
      <b/>
      <sz val="8"/>
      <color theme="0"/>
      <name val="Verdana"/>
      <family val="2"/>
    </font>
    <font>
      <sz val="11"/>
      <color theme="0"/>
      <name val="Calibri"/>
      <family val="2"/>
      <scheme val="minor"/>
    </font>
    <font>
      <u/>
      <sz val="10"/>
      <color theme="10"/>
      <name val="Arial"/>
      <family val="2"/>
    </font>
    <font>
      <sz val="10"/>
      <color theme="1"/>
      <name val="Calibri"/>
      <family val="2"/>
      <scheme val="minor"/>
    </font>
    <font>
      <b/>
      <sz val="10"/>
      <color theme="1"/>
      <name val="Calibri"/>
      <family val="2"/>
      <scheme val="minor"/>
    </font>
    <font>
      <i/>
      <sz val="10"/>
      <color theme="1"/>
      <name val="Calibri"/>
      <family val="2"/>
      <scheme val="minor"/>
    </font>
    <font>
      <sz val="10"/>
      <name val="Calibri"/>
      <family val="2"/>
      <scheme val="minor"/>
    </font>
    <font>
      <b/>
      <sz val="20"/>
      <color theme="4"/>
      <name val="Arial"/>
      <family val="2"/>
    </font>
    <font>
      <b/>
      <sz val="11"/>
      <name val="Arial"/>
      <family val="2"/>
    </font>
    <font>
      <b/>
      <u/>
      <sz val="10"/>
      <color indexed="59"/>
      <name val="Arial"/>
      <family val="2"/>
    </font>
    <font>
      <u/>
      <sz val="10"/>
      <color theme="4"/>
      <name val="Arial"/>
      <family val="2"/>
    </font>
    <font>
      <u/>
      <sz val="10"/>
      <color theme="5"/>
      <name val="Arial"/>
      <family val="2"/>
    </font>
    <font>
      <sz val="10"/>
      <color theme="5"/>
      <name val="Arial"/>
      <family val="2"/>
    </font>
    <font>
      <sz val="8"/>
      <name val="Arial"/>
      <family val="2"/>
    </font>
    <font>
      <b/>
      <u/>
      <sz val="8"/>
      <color indexed="59"/>
      <name val="Arial"/>
      <family val="2"/>
    </font>
    <font>
      <sz val="15"/>
      <name val="Arial"/>
      <family val="2"/>
    </font>
    <font>
      <b/>
      <sz val="10"/>
      <name val="Arial"/>
      <family val="2"/>
    </font>
    <font>
      <i/>
      <sz val="7"/>
      <name val="Arial"/>
      <family val="2"/>
    </font>
    <font>
      <b/>
      <sz val="10"/>
      <name val="Calibri"/>
      <family val="2"/>
    </font>
    <font>
      <sz val="11"/>
      <name val="Calibri"/>
      <family val="2"/>
      <scheme val="minor"/>
    </font>
    <font>
      <b/>
      <sz val="11"/>
      <name val="Calibri"/>
      <family val="2"/>
      <scheme val="minor"/>
    </font>
    <font>
      <sz val="10"/>
      <name val="Calibri"/>
      <family val="2"/>
    </font>
    <font>
      <b/>
      <sz val="10"/>
      <name val="Calibri"/>
      <family val="2"/>
      <scheme val="minor"/>
    </font>
    <font>
      <sz val="9"/>
      <name val="Arial"/>
      <family val="2"/>
    </font>
    <font>
      <sz val="9"/>
      <color indexed="8"/>
      <name val="Calibri"/>
      <family val="2"/>
    </font>
    <font>
      <sz val="11"/>
      <color theme="1"/>
      <name val="Calibri"/>
      <family val="2"/>
    </font>
    <font>
      <sz val="12"/>
      <color indexed="8"/>
      <name val="Gill Sans"/>
    </font>
    <font>
      <sz val="8"/>
      <name val="Calibri"/>
      <family val="2"/>
    </font>
    <font>
      <u/>
      <sz val="8"/>
      <color theme="10"/>
      <name val="Arial"/>
      <family val="2"/>
    </font>
    <font>
      <sz val="8"/>
      <name val="Verdana"/>
      <family val="2"/>
    </font>
    <font>
      <sz val="10"/>
      <color indexed="8"/>
      <name val="Calibri"/>
      <family val="2"/>
    </font>
    <font>
      <b/>
      <sz val="10"/>
      <color indexed="8"/>
      <name val="Calibri"/>
      <family val="2"/>
    </font>
    <font>
      <b/>
      <sz val="9"/>
      <name val="Calibri"/>
      <family val="2"/>
      <scheme val="minor"/>
    </font>
    <font>
      <sz val="9"/>
      <name val="Calibri"/>
      <family val="2"/>
      <scheme val="minor"/>
    </font>
    <font>
      <sz val="9"/>
      <color rgb="FFFF0000"/>
      <name val="Calibri"/>
      <family val="2"/>
      <scheme val="minor"/>
    </font>
    <font>
      <i/>
      <sz val="9"/>
      <color theme="1"/>
      <name val="Calibri"/>
      <family val="2"/>
      <scheme val="minor"/>
    </font>
    <font>
      <i/>
      <sz val="9"/>
      <name val="Calibri"/>
      <family val="2"/>
      <scheme val="minor"/>
    </font>
    <font>
      <b/>
      <sz val="9"/>
      <color theme="1"/>
      <name val="Calibri"/>
      <family val="2"/>
      <scheme val="minor"/>
    </font>
    <font>
      <b/>
      <sz val="9"/>
      <color rgb="FFFF0000"/>
      <name val="Calibri"/>
      <family val="2"/>
      <scheme val="minor"/>
    </font>
    <font>
      <b/>
      <u/>
      <sz val="10"/>
      <color rgb="FF002060"/>
      <name val="Verdana"/>
      <family val="2"/>
    </font>
    <font>
      <sz val="10"/>
      <color theme="0"/>
      <name val="Calibri"/>
      <family val="2"/>
      <scheme val="minor"/>
    </font>
    <font>
      <sz val="10"/>
      <color rgb="FF002060"/>
      <name val="Verdana"/>
      <family val="2"/>
    </font>
    <font>
      <sz val="10"/>
      <color theme="1"/>
      <name val="Verdana"/>
      <family val="2"/>
    </font>
    <font>
      <i/>
      <sz val="10"/>
      <name val="Verdana"/>
      <family val="2"/>
    </font>
    <font>
      <sz val="10"/>
      <color rgb="FFFF0000"/>
      <name val="Verdana"/>
      <family val="2"/>
    </font>
    <font>
      <i/>
      <sz val="9"/>
      <name val="Arial"/>
      <family val="2"/>
    </font>
    <font>
      <sz val="8"/>
      <color theme="1"/>
      <name val="Verdana"/>
      <family val="2"/>
    </font>
    <font>
      <b/>
      <sz val="12"/>
      <color theme="1"/>
      <name val="Verdana"/>
      <family val="2"/>
    </font>
    <font>
      <sz val="11"/>
      <color rgb="FFFF0000"/>
      <name val="Calibri"/>
      <family val="2"/>
      <scheme val="minor"/>
    </font>
    <font>
      <sz val="8"/>
      <color theme="2" tint="-0.749992370372631"/>
      <name val="Arial"/>
      <family val="2"/>
    </font>
  </fonts>
  <fills count="9">
    <fill>
      <patternFill patternType="none"/>
    </fill>
    <fill>
      <patternFill patternType="gray125"/>
    </fill>
    <fill>
      <patternFill patternType="solid">
        <fgColor theme="0"/>
        <bgColor indexed="64"/>
      </patternFill>
    </fill>
    <fill>
      <patternFill patternType="solid">
        <fgColor rgb="FF002060"/>
        <bgColor indexed="64"/>
      </patternFill>
    </fill>
    <fill>
      <patternFill patternType="solid">
        <fgColor rgb="FFFFFFFF"/>
        <bgColor indexed="64"/>
      </patternFill>
    </fill>
    <fill>
      <patternFill patternType="solid">
        <fgColor theme="8" tint="0.39997558519241921"/>
        <bgColor indexed="64"/>
      </patternFill>
    </fill>
    <fill>
      <patternFill patternType="solid">
        <fgColor indexed="9"/>
        <bgColor indexed="64"/>
      </patternFill>
    </fill>
    <fill>
      <patternFill patternType="solid">
        <fgColor rgb="FF8DB4E2"/>
        <bgColor indexed="64"/>
      </patternFill>
    </fill>
    <fill>
      <patternFill patternType="solid">
        <fgColor rgb="FFFAFBFE"/>
        <bgColor indexed="64"/>
      </patternFill>
    </fill>
  </fills>
  <borders count="11">
    <border>
      <left/>
      <right/>
      <top/>
      <bottom/>
      <diagonal/>
    </border>
    <border>
      <left/>
      <right/>
      <top style="hair">
        <color indexed="64"/>
      </top>
      <bottom/>
      <diagonal/>
    </border>
    <border>
      <left/>
      <right/>
      <top/>
      <bottom style="thin">
        <color rgb="FF002060"/>
      </bottom>
      <diagonal/>
    </border>
    <border>
      <left/>
      <right/>
      <top/>
      <bottom style="thin">
        <color indexed="64"/>
      </bottom>
      <diagonal/>
    </border>
    <border>
      <left/>
      <right/>
      <top style="thin">
        <color indexed="64"/>
      </top>
      <bottom style="thin">
        <color indexed="64"/>
      </bottom>
      <diagonal/>
    </border>
    <border>
      <left/>
      <right/>
      <top style="thin">
        <color rgb="FF002060"/>
      </top>
      <bottom style="thin">
        <color indexed="64"/>
      </bottom>
      <diagonal/>
    </border>
    <border>
      <left/>
      <right/>
      <top/>
      <bottom style="thin">
        <color theme="4"/>
      </bottom>
      <diagonal/>
    </border>
    <border>
      <left/>
      <right/>
      <top style="thin">
        <color auto="1"/>
      </top>
      <bottom style="thin">
        <color indexed="64"/>
      </bottom>
      <diagonal/>
    </border>
    <border>
      <left/>
      <right/>
      <top style="thin">
        <color auto="1"/>
      </top>
      <bottom/>
      <diagonal/>
    </border>
    <border>
      <left/>
      <right/>
      <top style="thin">
        <color indexed="64"/>
      </top>
      <bottom style="medium">
        <color indexed="64"/>
      </bottom>
      <diagonal/>
    </border>
    <border>
      <left style="thin">
        <color indexed="64"/>
      </left>
      <right style="thin">
        <color indexed="64"/>
      </right>
      <top style="thin">
        <color indexed="64"/>
      </top>
      <bottom style="thin">
        <color indexed="64"/>
      </bottom>
      <diagonal/>
    </border>
  </borders>
  <cellStyleXfs count="18">
    <xf numFmtId="0" fontId="0" fillId="0" borderId="0" applyProtection="0"/>
    <xf numFmtId="164" fontId="17" fillId="0" borderId="0" applyFont="0" applyFill="0" applyBorder="0" applyAlignment="0" applyProtection="0"/>
    <xf numFmtId="9" fontId="17" fillId="0" borderId="0" applyFont="0" applyFill="0" applyBorder="0" applyAlignment="0" applyProtection="0"/>
    <xf numFmtId="0" fontId="5" fillId="0" borderId="0"/>
    <xf numFmtId="164" fontId="5" fillId="0" borderId="0" applyFont="0" applyFill="0" applyBorder="0" applyAlignment="0" applyProtection="0"/>
    <xf numFmtId="0" fontId="8" fillId="0" borderId="0"/>
    <xf numFmtId="0" fontId="10" fillId="0" borderId="0"/>
    <xf numFmtId="0" fontId="17" fillId="0" borderId="0" applyProtection="0"/>
    <xf numFmtId="0" fontId="4" fillId="0" borderId="0"/>
    <xf numFmtId="164" fontId="3" fillId="0" borderId="0" applyFont="0" applyFill="0" applyBorder="0" applyAlignment="0" applyProtection="0"/>
    <xf numFmtId="0" fontId="2" fillId="0" borderId="0"/>
    <xf numFmtId="0" fontId="30" fillId="0" borderId="0" applyNumberFormat="0" applyFill="0" applyBorder="0" applyAlignment="0" applyProtection="0"/>
    <xf numFmtId="0" fontId="17" fillId="0" borderId="0" applyProtection="0"/>
    <xf numFmtId="0" fontId="17" fillId="0" borderId="0"/>
    <xf numFmtId="0" fontId="17" fillId="0" borderId="0"/>
    <xf numFmtId="0" fontId="51" fillId="0" borderId="0"/>
    <xf numFmtId="0" fontId="54" fillId="0" borderId="0"/>
    <xf numFmtId="0" fontId="1" fillId="0" borderId="0"/>
  </cellStyleXfs>
  <cellXfs count="390">
    <xf numFmtId="0" fontId="0" fillId="0" borderId="0" xfId="0"/>
    <xf numFmtId="0" fontId="6" fillId="0" borderId="1" xfId="0" applyFont="1" applyBorder="1"/>
    <xf numFmtId="0" fontId="7" fillId="0" borderId="2" xfId="0" applyFont="1" applyFill="1" applyBorder="1" applyAlignment="1">
      <alignment horizontal="left" vertical="center"/>
    </xf>
    <xf numFmtId="0" fontId="6" fillId="0" borderId="0" xfId="0" applyFont="1"/>
    <xf numFmtId="49" fontId="6" fillId="0" borderId="0" xfId="0" applyNumberFormat="1" applyFont="1"/>
    <xf numFmtId="0" fontId="8" fillId="0" borderId="0" xfId="0" applyFont="1" applyFill="1" applyAlignment="1">
      <alignment horizontal="left" vertical="center"/>
    </xf>
    <xf numFmtId="0" fontId="8" fillId="0" borderId="0" xfId="0" applyFont="1" applyAlignment="1">
      <alignment vertical="center"/>
    </xf>
    <xf numFmtId="0" fontId="6" fillId="0" borderId="0" xfId="0" applyFont="1" applyFill="1" applyAlignment="1">
      <alignment horizontal="left" vertical="top"/>
    </xf>
    <xf numFmtId="0" fontId="6" fillId="0" borderId="1" xfId="0" applyFont="1" applyFill="1" applyBorder="1" applyAlignment="1">
      <alignment horizontal="left" vertical="center"/>
    </xf>
    <xf numFmtId="49" fontId="6" fillId="0" borderId="1" xfId="0" applyNumberFormat="1" applyFont="1" applyBorder="1" applyAlignment="1">
      <alignment vertical="center"/>
    </xf>
    <xf numFmtId="0" fontId="6" fillId="0" borderId="1" xfId="0" applyFont="1" applyBorder="1" applyAlignment="1">
      <alignment vertical="center"/>
    </xf>
    <xf numFmtId="0" fontId="6" fillId="0" borderId="2" xfId="0" applyFont="1" applyFill="1" applyBorder="1" applyAlignment="1">
      <alignment vertical="center"/>
    </xf>
    <xf numFmtId="0" fontId="24" fillId="0" borderId="0" xfId="5" applyFont="1" applyAlignment="1">
      <alignment vertical="center"/>
    </xf>
    <xf numFmtId="0" fontId="26" fillId="3" borderId="0" xfId="0" applyFont="1" applyFill="1"/>
    <xf numFmtId="0" fontId="27" fillId="3" borderId="0" xfId="0" applyFont="1" applyFill="1"/>
    <xf numFmtId="0" fontId="6" fillId="3" borderId="0" xfId="0" applyFont="1" applyFill="1"/>
    <xf numFmtId="0" fontId="28" fillId="3" borderId="0" xfId="0" applyFont="1" applyFill="1"/>
    <xf numFmtId="0" fontId="9" fillId="0" borderId="5" xfId="5" applyFont="1" applyBorder="1" applyAlignment="1">
      <alignment horizontal="center" vertical="center"/>
    </xf>
    <xf numFmtId="0" fontId="9" fillId="0" borderId="5" xfId="5" applyFont="1" applyBorder="1" applyAlignment="1">
      <alignment vertical="center"/>
    </xf>
    <xf numFmtId="0" fontId="12" fillId="0" borderId="0" xfId="3" applyFont="1" applyFill="1"/>
    <xf numFmtId="0" fontId="13" fillId="0" borderId="0" xfId="3" applyFont="1" applyFill="1"/>
    <xf numFmtId="0" fontId="14" fillId="0" borderId="0" xfId="3" applyFont="1" applyFill="1" applyAlignment="1">
      <alignment vertical="top" wrapText="1"/>
    </xf>
    <xf numFmtId="0" fontId="12" fillId="0" borderId="0" xfId="3" applyFont="1" applyFill="1" applyAlignment="1">
      <alignment vertical="top" wrapText="1"/>
    </xf>
    <xf numFmtId="0" fontId="10" fillId="0" borderId="0" xfId="3" applyFont="1" applyFill="1" applyAlignment="1">
      <alignment vertical="top"/>
    </xf>
    <xf numFmtId="0" fontId="16" fillId="0" borderId="0" xfId="3" applyFont="1" applyFill="1" applyBorder="1"/>
    <xf numFmtId="0" fontId="31" fillId="4" borderId="0" xfId="0" applyFont="1" applyFill="1" applyAlignment="1">
      <alignment vertical="center"/>
    </xf>
    <xf numFmtId="0" fontId="32" fillId="2" borderId="0" xfId="0" applyFont="1" applyFill="1" applyAlignment="1">
      <alignment horizontal="right" vertical="center"/>
    </xf>
    <xf numFmtId="0" fontId="33" fillId="4" borderId="3" xfId="0" applyFont="1" applyFill="1" applyBorder="1" applyAlignment="1">
      <alignment vertical="center"/>
    </xf>
    <xf numFmtId="0" fontId="32" fillId="2" borderId="3" xfId="0" applyFont="1" applyFill="1" applyBorder="1" applyAlignment="1">
      <alignment horizontal="right" vertical="center"/>
    </xf>
    <xf numFmtId="0" fontId="31" fillId="4" borderId="0" xfId="0" applyFont="1" applyFill="1" applyAlignment="1">
      <alignment wrapText="1"/>
    </xf>
    <xf numFmtId="3" fontId="31" fillId="2" borderId="0" xfId="1" applyNumberFormat="1" applyFont="1" applyFill="1" applyAlignment="1">
      <alignment horizontal="right"/>
    </xf>
    <xf numFmtId="0" fontId="31" fillId="4" borderId="3" xfId="0" applyFont="1" applyFill="1" applyBorder="1" applyAlignment="1"/>
    <xf numFmtId="3" fontId="31" fillId="2" borderId="3" xfId="1" applyNumberFormat="1" applyFont="1" applyFill="1" applyBorder="1" applyAlignment="1">
      <alignment horizontal="right"/>
    </xf>
    <xf numFmtId="0" fontId="32" fillId="4" borderId="0" xfId="0" applyFont="1" applyFill="1" applyBorder="1" applyAlignment="1">
      <alignment vertical="top"/>
    </xf>
    <xf numFmtId="3" fontId="32" fillId="2" borderId="0" xfId="1" applyNumberFormat="1" applyFont="1" applyFill="1" applyBorder="1" applyAlignment="1">
      <alignment horizontal="right" vertical="top"/>
    </xf>
    <xf numFmtId="3" fontId="32" fillId="2" borderId="0" xfId="1" applyNumberFormat="1" applyFont="1" applyFill="1" applyAlignment="1">
      <alignment horizontal="right" vertical="top"/>
    </xf>
    <xf numFmtId="0" fontId="31" fillId="4" borderId="0" xfId="0" applyFont="1" applyFill="1" applyAlignment="1"/>
    <xf numFmtId="0" fontId="34" fillId="4" borderId="0" xfId="0" applyFont="1" applyFill="1" applyAlignment="1"/>
    <xf numFmtId="3" fontId="32" fillId="2" borderId="0" xfId="1" applyNumberFormat="1" applyFont="1" applyFill="1" applyAlignment="1">
      <alignment horizontal="right"/>
    </xf>
    <xf numFmtId="0" fontId="32" fillId="4" borderId="0" xfId="0" applyFont="1" applyFill="1" applyBorder="1" applyAlignment="1"/>
    <xf numFmtId="0" fontId="32" fillId="4" borderId="0" xfId="0" applyFont="1" applyFill="1" applyAlignment="1"/>
    <xf numFmtId="3" fontId="31" fillId="2" borderId="3" xfId="1" applyNumberFormat="1" applyFont="1" applyFill="1" applyBorder="1" applyAlignment="1">
      <alignment horizontal="right" vertical="center"/>
    </xf>
    <xf numFmtId="0" fontId="32" fillId="4" borderId="4" xfId="0" applyFont="1" applyFill="1" applyBorder="1" applyAlignment="1"/>
    <xf numFmtId="3" fontId="32" fillId="2" borderId="3" xfId="1" applyNumberFormat="1" applyFont="1" applyFill="1" applyBorder="1" applyAlignment="1">
      <alignment horizontal="right"/>
    </xf>
    <xf numFmtId="3" fontId="32" fillId="2" borderId="3" xfId="1" applyNumberFormat="1" applyFont="1" applyFill="1" applyBorder="1" applyAlignment="1">
      <alignment horizontal="right" vertical="center"/>
    </xf>
    <xf numFmtId="0" fontId="32" fillId="4" borderId="0" xfId="0" applyFont="1" applyFill="1" applyBorder="1" applyAlignment="1">
      <alignment vertical="center" wrapText="1"/>
    </xf>
    <xf numFmtId="3" fontId="31" fillId="2" borderId="0" xfId="1" applyNumberFormat="1" applyFont="1" applyFill="1" applyBorder="1" applyAlignment="1">
      <alignment horizontal="right" vertical="center"/>
    </xf>
    <xf numFmtId="3" fontId="32" fillId="2" borderId="0" xfId="1" applyNumberFormat="1" applyFont="1" applyFill="1" applyBorder="1" applyAlignment="1">
      <alignment horizontal="right" vertical="center"/>
    </xf>
    <xf numFmtId="0" fontId="31" fillId="2" borderId="3" xfId="0" applyFont="1" applyFill="1" applyBorder="1" applyAlignment="1">
      <alignment vertical="center"/>
    </xf>
    <xf numFmtId="0" fontId="32" fillId="4" borderId="3" xfId="0" applyFont="1" applyFill="1" applyBorder="1" applyAlignment="1">
      <alignment vertical="center" wrapText="1"/>
    </xf>
    <xf numFmtId="0" fontId="31" fillId="2" borderId="4" xfId="0" applyFont="1" applyFill="1" applyBorder="1"/>
    <xf numFmtId="0" fontId="31" fillId="4" borderId="0" xfId="0" applyFont="1" applyFill="1" applyAlignment="1">
      <alignment vertical="center" wrapText="1"/>
    </xf>
    <xf numFmtId="166" fontId="34" fillId="2" borderId="0" xfId="0" applyNumberFormat="1" applyFont="1" applyFill="1"/>
    <xf numFmtId="10" fontId="34" fillId="2" borderId="0" xfId="0" applyNumberFormat="1" applyFont="1" applyFill="1"/>
    <xf numFmtId="0" fontId="32" fillId="4" borderId="3" xfId="0" applyFont="1" applyFill="1" applyBorder="1" applyAlignment="1">
      <alignment wrapText="1"/>
    </xf>
    <xf numFmtId="0" fontId="34" fillId="2" borderId="3" xfId="0" applyFont="1" applyFill="1" applyBorder="1" applyAlignment="1"/>
    <xf numFmtId="3" fontId="34" fillId="2" borderId="0" xfId="0" applyNumberFormat="1" applyFont="1" applyFill="1" applyAlignment="1"/>
    <xf numFmtId="166" fontId="31" fillId="2" borderId="0" xfId="2" applyNumberFormat="1" applyFont="1" applyFill="1" applyAlignment="1">
      <alignment horizontal="right"/>
    </xf>
    <xf numFmtId="166" fontId="34" fillId="2" borderId="0" xfId="2" applyNumberFormat="1" applyFont="1" applyFill="1" applyAlignment="1"/>
    <xf numFmtId="0" fontId="31" fillId="2" borderId="0" xfId="0" applyFont="1" applyFill="1" applyBorder="1" applyAlignment="1"/>
    <xf numFmtId="0" fontId="34" fillId="4" borderId="0" xfId="0" applyFont="1" applyFill="1" applyAlignment="1">
      <alignment vertical="center" wrapText="1"/>
    </xf>
    <xf numFmtId="166" fontId="31" fillId="2" borderId="0" xfId="2" applyNumberFormat="1" applyFont="1" applyFill="1" applyAlignment="1">
      <alignment horizontal="right" vertical="center"/>
    </xf>
    <xf numFmtId="166" fontId="34" fillId="2" borderId="0" xfId="2" applyNumberFormat="1" applyFont="1" applyFill="1"/>
    <xf numFmtId="0" fontId="34" fillId="2" borderId="0" xfId="0" applyFont="1" applyFill="1" applyAlignment="1">
      <alignment vertical="center" wrapText="1"/>
    </xf>
    <xf numFmtId="0" fontId="32" fillId="2" borderId="3" xfId="0" applyFont="1" applyFill="1" applyBorder="1"/>
    <xf numFmtId="0" fontId="34" fillId="2" borderId="3" xfId="0" applyFont="1" applyFill="1" applyBorder="1"/>
    <xf numFmtId="0" fontId="31" fillId="4" borderId="3" xfId="0" applyFont="1" applyFill="1" applyBorder="1" applyAlignment="1">
      <alignment vertical="center" wrapText="1"/>
    </xf>
    <xf numFmtId="165" fontId="34" fillId="2" borderId="3" xfId="1" applyNumberFormat="1" applyFont="1" applyFill="1" applyBorder="1"/>
    <xf numFmtId="0" fontId="12" fillId="0" borderId="0" xfId="3" applyFont="1" applyFill="1" applyBorder="1"/>
    <xf numFmtId="0" fontId="20" fillId="0" borderId="0" xfId="3" applyFont="1" applyFill="1" applyBorder="1" applyAlignment="1">
      <alignment horizontal="left" vertical="center"/>
    </xf>
    <xf numFmtId="165" fontId="20" fillId="0" borderId="0" xfId="1" applyNumberFormat="1" applyFont="1" applyFill="1" applyBorder="1"/>
    <xf numFmtId="165" fontId="11" fillId="0" borderId="0" xfId="1" applyNumberFormat="1" applyFont="1" applyFill="1" applyBorder="1"/>
    <xf numFmtId="0" fontId="17" fillId="0" borderId="0" xfId="12" applyBorder="1"/>
    <xf numFmtId="49" fontId="17" fillId="0" borderId="0" xfId="12" applyNumberFormat="1" applyBorder="1"/>
    <xf numFmtId="0" fontId="35" fillId="0" borderId="6" xfId="12" applyFont="1" applyBorder="1" applyAlignment="1">
      <alignment vertical="center"/>
    </xf>
    <xf numFmtId="49" fontId="36" fillId="0" borderId="6" xfId="12" applyNumberFormat="1" applyFont="1" applyBorder="1" applyAlignment="1">
      <alignment vertical="center"/>
    </xf>
    <xf numFmtId="0" fontId="17" fillId="0" borderId="6" xfId="12" applyBorder="1"/>
    <xf numFmtId="0" fontId="17" fillId="0" borderId="0" xfId="12"/>
    <xf numFmtId="0" fontId="37" fillId="0" borderId="0" xfId="13" applyFont="1" applyFill="1"/>
    <xf numFmtId="0" fontId="38" fillId="0" borderId="0" xfId="13" applyFont="1"/>
    <xf numFmtId="0" fontId="39" fillId="0" borderId="0" xfId="13" applyFont="1"/>
    <xf numFmtId="0" fontId="40" fillId="0" borderId="0" xfId="13" applyFont="1"/>
    <xf numFmtId="0" fontId="41" fillId="0" borderId="0" xfId="12" applyFont="1" applyAlignment="1">
      <alignment vertical="center"/>
    </xf>
    <xf numFmtId="0" fontId="42" fillId="0" borderId="0" xfId="13" applyFont="1" applyFill="1" applyAlignment="1"/>
    <xf numFmtId="0" fontId="41" fillId="0" borderId="0" xfId="12" applyFont="1" applyFill="1" applyAlignment="1">
      <alignment vertical="center"/>
    </xf>
    <xf numFmtId="49" fontId="41" fillId="0" borderId="0" xfId="12" applyNumberFormat="1" applyFont="1" applyFill="1" applyAlignment="1">
      <alignment horizontal="left" vertical="center"/>
    </xf>
    <xf numFmtId="49" fontId="41" fillId="0" borderId="0" xfId="12" quotePrefix="1" applyNumberFormat="1" applyFont="1" applyFill="1" applyAlignment="1">
      <alignment horizontal="left" vertical="center"/>
    </xf>
    <xf numFmtId="49" fontId="41" fillId="0" borderId="0" xfId="12" applyNumberFormat="1" applyFont="1" applyAlignment="1">
      <alignment horizontal="left" vertical="center"/>
    </xf>
    <xf numFmtId="0" fontId="41" fillId="0" borderId="0" xfId="12" quotePrefix="1" applyFont="1" applyAlignment="1">
      <alignment vertical="center"/>
    </xf>
    <xf numFmtId="0" fontId="43" fillId="0" borderId="0" xfId="13" applyFont="1"/>
    <xf numFmtId="0" fontId="44" fillId="0" borderId="6" xfId="12" applyFont="1" applyBorder="1"/>
    <xf numFmtId="0" fontId="44" fillId="0" borderId="0" xfId="12" applyFont="1"/>
    <xf numFmtId="0" fontId="38" fillId="0" borderId="0" xfId="13" quotePrefix="1" applyFont="1"/>
    <xf numFmtId="49" fontId="41" fillId="0" borderId="0" xfId="12" applyNumberFormat="1" applyFont="1" applyFill="1" applyAlignment="1">
      <alignment vertical="center"/>
    </xf>
    <xf numFmtId="49" fontId="41" fillId="0" borderId="0" xfId="12" applyNumberFormat="1" applyFont="1" applyAlignment="1">
      <alignment vertical="center"/>
    </xf>
    <xf numFmtId="0" fontId="11" fillId="0" borderId="0" xfId="3" applyFont="1" applyFill="1" applyBorder="1"/>
    <xf numFmtId="0" fontId="10" fillId="0" borderId="0" xfId="3" applyFont="1" applyFill="1" applyBorder="1" applyAlignment="1">
      <alignment vertical="top"/>
    </xf>
    <xf numFmtId="0" fontId="15" fillId="0" borderId="0" xfId="3" applyFont="1" applyFill="1" applyBorder="1" applyAlignment="1">
      <alignment vertical="top" wrapText="1"/>
    </xf>
    <xf numFmtId="0" fontId="12" fillId="0" borderId="0" xfId="3" applyFont="1" applyFill="1" applyBorder="1" applyAlignment="1">
      <alignment vertical="top" wrapText="1"/>
    </xf>
    <xf numFmtId="0" fontId="14" fillId="0" borderId="0" xfId="3" applyFont="1" applyFill="1" applyBorder="1" applyAlignment="1">
      <alignment vertical="top" wrapText="1"/>
    </xf>
    <xf numFmtId="0" fontId="19" fillId="0" borderId="0" xfId="3" applyFont="1" applyFill="1" applyBorder="1" applyAlignment="1">
      <alignment horizontal="center" vertical="center"/>
    </xf>
    <xf numFmtId="0" fontId="20" fillId="0" borderId="0" xfId="3" applyFont="1" applyFill="1" applyBorder="1"/>
    <xf numFmtId="0" fontId="16" fillId="0" borderId="0" xfId="3" applyFont="1" applyFill="1" applyBorder="1" applyAlignment="1">
      <alignment horizontal="center" vertical="center"/>
    </xf>
    <xf numFmtId="0" fontId="21" fillId="0" borderId="0" xfId="3" applyFont="1" applyFill="1" applyBorder="1"/>
    <xf numFmtId="0" fontId="46" fillId="2" borderId="0" xfId="0" applyFont="1" applyFill="1"/>
    <xf numFmtId="0" fontId="0" fillId="0" borderId="0" xfId="0" applyFont="1"/>
    <xf numFmtId="1" fontId="47" fillId="0" borderId="0" xfId="0" applyNumberFormat="1" applyFont="1"/>
    <xf numFmtId="0" fontId="0" fillId="2" borderId="0" xfId="0" applyFont="1" applyFill="1"/>
    <xf numFmtId="10" fontId="47" fillId="0" borderId="0" xfId="2" applyNumberFormat="1" applyFont="1"/>
    <xf numFmtId="0" fontId="46" fillId="2" borderId="3" xfId="0" applyFont="1" applyFill="1" applyBorder="1"/>
    <xf numFmtId="0" fontId="0" fillId="0" borderId="3" xfId="0" applyFont="1" applyBorder="1"/>
    <xf numFmtId="0" fontId="44" fillId="0" borderId="0" xfId="0" applyFont="1"/>
    <xf numFmtId="1" fontId="48" fillId="0" borderId="0" xfId="0" applyNumberFormat="1" applyFont="1"/>
    <xf numFmtId="1" fontId="47" fillId="0" borderId="3" xfId="0" applyNumberFormat="1" applyFont="1" applyBorder="1"/>
    <xf numFmtId="0" fontId="12" fillId="0" borderId="0" xfId="8" applyFont="1" applyFill="1" applyBorder="1"/>
    <xf numFmtId="0" fontId="13" fillId="0" borderId="0" xfId="8" applyFont="1" applyFill="1" applyBorder="1"/>
    <xf numFmtId="0" fontId="14" fillId="0" borderId="0" xfId="8" applyFont="1" applyFill="1" applyBorder="1" applyAlignment="1">
      <alignment vertical="top" wrapText="1"/>
    </xf>
    <xf numFmtId="0" fontId="12" fillId="0" borderId="0" xfId="8" applyFont="1" applyFill="1" applyBorder="1" applyAlignment="1">
      <alignment vertical="top" wrapText="1"/>
    </xf>
    <xf numFmtId="0" fontId="10" fillId="0" borderId="0" xfId="8" applyFont="1" applyFill="1" applyBorder="1" applyAlignment="1">
      <alignment vertical="top"/>
    </xf>
    <xf numFmtId="0" fontId="15" fillId="0" borderId="0" xfId="8" applyFont="1" applyFill="1" applyBorder="1" applyAlignment="1">
      <alignment vertical="top" wrapText="1"/>
    </xf>
    <xf numFmtId="0" fontId="22" fillId="0" borderId="0" xfId="8" applyFont="1" applyFill="1" applyBorder="1"/>
    <xf numFmtId="0" fontId="18" fillId="0" borderId="0" xfId="8" applyFont="1" applyFill="1" applyBorder="1" applyAlignment="1">
      <alignment vertical="top"/>
    </xf>
    <xf numFmtId="0" fontId="11" fillId="0" borderId="0" xfId="8" applyFont="1" applyFill="1" applyBorder="1" applyAlignment="1">
      <alignment vertical="top" wrapText="1"/>
    </xf>
    <xf numFmtId="0" fontId="16" fillId="0" borderId="0" xfId="8" applyFont="1" applyFill="1" applyBorder="1" applyAlignment="1">
      <alignment vertical="top" wrapText="1"/>
    </xf>
    <xf numFmtId="0" fontId="16" fillId="0" borderId="0" xfId="8" applyFont="1" applyFill="1" applyBorder="1"/>
    <xf numFmtId="0" fontId="20" fillId="0" borderId="0" xfId="3" applyFont="1" applyFill="1" applyBorder="1" applyAlignment="1">
      <alignment vertical="center"/>
    </xf>
    <xf numFmtId="0" fontId="11" fillId="0" borderId="0" xfId="3" applyFont="1" applyFill="1" applyBorder="1" applyAlignment="1">
      <alignment horizontal="center" vertical="center"/>
    </xf>
    <xf numFmtId="0" fontId="11" fillId="0" borderId="0" xfId="3" applyFont="1" applyFill="1" applyBorder="1" applyAlignment="1">
      <alignment vertical="center"/>
    </xf>
    <xf numFmtId="165" fontId="11" fillId="0" borderId="0" xfId="1" applyNumberFormat="1" applyFont="1" applyFill="1" applyBorder="1" applyAlignment="1">
      <alignment vertical="center"/>
    </xf>
    <xf numFmtId="0" fontId="21" fillId="0" borderId="0" xfId="3" applyFont="1" applyFill="1" applyBorder="1" applyAlignment="1">
      <alignment vertical="center"/>
    </xf>
    <xf numFmtId="165" fontId="21" fillId="0" borderId="0" xfId="1" applyNumberFormat="1" applyFont="1" applyFill="1" applyBorder="1" applyAlignment="1">
      <alignment vertical="center"/>
    </xf>
    <xf numFmtId="0" fontId="20" fillId="0" borderId="0" xfId="3" applyFont="1" applyFill="1" applyBorder="1" applyAlignment="1">
      <alignment horizontal="center" vertical="center"/>
    </xf>
    <xf numFmtId="165" fontId="20" fillId="0" borderId="0" xfId="1" applyNumberFormat="1" applyFont="1" applyFill="1" applyBorder="1" applyAlignment="1">
      <alignment vertical="center"/>
    </xf>
    <xf numFmtId="166" fontId="11" fillId="0" borderId="0" xfId="2" applyNumberFormat="1" applyFont="1" applyFill="1" applyBorder="1" applyAlignment="1">
      <alignment vertical="center"/>
    </xf>
    <xf numFmtId="0" fontId="11" fillId="0" borderId="0" xfId="8" applyFont="1" applyFill="1" applyBorder="1"/>
    <xf numFmtId="0" fontId="11" fillId="0" borderId="0" xfId="8" applyFont="1" applyFill="1" applyBorder="1" applyAlignment="1">
      <alignment vertical="top"/>
    </xf>
    <xf numFmtId="0" fontId="25" fillId="0" borderId="0" xfId="8" applyFont="1" applyFill="1" applyBorder="1"/>
    <xf numFmtId="0" fontId="15" fillId="0" borderId="0" xfId="8" applyFont="1" applyFill="1" applyBorder="1"/>
    <xf numFmtId="0" fontId="23" fillId="0" borderId="0" xfId="8" applyFont="1" applyFill="1" applyBorder="1"/>
    <xf numFmtId="0" fontId="13" fillId="0" borderId="0" xfId="3" applyFont="1" applyFill="1" applyBorder="1"/>
    <xf numFmtId="165" fontId="11" fillId="0" borderId="0" xfId="1" applyNumberFormat="1" applyFont="1" applyFill="1" applyBorder="1" applyAlignment="1">
      <alignment horizontal="left" vertical="center"/>
    </xf>
    <xf numFmtId="165" fontId="11" fillId="0" borderId="0" xfId="4" applyNumberFormat="1" applyFont="1" applyFill="1" applyBorder="1" applyAlignment="1">
      <alignment vertical="center"/>
    </xf>
    <xf numFmtId="165" fontId="11" fillId="0" borderId="0" xfId="4" applyNumberFormat="1" applyFont="1" applyFill="1" applyBorder="1" applyAlignment="1">
      <alignment horizontal="left" vertical="center"/>
    </xf>
    <xf numFmtId="0" fontId="46" fillId="0" borderId="0" xfId="0" applyFont="1"/>
    <xf numFmtId="17" fontId="12" fillId="0" borderId="0" xfId="3" applyNumberFormat="1" applyFont="1" applyFill="1" applyBorder="1"/>
    <xf numFmtId="0" fontId="49" fillId="0" borderId="0" xfId="0" applyFont="1"/>
    <xf numFmtId="1" fontId="49" fillId="0" borderId="0" xfId="0" applyNumberFormat="1" applyFont="1"/>
    <xf numFmtId="0" fontId="49" fillId="0" borderId="3" xfId="0" applyFont="1" applyBorder="1"/>
    <xf numFmtId="1" fontId="49" fillId="0" borderId="3" xfId="0" applyNumberFormat="1" applyFont="1" applyBorder="1"/>
    <xf numFmtId="1" fontId="46" fillId="0" borderId="0" xfId="0" applyNumberFormat="1" applyFont="1"/>
    <xf numFmtId="3" fontId="31" fillId="5" borderId="0" xfId="1" applyNumberFormat="1" applyFont="1" applyFill="1" applyAlignment="1">
      <alignment horizontal="right"/>
    </xf>
    <xf numFmtId="0" fontId="32" fillId="5" borderId="0" xfId="0" applyFont="1" applyFill="1" applyAlignment="1">
      <alignment horizontal="right" vertical="center"/>
    </xf>
    <xf numFmtId="0" fontId="32" fillId="5" borderId="3" xfId="0" applyFont="1" applyFill="1" applyBorder="1" applyAlignment="1">
      <alignment horizontal="right" vertical="center"/>
    </xf>
    <xf numFmtId="3" fontId="31" fillId="5" borderId="3" xfId="1" applyNumberFormat="1" applyFont="1" applyFill="1" applyBorder="1" applyAlignment="1">
      <alignment horizontal="right"/>
    </xf>
    <xf numFmtId="3" fontId="32" fillId="5" borderId="0" xfId="1" applyNumberFormat="1" applyFont="1" applyFill="1" applyBorder="1" applyAlignment="1">
      <alignment horizontal="right" vertical="top"/>
    </xf>
    <xf numFmtId="3" fontId="32" fillId="5" borderId="0" xfId="1" applyNumberFormat="1" applyFont="1" applyFill="1" applyAlignment="1">
      <alignment horizontal="right" vertical="top"/>
    </xf>
    <xf numFmtId="3" fontId="32" fillId="5" borderId="0" xfId="1" applyNumberFormat="1" applyFont="1" applyFill="1" applyAlignment="1">
      <alignment horizontal="right"/>
    </xf>
    <xf numFmtId="3" fontId="31" fillId="5" borderId="3" xfId="1" applyNumberFormat="1" applyFont="1" applyFill="1" applyBorder="1" applyAlignment="1">
      <alignment horizontal="right" vertical="center"/>
    </xf>
    <xf numFmtId="3" fontId="32" fillId="5" borderId="3" xfId="1" applyNumberFormat="1" applyFont="1" applyFill="1" applyBorder="1" applyAlignment="1">
      <alignment horizontal="right" vertical="center"/>
    </xf>
    <xf numFmtId="3" fontId="31" fillId="5" borderId="0" xfId="1" applyNumberFormat="1" applyFont="1" applyFill="1" applyBorder="1" applyAlignment="1">
      <alignment horizontal="right" vertical="center"/>
    </xf>
    <xf numFmtId="166" fontId="34" fillId="5" borderId="0" xfId="0" applyNumberFormat="1" applyFont="1" applyFill="1"/>
    <xf numFmtId="10" fontId="34" fillId="5" borderId="0" xfId="0" applyNumberFormat="1" applyFont="1" applyFill="1"/>
    <xf numFmtId="0" fontId="34" fillId="5" borderId="3" xfId="0" applyFont="1" applyFill="1" applyBorder="1" applyAlignment="1"/>
    <xf numFmtId="166" fontId="31" fillId="5" borderId="0" xfId="2" applyNumberFormat="1" applyFont="1" applyFill="1" applyAlignment="1">
      <alignment horizontal="right"/>
    </xf>
    <xf numFmtId="166" fontId="31" fillId="5" borderId="0" xfId="2" applyNumberFormat="1" applyFont="1" applyFill="1" applyAlignment="1">
      <alignment horizontal="right" vertical="center"/>
    </xf>
    <xf numFmtId="0" fontId="34" fillId="5" borderId="3" xfId="0" applyFont="1" applyFill="1" applyBorder="1"/>
    <xf numFmtId="1" fontId="47" fillId="5" borderId="0" xfId="0" applyNumberFormat="1" applyFont="1" applyFill="1"/>
    <xf numFmtId="1" fontId="47" fillId="5" borderId="3" xfId="0" applyNumberFormat="1" applyFont="1" applyFill="1" applyBorder="1"/>
    <xf numFmtId="1" fontId="48" fillId="5" borderId="0" xfId="0" applyNumberFormat="1" applyFont="1" applyFill="1"/>
    <xf numFmtId="10" fontId="47" fillId="5" borderId="0" xfId="2" applyNumberFormat="1" applyFont="1" applyFill="1"/>
    <xf numFmtId="0" fontId="46" fillId="5" borderId="3" xfId="0" applyFont="1" applyFill="1" applyBorder="1" applyAlignment="1">
      <alignment horizontal="right"/>
    </xf>
    <xf numFmtId="0" fontId="46" fillId="0" borderId="3" xfId="0" applyFont="1" applyBorder="1" applyAlignment="1">
      <alignment horizontal="right"/>
    </xf>
    <xf numFmtId="1" fontId="49" fillId="5" borderId="0" xfId="0" applyNumberFormat="1" applyFont="1" applyFill="1"/>
    <xf numFmtId="1" fontId="49" fillId="5" borderId="3" xfId="0" applyNumberFormat="1" applyFont="1" applyFill="1" applyBorder="1"/>
    <xf numFmtId="1" fontId="46" fillId="5" borderId="0" xfId="0" applyNumberFormat="1" applyFont="1" applyFill="1"/>
    <xf numFmtId="10" fontId="49" fillId="5" borderId="0" xfId="2" applyNumberFormat="1" applyFont="1" applyFill="1"/>
    <xf numFmtId="10" fontId="49" fillId="0" borderId="0" xfId="2" applyNumberFormat="1" applyFont="1"/>
    <xf numFmtId="0" fontId="30" fillId="0" borderId="0" xfId="11"/>
    <xf numFmtId="0" fontId="49" fillId="0" borderId="0" xfId="0" applyFont="1" applyBorder="1"/>
    <xf numFmtId="1" fontId="49" fillId="0" borderId="3" xfId="0" applyNumberFormat="1" applyFont="1" applyFill="1" applyBorder="1"/>
    <xf numFmtId="0" fontId="46" fillId="0" borderId="3" xfId="0" applyFont="1" applyFill="1" applyBorder="1" applyAlignment="1">
      <alignment horizontal="right"/>
    </xf>
    <xf numFmtId="1" fontId="49" fillId="0" borderId="0" xfId="0" applyNumberFormat="1" applyFont="1" applyFill="1"/>
    <xf numFmtId="1" fontId="46" fillId="0" borderId="0" xfId="0" applyNumberFormat="1" applyFont="1" applyFill="1"/>
    <xf numFmtId="1" fontId="47" fillId="0" borderId="3" xfId="0" applyNumberFormat="1" applyFont="1" applyFill="1" applyBorder="1"/>
    <xf numFmtId="1" fontId="48" fillId="0" borderId="0" xfId="0" applyNumberFormat="1" applyFont="1" applyFill="1"/>
    <xf numFmtId="10" fontId="47" fillId="0" borderId="0" xfId="2" applyNumberFormat="1" applyFont="1" applyFill="1"/>
    <xf numFmtId="0" fontId="0" fillId="0" borderId="0" xfId="0" applyFont="1" applyFill="1"/>
    <xf numFmtId="10" fontId="29" fillId="0" borderId="0" xfId="2" applyNumberFormat="1" applyFont="1" applyFill="1"/>
    <xf numFmtId="9" fontId="12" fillId="0" borderId="0" xfId="2" applyFont="1" applyFill="1"/>
    <xf numFmtId="0" fontId="53" fillId="0" borderId="0" xfId="3" applyFont="1" applyFill="1"/>
    <xf numFmtId="4" fontId="52" fillId="6" borderId="0" xfId="15" quotePrefix="1" applyNumberFormat="1" applyFont="1" applyFill="1" applyAlignment="1" applyProtection="1">
      <alignment wrapText="1"/>
    </xf>
    <xf numFmtId="1" fontId="12" fillId="0" borderId="0" xfId="3" applyNumberFormat="1" applyFont="1" applyFill="1"/>
    <xf numFmtId="3" fontId="52" fillId="0" borderId="0" xfId="14" applyNumberFormat="1" applyFont="1" applyFill="1" applyAlignment="1"/>
    <xf numFmtId="3" fontId="52" fillId="0" borderId="0" xfId="14" applyNumberFormat="1" applyFont="1" applyFill="1" applyAlignment="1">
      <alignment horizontal="right"/>
    </xf>
    <xf numFmtId="0" fontId="0" fillId="0" borderId="0" xfId="0" applyFill="1"/>
    <xf numFmtId="49" fontId="11" fillId="0" borderId="0" xfId="1" applyNumberFormat="1" applyFont="1" applyFill="1" applyBorder="1" applyAlignment="1">
      <alignment horizontal="left" vertical="center" wrapText="1"/>
    </xf>
    <xf numFmtId="49" fontId="21" fillId="0" borderId="0" xfId="1" applyNumberFormat="1" applyFont="1" applyFill="1" applyBorder="1" applyAlignment="1">
      <alignment horizontal="left" vertical="center" wrapText="1"/>
    </xf>
    <xf numFmtId="165" fontId="11" fillId="0" borderId="0" xfId="1" applyNumberFormat="1" applyFont="1" applyFill="1" applyBorder="1" applyAlignment="1">
      <alignment vertical="center" wrapText="1"/>
    </xf>
    <xf numFmtId="14" fontId="11" fillId="0" borderId="0" xfId="1" applyNumberFormat="1" applyFont="1" applyFill="1" applyBorder="1" applyAlignment="1">
      <alignment vertical="center"/>
    </xf>
    <xf numFmtId="3" fontId="34" fillId="6" borderId="0" xfId="16" applyNumberFormat="1" applyFont="1" applyFill="1" applyAlignment="1"/>
    <xf numFmtId="3" fontId="34" fillId="2" borderId="0" xfId="0" applyNumberFormat="1" applyFont="1" applyFill="1" applyAlignment="1">
      <alignment horizontal="right" vertical="center" wrapText="1"/>
    </xf>
    <xf numFmtId="3" fontId="34" fillId="6" borderId="3" xfId="16" applyNumberFormat="1" applyFont="1" applyFill="1" applyBorder="1" applyAlignment="1"/>
    <xf numFmtId="3" fontId="50" fillId="2" borderId="3" xfId="0" applyNumberFormat="1" applyFont="1" applyFill="1" applyBorder="1" applyAlignment="1">
      <alignment horizontal="right" vertical="center" wrapText="1"/>
    </xf>
    <xf numFmtId="3" fontId="50" fillId="6" borderId="3" xfId="16" applyNumberFormat="1" applyFont="1" applyFill="1" applyBorder="1" applyAlignment="1"/>
    <xf numFmtId="3" fontId="34" fillId="2" borderId="0" xfId="0" quotePrefix="1" applyNumberFormat="1" applyFont="1" applyFill="1" applyAlignment="1">
      <alignment horizontal="right" vertical="center" wrapText="1"/>
    </xf>
    <xf numFmtId="3" fontId="34" fillId="2" borderId="3" xfId="0" applyNumberFormat="1" applyFont="1" applyFill="1" applyBorder="1" applyAlignment="1">
      <alignment horizontal="right" vertical="center" wrapText="1"/>
    </xf>
    <xf numFmtId="3" fontId="50" fillId="6" borderId="7" xfId="16" applyNumberFormat="1" applyFont="1" applyFill="1" applyBorder="1" applyAlignment="1"/>
    <xf numFmtId="3" fontId="34" fillId="5" borderId="0" xfId="0" applyNumberFormat="1" applyFont="1" applyFill="1" applyAlignment="1">
      <alignment horizontal="right" vertical="center" wrapText="1"/>
    </xf>
    <xf numFmtId="3" fontId="50" fillId="5" borderId="3" xfId="0" applyNumberFormat="1" applyFont="1" applyFill="1" applyBorder="1" applyAlignment="1">
      <alignment horizontal="right" vertical="center" wrapText="1"/>
    </xf>
    <xf numFmtId="3" fontId="34" fillId="5" borderId="3" xfId="0" applyNumberFormat="1" applyFont="1" applyFill="1" applyBorder="1" applyAlignment="1">
      <alignment horizontal="right" vertical="center" wrapText="1"/>
    </xf>
    <xf numFmtId="3" fontId="31" fillId="2" borderId="0" xfId="0" applyNumberFormat="1" applyFont="1" applyFill="1" applyAlignment="1">
      <alignment vertical="center"/>
    </xf>
    <xf numFmtId="3" fontId="31" fillId="2" borderId="0" xfId="0" applyNumberFormat="1" applyFont="1" applyFill="1" applyAlignment="1">
      <alignment horizontal="right" vertical="center"/>
    </xf>
    <xf numFmtId="0" fontId="31" fillId="4" borderId="3" xfId="0" applyFont="1" applyFill="1" applyBorder="1" applyAlignment="1">
      <alignment vertical="center"/>
    </xf>
    <xf numFmtId="3" fontId="31" fillId="2" borderId="3" xfId="0" applyNumberFormat="1" applyFont="1" applyFill="1" applyBorder="1" applyAlignment="1">
      <alignment horizontal="right" vertical="center"/>
    </xf>
    <xf numFmtId="0" fontId="32" fillId="4" borderId="8" xfId="0" applyFont="1" applyFill="1" applyBorder="1" applyAlignment="1">
      <alignment vertical="center"/>
    </xf>
    <xf numFmtId="0" fontId="31" fillId="4" borderId="8" xfId="0" applyFont="1" applyFill="1" applyBorder="1" applyAlignment="1">
      <alignment vertical="center"/>
    </xf>
    <xf numFmtId="3" fontId="32" fillId="2" borderId="8" xfId="0" applyNumberFormat="1" applyFont="1" applyFill="1" applyBorder="1" applyAlignment="1">
      <alignment horizontal="right" vertical="center"/>
    </xf>
    <xf numFmtId="3" fontId="50" fillId="6" borderId="0" xfId="16" applyNumberFormat="1" applyFont="1" applyFill="1" applyBorder="1" applyAlignment="1"/>
    <xf numFmtId="3" fontId="50" fillId="5" borderId="0" xfId="0" applyNumberFormat="1" applyFont="1" applyFill="1" applyBorder="1" applyAlignment="1">
      <alignment horizontal="right" vertical="center" wrapText="1"/>
    </xf>
    <xf numFmtId="3" fontId="50" fillId="2" borderId="0" xfId="0" applyNumberFormat="1" applyFont="1" applyFill="1" applyBorder="1" applyAlignment="1">
      <alignment horizontal="right" vertical="center" wrapText="1"/>
    </xf>
    <xf numFmtId="3" fontId="34" fillId="6" borderId="0" xfId="16" applyNumberFormat="1" applyFont="1" applyFill="1" applyBorder="1" applyAlignment="1"/>
    <xf numFmtId="3" fontId="34" fillId="5" borderId="0" xfId="0" applyNumberFormat="1" applyFont="1" applyFill="1" applyBorder="1" applyAlignment="1">
      <alignment horizontal="right" vertical="center" wrapText="1"/>
    </xf>
    <xf numFmtId="3" fontId="34" fillId="2" borderId="0" xfId="0" quotePrefix="1" applyNumberFormat="1" applyFont="1" applyFill="1" applyBorder="1" applyAlignment="1">
      <alignment horizontal="right" vertical="center" wrapText="1"/>
    </xf>
    <xf numFmtId="3" fontId="34" fillId="2" borderId="0" xfId="0" applyNumberFormat="1" applyFont="1" applyFill="1" applyBorder="1" applyAlignment="1">
      <alignment horizontal="right" vertical="center" wrapText="1"/>
    </xf>
    <xf numFmtId="3" fontId="50" fillId="0" borderId="0" xfId="0" applyNumberFormat="1" applyFont="1" applyFill="1" applyBorder="1" applyAlignment="1">
      <alignment horizontal="right" vertical="center" wrapText="1"/>
    </xf>
    <xf numFmtId="3" fontId="34" fillId="0" borderId="0" xfId="0" applyNumberFormat="1" applyFont="1" applyFill="1" applyBorder="1" applyAlignment="1">
      <alignment horizontal="right" vertical="center" wrapText="1"/>
    </xf>
    <xf numFmtId="3" fontId="31" fillId="0" borderId="0" xfId="0" applyNumberFormat="1" applyFont="1" applyFill="1" applyAlignment="1">
      <alignment vertical="center"/>
    </xf>
    <xf numFmtId="3" fontId="32" fillId="0" borderId="8" xfId="0" applyNumberFormat="1" applyFont="1" applyFill="1" applyBorder="1" applyAlignment="1">
      <alignment horizontal="right" vertical="center"/>
    </xf>
    <xf numFmtId="0" fontId="31" fillId="0" borderId="0" xfId="0" applyFont="1" applyFill="1" applyBorder="1" applyAlignment="1">
      <alignment vertical="center"/>
    </xf>
    <xf numFmtId="167" fontId="32" fillId="0" borderId="0" xfId="0" applyNumberFormat="1" applyFont="1" applyFill="1" applyBorder="1" applyAlignment="1">
      <alignment horizontal="right" vertical="center"/>
    </xf>
    <xf numFmtId="3" fontId="31" fillId="0" borderId="0" xfId="0" applyNumberFormat="1" applyFont="1" applyFill="1" applyBorder="1" applyAlignment="1">
      <alignment vertical="center"/>
    </xf>
    <xf numFmtId="0" fontId="32" fillId="0" borderId="0" xfId="0" applyFont="1" applyFill="1" applyBorder="1" applyAlignment="1">
      <alignment vertical="center"/>
    </xf>
    <xf numFmtId="3" fontId="32" fillId="0" borderId="0" xfId="0" applyNumberFormat="1" applyFont="1" applyFill="1" applyBorder="1" applyAlignment="1">
      <alignment horizontal="right" vertical="center"/>
    </xf>
    <xf numFmtId="0" fontId="31" fillId="0" borderId="0" xfId="0" applyFont="1" applyFill="1" applyBorder="1" applyAlignment="1">
      <alignment horizontal="left" vertical="center"/>
    </xf>
    <xf numFmtId="0" fontId="46" fillId="0" borderId="0" xfId="0" applyFont="1" applyFill="1" applyBorder="1"/>
    <xf numFmtId="0" fontId="46" fillId="0" borderId="0" xfId="0" applyFont="1" applyFill="1" applyBorder="1" applyAlignment="1">
      <alignment horizontal="right"/>
    </xf>
    <xf numFmtId="0" fontId="44" fillId="5" borderId="3" xfId="0" applyFont="1" applyFill="1" applyBorder="1" applyAlignment="1">
      <alignment horizontal="right"/>
    </xf>
    <xf numFmtId="0" fontId="44" fillId="0" borderId="3" xfId="0" applyFont="1" applyBorder="1" applyAlignment="1">
      <alignment horizontal="right"/>
    </xf>
    <xf numFmtId="0" fontId="55" fillId="0" borderId="0" xfId="0" applyFont="1"/>
    <xf numFmtId="0" fontId="46" fillId="2" borderId="0" xfId="0" applyFont="1" applyFill="1" applyBorder="1"/>
    <xf numFmtId="1" fontId="15" fillId="0" borderId="0" xfId="3" applyNumberFormat="1" applyFont="1" applyFill="1" applyBorder="1" applyAlignment="1">
      <alignment vertical="top" wrapText="1"/>
    </xf>
    <xf numFmtId="3" fontId="12" fillId="0" borderId="0" xfId="3" applyNumberFormat="1" applyFont="1" applyFill="1"/>
    <xf numFmtId="1" fontId="12" fillId="0" borderId="0" xfId="3" applyNumberFormat="1" applyFont="1" applyFill="1" applyBorder="1"/>
    <xf numFmtId="168" fontId="12" fillId="0" borderId="0" xfId="8" applyNumberFormat="1" applyFont="1" applyFill="1" applyBorder="1"/>
    <xf numFmtId="168" fontId="16" fillId="0" borderId="0" xfId="8" applyNumberFormat="1" applyFont="1" applyFill="1" applyBorder="1"/>
    <xf numFmtId="168" fontId="11" fillId="0" borderId="0" xfId="1" applyNumberFormat="1" applyFont="1" applyFill="1" applyBorder="1" applyAlignment="1">
      <alignment horizontal="left" vertical="center" wrapText="1"/>
    </xf>
    <xf numFmtId="0" fontId="47" fillId="0" borderId="0" xfId="0" applyFont="1" applyBorder="1"/>
    <xf numFmtId="0" fontId="29" fillId="0" borderId="0" xfId="0" applyFont="1" applyBorder="1"/>
    <xf numFmtId="0" fontId="0" fillId="0" borderId="0" xfId="0" applyFont="1" applyBorder="1"/>
    <xf numFmtId="0" fontId="56" fillId="0" borderId="0" xfId="11" applyFont="1" applyAlignment="1">
      <alignment vertical="center"/>
    </xf>
    <xf numFmtId="0" fontId="57" fillId="0" borderId="0" xfId="3" applyFont="1" applyFill="1" applyBorder="1" applyAlignment="1">
      <alignment horizontal="left" vertical="center"/>
    </xf>
    <xf numFmtId="4" fontId="58" fillId="6" borderId="0" xfId="15" quotePrefix="1" applyNumberFormat="1" applyFont="1" applyFill="1" applyAlignment="1" applyProtection="1"/>
    <xf numFmtId="4" fontId="59" fillId="6" borderId="0" xfId="15" quotePrefix="1" applyNumberFormat="1" applyFont="1" applyFill="1" applyAlignment="1" applyProtection="1"/>
    <xf numFmtId="4" fontId="58" fillId="6" borderId="0" xfId="15" quotePrefix="1" applyNumberFormat="1" applyFont="1" applyFill="1" applyAlignment="1" applyProtection="1">
      <alignment wrapText="1"/>
    </xf>
    <xf numFmtId="0" fontId="17" fillId="0" borderId="0" xfId="0" applyFont="1"/>
    <xf numFmtId="0" fontId="60" fillId="0" borderId="0" xfId="0" applyFont="1" applyFill="1" applyAlignment="1">
      <alignment vertical="center"/>
    </xf>
    <xf numFmtId="0" fontId="60" fillId="0" borderId="0" xfId="0" applyFont="1"/>
    <xf numFmtId="0" fontId="61" fillId="0" borderId="0" xfId="0" applyFont="1"/>
    <xf numFmtId="0" fontId="61" fillId="0" borderId="0" xfId="0" applyFont="1" applyAlignment="1">
      <alignment wrapText="1"/>
    </xf>
    <xf numFmtId="0" fontId="62" fillId="0" borderId="0" xfId="0" applyFont="1"/>
    <xf numFmtId="3" fontId="61" fillId="0" borderId="0" xfId="0" applyNumberFormat="1" applyFont="1"/>
    <xf numFmtId="0" fontId="63" fillId="0" borderId="0" xfId="0" quotePrefix="1" applyFont="1" applyBorder="1"/>
    <xf numFmtId="3" fontId="64" fillId="0" borderId="0" xfId="0" applyNumberFormat="1" applyFont="1" applyBorder="1"/>
    <xf numFmtId="0" fontId="61" fillId="0" borderId="3" xfId="0" quotePrefix="1" applyFont="1" applyBorder="1"/>
    <xf numFmtId="3" fontId="61" fillId="0" borderId="3" xfId="0" applyNumberFormat="1" applyFont="1" applyBorder="1"/>
    <xf numFmtId="3" fontId="61" fillId="0" borderId="0" xfId="0" applyNumberFormat="1" applyFont="1" applyBorder="1"/>
    <xf numFmtId="3" fontId="62" fillId="0" borderId="0" xfId="0" applyNumberFormat="1" applyFont="1"/>
    <xf numFmtId="3" fontId="62" fillId="0" borderId="0" xfId="0" applyNumberFormat="1" applyFont="1" applyBorder="1"/>
    <xf numFmtId="0" fontId="61" fillId="0" borderId="0" xfId="0" applyFont="1" applyBorder="1"/>
    <xf numFmtId="165" fontId="61" fillId="0" borderId="0" xfId="1" applyNumberFormat="1" applyFont="1"/>
    <xf numFmtId="0" fontId="65" fillId="7" borderId="9" xfId="0" applyFont="1" applyFill="1" applyBorder="1"/>
    <xf numFmtId="166" fontId="60" fillId="7" borderId="9" xfId="0" applyNumberFormat="1" applyFont="1" applyFill="1" applyBorder="1"/>
    <xf numFmtId="165" fontId="61" fillId="0" borderId="0" xfId="0" applyNumberFormat="1" applyFont="1"/>
    <xf numFmtId="166" fontId="66" fillId="7" borderId="9" xfId="0" applyNumberFormat="1" applyFont="1" applyFill="1" applyBorder="1"/>
    <xf numFmtId="0" fontId="61" fillId="0" borderId="0" xfId="0" quotePrefix="1" applyFont="1"/>
    <xf numFmtId="3" fontId="61" fillId="0" borderId="0" xfId="0" applyNumberFormat="1" applyFont="1" applyFill="1"/>
    <xf numFmtId="3" fontId="60" fillId="7" borderId="9" xfId="0" applyNumberFormat="1" applyFont="1" applyFill="1" applyBorder="1"/>
    <xf numFmtId="3" fontId="66" fillId="7" borderId="9" xfId="0" applyNumberFormat="1" applyFont="1" applyFill="1" applyBorder="1"/>
    <xf numFmtId="0" fontId="61" fillId="0" borderId="3" xfId="0" quotePrefix="1" applyFont="1" applyBorder="1" applyAlignment="1">
      <alignment wrapText="1"/>
    </xf>
    <xf numFmtId="3" fontId="62" fillId="0" borderId="3" xfId="0" applyNumberFormat="1" applyFont="1" applyBorder="1"/>
    <xf numFmtId="3" fontId="61" fillId="0" borderId="3" xfId="0" applyNumberFormat="1" applyFont="1" applyFill="1" applyBorder="1"/>
    <xf numFmtId="3" fontId="62" fillId="0" borderId="3" xfId="0" applyNumberFormat="1" applyFont="1" applyFill="1" applyBorder="1"/>
    <xf numFmtId="0" fontId="61" fillId="0" borderId="0" xfId="0" quotePrefix="1" applyFont="1" applyAlignment="1">
      <alignment wrapText="1"/>
    </xf>
    <xf numFmtId="0" fontId="65" fillId="7" borderId="9" xfId="0" applyFont="1" applyFill="1" applyBorder="1" applyAlignment="1">
      <alignment wrapText="1"/>
    </xf>
    <xf numFmtId="0" fontId="61" fillId="0" borderId="3" xfId="0" applyFont="1" applyBorder="1"/>
    <xf numFmtId="3" fontId="62" fillId="0" borderId="0" xfId="0" applyNumberFormat="1" applyFont="1" applyFill="1"/>
    <xf numFmtId="166" fontId="60" fillId="7" borderId="9" xfId="2" applyNumberFormat="1" applyFont="1" applyFill="1" applyBorder="1"/>
    <xf numFmtId="0" fontId="65" fillId="0" borderId="8" xfId="0" applyFont="1" applyBorder="1"/>
    <xf numFmtId="3" fontId="66" fillId="0" borderId="8" xfId="0" applyNumberFormat="1" applyFont="1" applyBorder="1"/>
    <xf numFmtId="3" fontId="60" fillId="0" borderId="8" xfId="0" applyNumberFormat="1" applyFont="1" applyBorder="1"/>
    <xf numFmtId="3" fontId="66" fillId="0" borderId="0" xfId="0" applyNumberFormat="1" applyFont="1" applyBorder="1"/>
    <xf numFmtId="3" fontId="60" fillId="0" borderId="0" xfId="0" applyNumberFormat="1" applyFont="1" applyBorder="1"/>
    <xf numFmtId="3" fontId="66" fillId="0" borderId="3" xfId="0" applyNumberFormat="1" applyFont="1" applyBorder="1"/>
    <xf numFmtId="3" fontId="60" fillId="0" borderId="3" xfId="0" applyNumberFormat="1" applyFont="1" applyBorder="1"/>
    <xf numFmtId="0" fontId="61" fillId="0" borderId="0" xfId="0" quotePrefix="1" applyFont="1" applyBorder="1"/>
    <xf numFmtId="9" fontId="60" fillId="7" borderId="9" xfId="2" applyNumberFormat="1" applyFont="1" applyFill="1" applyBorder="1"/>
    <xf numFmtId="3" fontId="61" fillId="0" borderId="0" xfId="0" applyNumberFormat="1" applyFont="1" applyAlignment="1">
      <alignment horizontal="center"/>
    </xf>
    <xf numFmtId="3" fontId="61" fillId="0" borderId="0" xfId="0" applyNumberFormat="1" applyFont="1" applyBorder="1" applyAlignment="1">
      <alignment horizontal="center"/>
    </xf>
    <xf numFmtId="3" fontId="61" fillId="0" borderId="3" xfId="0" applyNumberFormat="1" applyFont="1" applyBorder="1" applyAlignment="1">
      <alignment horizontal="center"/>
    </xf>
    <xf numFmtId="0" fontId="61" fillId="0" borderId="0" xfId="0" quotePrefix="1" applyFont="1" applyFill="1" applyBorder="1"/>
    <xf numFmtId="0" fontId="61" fillId="0" borderId="0" xfId="0" applyFont="1" applyFill="1" applyBorder="1"/>
    <xf numFmtId="10" fontId="61" fillId="0" borderId="0" xfId="0" applyNumberFormat="1" applyFont="1" applyFill="1"/>
    <xf numFmtId="10" fontId="61" fillId="0" borderId="0" xfId="0" applyNumberFormat="1" applyFont="1"/>
    <xf numFmtId="10" fontId="62" fillId="0" borderId="0" xfId="0" applyNumberFormat="1" applyFont="1"/>
    <xf numFmtId="10" fontId="61" fillId="0" borderId="0" xfId="0" applyNumberFormat="1" applyFont="1" applyAlignment="1">
      <alignment horizontal="center"/>
    </xf>
    <xf numFmtId="4" fontId="60" fillId="7" borderId="9" xfId="0" applyNumberFormat="1" applyFont="1" applyFill="1" applyBorder="1"/>
    <xf numFmtId="3" fontId="61" fillId="7" borderId="9" xfId="0" applyNumberFormat="1" applyFont="1" applyFill="1" applyBorder="1" applyAlignment="1">
      <alignment horizontal="center"/>
    </xf>
    <xf numFmtId="0" fontId="65" fillId="0" borderId="0" xfId="0" applyFont="1" applyBorder="1"/>
    <xf numFmtId="0" fontId="61" fillId="0" borderId="3" xfId="0" applyFont="1" applyFill="1" applyBorder="1"/>
    <xf numFmtId="10" fontId="61" fillId="0" borderId="3" xfId="0" applyNumberFormat="1" applyFont="1" applyFill="1" applyBorder="1"/>
    <xf numFmtId="10" fontId="61" fillId="0" borderId="3" xfId="0" applyNumberFormat="1" applyFont="1" applyBorder="1"/>
    <xf numFmtId="10" fontId="62" fillId="0" borderId="3" xfId="0" applyNumberFormat="1" applyFont="1" applyBorder="1"/>
    <xf numFmtId="10" fontId="61" fillId="0" borderId="3" xfId="0" applyNumberFormat="1" applyFont="1" applyBorder="1" applyAlignment="1">
      <alignment horizontal="center"/>
    </xf>
    <xf numFmtId="4" fontId="66" fillId="7" borderId="9" xfId="0" applyNumberFormat="1" applyFont="1" applyFill="1" applyBorder="1"/>
    <xf numFmtId="3" fontId="60" fillId="7" borderId="9" xfId="0" applyNumberFormat="1" applyFont="1" applyFill="1" applyBorder="1" applyAlignment="1">
      <alignment horizontal="center"/>
    </xf>
    <xf numFmtId="4" fontId="61" fillId="0" borderId="0" xfId="0" applyNumberFormat="1" applyFont="1" applyBorder="1"/>
    <xf numFmtId="4" fontId="62" fillId="0" borderId="0" xfId="0" applyNumberFormat="1" applyFont="1" applyBorder="1"/>
    <xf numFmtId="3" fontId="62" fillId="0" borderId="0" xfId="0" applyNumberFormat="1" applyFont="1" applyBorder="1" applyAlignment="1">
      <alignment horizontal="center"/>
    </xf>
    <xf numFmtId="3" fontId="61" fillId="0" borderId="0" xfId="0" applyNumberFormat="1" applyFont="1" applyBorder="1" applyAlignment="1">
      <alignment horizontal="center" vertical="center"/>
    </xf>
    <xf numFmtId="3" fontId="62" fillId="0" borderId="0" xfId="0" applyNumberFormat="1" applyFont="1" applyBorder="1" applyAlignment="1">
      <alignment horizontal="center" vertical="center"/>
    </xf>
    <xf numFmtId="3" fontId="66" fillId="7" borderId="9" xfId="0" applyNumberFormat="1" applyFont="1" applyFill="1" applyBorder="1" applyAlignment="1">
      <alignment horizontal="center"/>
    </xf>
    <xf numFmtId="16" fontId="6" fillId="0" borderId="0" xfId="0" quotePrefix="1" applyNumberFormat="1" applyFont="1"/>
    <xf numFmtId="0" fontId="8" fillId="0" borderId="0" xfId="5" applyFill="1" applyAlignment="1">
      <alignment horizontal="center"/>
    </xf>
    <xf numFmtId="0" fontId="30" fillId="0" borderId="0" xfId="11" applyFill="1" applyBorder="1"/>
    <xf numFmtId="0" fontId="30" fillId="0" borderId="0" xfId="11" applyFill="1"/>
    <xf numFmtId="0" fontId="67" fillId="0" borderId="0" xfId="3" applyFont="1" applyFill="1"/>
    <xf numFmtId="0" fontId="17" fillId="0" borderId="0" xfId="0" applyFont="1" applyBorder="1"/>
    <xf numFmtId="0" fontId="17" fillId="0" borderId="0" xfId="0" applyFont="1" applyFill="1" applyBorder="1"/>
    <xf numFmtId="0" fontId="68" fillId="0" borderId="0" xfId="0" applyFont="1" applyBorder="1"/>
    <xf numFmtId="0" fontId="69" fillId="0" borderId="0" xfId="8" applyFont="1" applyFill="1" applyBorder="1"/>
    <xf numFmtId="0" fontId="6" fillId="0" borderId="0" xfId="3" applyFont="1" applyFill="1" applyBorder="1" applyAlignment="1">
      <alignment horizontal="center" vertical="center"/>
    </xf>
    <xf numFmtId="0" fontId="6" fillId="0" borderId="0" xfId="3" applyFont="1" applyFill="1" applyBorder="1" applyAlignment="1">
      <alignment vertical="center"/>
    </xf>
    <xf numFmtId="165" fontId="6" fillId="0" borderId="0" xfId="1" applyNumberFormat="1" applyFont="1" applyFill="1" applyBorder="1" applyAlignment="1">
      <alignment vertical="center"/>
    </xf>
    <xf numFmtId="168" fontId="6" fillId="0" borderId="0" xfId="1" applyNumberFormat="1" applyFont="1" applyFill="1" applyBorder="1" applyAlignment="1">
      <alignment vertical="center"/>
    </xf>
    <xf numFmtId="168" fontId="70" fillId="0" borderId="0" xfId="8" applyNumberFormat="1" applyFont="1" applyFill="1" applyBorder="1"/>
    <xf numFmtId="0" fontId="70" fillId="0" borderId="0" xfId="8" applyFont="1" applyFill="1" applyBorder="1"/>
    <xf numFmtId="0" fontId="71" fillId="0" borderId="0" xfId="3" applyFont="1" applyFill="1" applyBorder="1" applyAlignment="1">
      <alignment vertical="center"/>
    </xf>
    <xf numFmtId="49" fontId="6" fillId="0" borderId="0" xfId="1" applyNumberFormat="1" applyFont="1" applyFill="1" applyBorder="1" applyAlignment="1">
      <alignment horizontal="left" vertical="center"/>
    </xf>
    <xf numFmtId="168" fontId="6" fillId="0" borderId="0" xfId="1" applyNumberFormat="1" applyFont="1" applyFill="1" applyBorder="1" applyAlignment="1">
      <alignment horizontal="left" vertical="center"/>
    </xf>
    <xf numFmtId="49" fontId="6" fillId="0" borderId="0" xfId="1" applyNumberFormat="1" applyFont="1" applyFill="1" applyBorder="1" applyAlignment="1">
      <alignment horizontal="left" vertical="center" wrapText="1"/>
    </xf>
    <xf numFmtId="168" fontId="6" fillId="0" borderId="0" xfId="1" applyNumberFormat="1" applyFont="1" applyFill="1" applyBorder="1" applyAlignment="1">
      <alignment horizontal="left" vertical="center" wrapText="1"/>
    </xf>
    <xf numFmtId="165" fontId="6" fillId="0" borderId="0" xfId="1" applyNumberFormat="1" applyFont="1" applyFill="1" applyBorder="1"/>
    <xf numFmtId="0" fontId="72" fillId="0" borderId="0" xfId="8" applyFont="1" applyFill="1" applyBorder="1" applyAlignment="1">
      <alignment vertical="top"/>
    </xf>
    <xf numFmtId="0" fontId="6" fillId="0" borderId="0" xfId="8" applyFont="1" applyFill="1" applyBorder="1" applyAlignment="1">
      <alignment vertical="top" wrapText="1"/>
    </xf>
    <xf numFmtId="0" fontId="70" fillId="0" borderId="0" xfId="8" applyFont="1" applyFill="1" applyBorder="1" applyAlignment="1">
      <alignment vertical="top" wrapText="1"/>
    </xf>
    <xf numFmtId="0" fontId="6" fillId="0" borderId="0" xfId="8" applyFont="1" applyFill="1" applyBorder="1"/>
    <xf numFmtId="0" fontId="6" fillId="0" borderId="0" xfId="8" applyFont="1" applyFill="1" applyBorder="1" applyAlignment="1">
      <alignment vertical="top"/>
    </xf>
    <xf numFmtId="0" fontId="67" fillId="0" borderId="0" xfId="8" applyFont="1" applyFill="1" applyBorder="1"/>
    <xf numFmtId="2" fontId="6" fillId="0" borderId="0" xfId="1" applyNumberFormat="1" applyFont="1" applyFill="1" applyBorder="1" applyAlignment="1">
      <alignment horizontal="left" vertical="center" wrapText="1"/>
    </xf>
    <xf numFmtId="169" fontId="0" fillId="8" borderId="0" xfId="0" applyNumberFormat="1" applyFont="1" applyFill="1" applyBorder="1" applyAlignment="1">
      <alignment horizontal="left"/>
    </xf>
    <xf numFmtId="0" fontId="41" fillId="0" borderId="0" xfId="0" applyFont="1"/>
    <xf numFmtId="170" fontId="61" fillId="0" borderId="0" xfId="0" applyNumberFormat="1" applyFont="1"/>
    <xf numFmtId="170" fontId="61" fillId="0" borderId="0" xfId="0" applyNumberFormat="1" applyFont="1" applyAlignment="1">
      <alignment wrapText="1"/>
    </xf>
    <xf numFmtId="170" fontId="60" fillId="0" borderId="0" xfId="0" applyNumberFormat="1" applyFont="1"/>
    <xf numFmtId="0" fontId="32" fillId="4" borderId="0" xfId="0" applyFont="1" applyFill="1" applyBorder="1" applyAlignment="1">
      <alignment vertical="center"/>
    </xf>
    <xf numFmtId="3" fontId="32" fillId="2" borderId="0" xfId="0" applyNumberFormat="1" applyFont="1" applyFill="1" applyBorder="1" applyAlignment="1">
      <alignment horizontal="right" vertical="center"/>
    </xf>
    <xf numFmtId="3" fontId="31" fillId="0" borderId="3" xfId="0" applyNumberFormat="1" applyFont="1" applyFill="1" applyBorder="1" applyAlignment="1">
      <alignment vertical="center"/>
    </xf>
    <xf numFmtId="3" fontId="31" fillId="2" borderId="3" xfId="0" applyNumberFormat="1" applyFont="1" applyFill="1" applyBorder="1" applyAlignment="1">
      <alignment vertical="center"/>
    </xf>
    <xf numFmtId="3" fontId="34" fillId="5" borderId="8" xfId="0" applyNumberFormat="1" applyFont="1" applyFill="1" applyBorder="1" applyAlignment="1">
      <alignment horizontal="right" vertical="center" wrapText="1"/>
    </xf>
    <xf numFmtId="3" fontId="31" fillId="0" borderId="8" xfId="0" applyNumberFormat="1" applyFont="1" applyFill="1" applyBorder="1" applyAlignment="1">
      <alignment vertical="center"/>
    </xf>
    <xf numFmtId="0" fontId="31" fillId="5" borderId="3" xfId="0" applyFont="1" applyFill="1" applyBorder="1"/>
    <xf numFmtId="0" fontId="73" fillId="0" borderId="0" xfId="0" applyFont="1"/>
    <xf numFmtId="0" fontId="9" fillId="0" borderId="0" xfId="5" applyFont="1" applyBorder="1" applyAlignment="1">
      <alignment horizontal="center" vertical="center"/>
    </xf>
    <xf numFmtId="0" fontId="74" fillId="2" borderId="10" xfId="0" applyFont="1" applyFill="1" applyBorder="1" applyAlignment="1">
      <alignment vertical="center" wrapText="1"/>
    </xf>
    <xf numFmtId="0" fontId="74" fillId="0" borderId="0" xfId="17" applyFont="1" applyAlignment="1">
      <alignment vertical="center" wrapText="1"/>
    </xf>
    <xf numFmtId="0" fontId="74" fillId="0" borderId="0" xfId="17" applyFont="1"/>
    <xf numFmtId="0" fontId="75" fillId="0" borderId="10" xfId="17" applyFont="1" applyBorder="1" applyAlignment="1">
      <alignment vertical="center" wrapText="1"/>
    </xf>
    <xf numFmtId="0" fontId="75" fillId="2" borderId="10" xfId="17" applyFont="1" applyFill="1" applyBorder="1" applyAlignment="1">
      <alignment horizontal="center" vertical="center" wrapText="1"/>
    </xf>
    <xf numFmtId="0" fontId="1" fillId="2" borderId="10" xfId="17" applyFill="1" applyBorder="1"/>
    <xf numFmtId="0" fontId="1" fillId="0" borderId="0" xfId="17"/>
    <xf numFmtId="0" fontId="74" fillId="2" borderId="10" xfId="17" applyFont="1" applyFill="1" applyBorder="1" applyAlignment="1">
      <alignment vertical="center" wrapText="1"/>
    </xf>
    <xf numFmtId="0" fontId="75" fillId="0" borderId="10" xfId="0" applyFont="1" applyFill="1" applyBorder="1" applyAlignment="1">
      <alignment horizontal="center" vertical="center" wrapText="1"/>
    </xf>
    <xf numFmtId="0" fontId="11" fillId="0" borderId="0" xfId="3" applyFont="1" applyFill="1" applyBorder="1" applyAlignment="1">
      <alignment horizontal="center" vertical="center"/>
    </xf>
    <xf numFmtId="49" fontId="77" fillId="0" borderId="0" xfId="12" applyNumberFormat="1" applyFont="1" applyFill="1" applyAlignment="1">
      <alignment vertical="center"/>
    </xf>
    <xf numFmtId="0" fontId="77" fillId="0" borderId="0" xfId="12" applyFont="1" applyFill="1" applyAlignment="1">
      <alignment vertical="center"/>
    </xf>
    <xf numFmtId="0" fontId="47" fillId="0" borderId="0" xfId="0" applyFont="1"/>
    <xf numFmtId="0" fontId="47" fillId="0" borderId="0" xfId="0" applyFont="1" applyFill="1"/>
    <xf numFmtId="3" fontId="47" fillId="0" borderId="0" xfId="0" applyNumberFormat="1" applyFont="1"/>
    <xf numFmtId="3" fontId="76" fillId="0" borderId="0" xfId="0" applyNumberFormat="1" applyFont="1"/>
    <xf numFmtId="49" fontId="30" fillId="0" borderId="0" xfId="11" applyNumberFormat="1"/>
    <xf numFmtId="1" fontId="47" fillId="5" borderId="0" xfId="0" applyNumberFormat="1" applyFont="1" applyFill="1" applyBorder="1"/>
    <xf numFmtId="1" fontId="49" fillId="5" borderId="0" xfId="0" applyNumberFormat="1" applyFont="1" applyFill="1" applyBorder="1"/>
    <xf numFmtId="1" fontId="47" fillId="0" borderId="0" xfId="0" applyNumberFormat="1" applyFont="1" applyFill="1" applyBorder="1"/>
    <xf numFmtId="1" fontId="47" fillId="0" borderId="0" xfId="0" applyNumberFormat="1" applyFont="1" applyBorder="1"/>
    <xf numFmtId="1" fontId="49" fillId="0" borderId="0" xfId="0" applyNumberFormat="1" applyFont="1" applyBorder="1"/>
    <xf numFmtId="10" fontId="49" fillId="0" borderId="0" xfId="2" applyNumberFormat="1" applyFont="1" applyFill="1"/>
    <xf numFmtId="0" fontId="45" fillId="0" borderId="0" xfId="13" applyFont="1" applyAlignment="1">
      <alignment horizontal="left"/>
    </xf>
    <xf numFmtId="0" fontId="74" fillId="0" borderId="10" xfId="17" applyFont="1" applyBorder="1" applyAlignment="1">
      <alignment vertical="center" wrapText="1"/>
    </xf>
    <xf numFmtId="0" fontId="74" fillId="0" borderId="10" xfId="17" applyFont="1" applyFill="1" applyBorder="1" applyAlignment="1">
      <alignment vertical="center" wrapText="1"/>
    </xf>
    <xf numFmtId="0" fontId="74" fillId="0" borderId="10" xfId="0" applyFont="1" applyFill="1" applyBorder="1" applyAlignment="1">
      <alignment vertical="center" wrapText="1"/>
    </xf>
  </cellXfs>
  <cellStyles count="18">
    <cellStyle name="Comma 2" xfId="9" xr:uid="{00000000-0005-0000-0000-000000000000}"/>
    <cellStyle name="Hyperkobling" xfId="11" builtinId="8"/>
    <cellStyle name="Komma" xfId="1" builtinId="3"/>
    <cellStyle name="Komma 55" xfId="4" xr:uid="{00000000-0005-0000-0000-000003000000}"/>
    <cellStyle name="Normal" xfId="0" builtinId="0"/>
    <cellStyle name="Normal 2" xfId="7" xr:uid="{00000000-0005-0000-0000-000005000000}"/>
    <cellStyle name="Normal 2 2" xfId="14" xr:uid="{00000000-0005-0000-0000-000006000000}"/>
    <cellStyle name="Normal 20 2" xfId="12" xr:uid="{00000000-0005-0000-0000-000007000000}"/>
    <cellStyle name="Normal 3" xfId="17" xr:uid="{00000000-0005-0000-0000-000008000000}"/>
    <cellStyle name="Normal 35" xfId="3" xr:uid="{00000000-0005-0000-0000-000009000000}"/>
    <cellStyle name="Normal 35 2" xfId="8" xr:uid="{00000000-0005-0000-0000-00000A000000}"/>
    <cellStyle name="Normal 35 3" xfId="10" xr:uid="{00000000-0005-0000-0000-00000B000000}"/>
    <cellStyle name="Normal_Note 5 til 7" xfId="16" xr:uid="{00000000-0005-0000-0000-00000C000000}"/>
    <cellStyle name="Normal_Noter" xfId="15" xr:uid="{00000000-0005-0000-0000-00000D000000}"/>
    <cellStyle name="Normal_tabeller.xls 2 2" xfId="13" xr:uid="{00000000-0005-0000-0000-00000E000000}"/>
    <cellStyle name="Overskrift" xfId="6" xr:uid="{00000000-0005-0000-0000-00000F000000}"/>
    <cellStyle name="Prosent" xfId="2" builtinId="5"/>
    <cellStyle name="Vanlig" xfId="5" xr:uid="{00000000-0005-0000-0000-00001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1.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5.xml"/><Relationship Id="rId2" Type="http://schemas.openxmlformats.org/officeDocument/2006/relationships/worksheet" Target="worksheets/sheet2.xml"/><Relationship Id="rId16" Type="http://schemas.openxmlformats.org/officeDocument/2006/relationships/externalLink" Target="externalLinks/externalLink4.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externalLink" Target="externalLinks/externalLink3.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2.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5.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_rels/chart6.xml.rels><?xml version="1.0" encoding="UTF-8" standalone="yes"?>
<Relationships xmlns="http://schemas.openxmlformats.org/package/2006/relationships"><Relationship Id="rId2" Type="http://schemas.microsoft.com/office/2011/relationships/chartColorStyle" Target="colors6.xml"/><Relationship Id="rId1" Type="http://schemas.microsoft.com/office/2011/relationships/chartStyle" Target="style6.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nb-NO"/>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1.2798138452588714E-2"/>
          <c:y val="3.3371251228429918E-2"/>
          <c:w val="0.61759922679822088"/>
          <c:h val="0.88779185512147185"/>
        </c:manualLayout>
      </c:layout>
      <c:barChart>
        <c:barDir val="col"/>
        <c:grouping val="stacked"/>
        <c:varyColors val="0"/>
        <c:ser>
          <c:idx val="0"/>
          <c:order val="0"/>
          <c:tx>
            <c:strRef>
              <c:f>'3 Income'!$C$5</c:f>
              <c:strCache>
                <c:ptCount val="1"/>
                <c:pt idx="0">
                  <c:v>Net interest income</c:v>
                </c:pt>
              </c:strCache>
            </c:strRef>
          </c:tx>
          <c:spPr>
            <a:solidFill>
              <a:schemeClr val="accent1"/>
            </a:solidFill>
            <a:ln>
              <a:noFill/>
            </a:ln>
            <a:effectLst/>
          </c:spPr>
          <c:invertIfNegative val="0"/>
          <c:dLbls>
            <c:dLbl>
              <c:idx val="0"/>
              <c:layout>
                <c:manualLayout>
                  <c:x val="1.1842561812810872E-3"/>
                  <c:y val="-6.3708752345184388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2282-400A-B5FB-03AD43FA3D74}"/>
                </c:ext>
              </c:extLst>
            </c:dLbl>
            <c:dLbl>
              <c:idx val="1"/>
              <c:layout>
                <c:manualLayout>
                  <c:x val="0"/>
                  <c:y val="1.2135000446701677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2282-400A-B5FB-03AD43FA3D74}"/>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nb-NO"/>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'3 Income'!$D$4:$H$4</c:f>
              <c:strCache>
                <c:ptCount val="5"/>
                <c:pt idx="0">
                  <c:v>3Q-19</c:v>
                </c:pt>
                <c:pt idx="1">
                  <c:v>2Q-19</c:v>
                </c:pt>
                <c:pt idx="2">
                  <c:v>1Q-19</c:v>
                </c:pt>
                <c:pt idx="3">
                  <c:v>4Q-18</c:v>
                </c:pt>
                <c:pt idx="4">
                  <c:v>3Q-18</c:v>
                </c:pt>
              </c:strCache>
            </c:strRef>
          </c:cat>
          <c:val>
            <c:numRef>
              <c:f>'3 Income'!$D$5:$H$5</c:f>
              <c:numCache>
                <c:formatCode>0</c:formatCode>
                <c:ptCount val="5"/>
                <c:pt idx="0">
                  <c:v>554.26884645999985</c:v>
                </c:pt>
                <c:pt idx="1">
                  <c:v>519.57409600000028</c:v>
                </c:pt>
                <c:pt idx="2">
                  <c:v>508</c:v>
                </c:pt>
                <c:pt idx="3">
                  <c:v>544.31942715000025</c:v>
                </c:pt>
                <c:pt idx="4">
                  <c:v>523.86631000000011</c:v>
                </c:pt>
              </c:numCache>
            </c:numRef>
          </c:val>
          <c:extLst>
            <c:ext xmlns:c16="http://schemas.microsoft.com/office/drawing/2014/chart" uri="{C3380CC4-5D6E-409C-BE32-E72D297353CC}">
              <c16:uniqueId val="{00000002-2282-400A-B5FB-03AD43FA3D74}"/>
            </c:ext>
          </c:extLst>
        </c:ser>
        <c:ser>
          <c:idx val="1"/>
          <c:order val="1"/>
          <c:tx>
            <c:strRef>
              <c:f>'3 Income'!$C$6</c:f>
              <c:strCache>
                <c:ptCount val="1"/>
                <c:pt idx="0">
                  <c:v>Commission fees from covered bond companies</c:v>
                </c:pt>
              </c:strCache>
            </c:strRef>
          </c:tx>
          <c:spPr>
            <a:solidFill>
              <a:schemeClr val="accent3"/>
            </a:solidFill>
            <a:ln>
              <a:noFill/>
            </a:ln>
            <a:effectLst/>
          </c:spPr>
          <c:invertIfNegative val="0"/>
          <c:dLbls>
            <c:dLbl>
              <c:idx val="0"/>
              <c:layout>
                <c:manualLayout>
                  <c:x val="8.6844450059448592E-17"/>
                  <c:y val="-2.1236250781728156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2282-400A-B5FB-03AD43FA3D74}"/>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nb-NO"/>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'3 Income'!$D$4:$H$4</c:f>
              <c:strCache>
                <c:ptCount val="5"/>
                <c:pt idx="0">
                  <c:v>3Q-19</c:v>
                </c:pt>
                <c:pt idx="1">
                  <c:v>2Q-19</c:v>
                </c:pt>
                <c:pt idx="2">
                  <c:v>1Q-19</c:v>
                </c:pt>
                <c:pt idx="3">
                  <c:v>4Q-18</c:v>
                </c:pt>
                <c:pt idx="4">
                  <c:v>3Q-18</c:v>
                </c:pt>
              </c:strCache>
            </c:strRef>
          </c:cat>
          <c:val>
            <c:numRef>
              <c:f>'3 Income'!$D$6:$H$6</c:f>
              <c:numCache>
                <c:formatCode>0</c:formatCode>
                <c:ptCount val="5"/>
                <c:pt idx="0">
                  <c:v>83.344999999999999</c:v>
                </c:pt>
                <c:pt idx="1">
                  <c:v>82.096999999999994</c:v>
                </c:pt>
                <c:pt idx="2">
                  <c:v>84.153999999999996</c:v>
                </c:pt>
                <c:pt idx="3">
                  <c:v>88.946337</c:v>
                </c:pt>
                <c:pt idx="4">
                  <c:v>81.903153000000003</c:v>
                </c:pt>
              </c:numCache>
            </c:numRef>
          </c:val>
          <c:extLst>
            <c:ext xmlns:c16="http://schemas.microsoft.com/office/drawing/2014/chart" uri="{C3380CC4-5D6E-409C-BE32-E72D297353CC}">
              <c16:uniqueId val="{00000004-2282-400A-B5FB-03AD43FA3D74}"/>
            </c:ext>
          </c:extLst>
        </c:ser>
        <c:dLbls>
          <c:showLegendKey val="0"/>
          <c:showVal val="0"/>
          <c:showCatName val="0"/>
          <c:showSerName val="0"/>
          <c:showPercent val="0"/>
          <c:showBubbleSize val="0"/>
        </c:dLbls>
        <c:gapWidth val="150"/>
        <c:overlap val="100"/>
        <c:axId val="801519984"/>
        <c:axId val="801518024"/>
      </c:barChart>
      <c:lineChart>
        <c:grouping val="stacked"/>
        <c:varyColors val="0"/>
        <c:ser>
          <c:idx val="2"/>
          <c:order val="2"/>
          <c:tx>
            <c:strRef>
              <c:f>'3 Income'!$C$7</c:f>
              <c:strCache>
                <c:ptCount val="1"/>
                <c:pt idx="0">
                  <c:v>Net interest income an commission fees from covered bond companies (MNOK)</c:v>
                </c:pt>
              </c:strCache>
            </c:strRef>
          </c:tx>
          <c:spPr>
            <a:ln w="28575" cap="rnd">
              <a:noFill/>
              <a:round/>
            </a:ln>
            <a:effectLst/>
          </c:spPr>
          <c:marker>
            <c:symbol val="none"/>
          </c:marker>
          <c:dLbls>
            <c:dLbl>
              <c:idx val="0"/>
              <c:layout>
                <c:manualLayout>
                  <c:x val="-1.6579586537935308E-2"/>
                  <c:y val="-3.0337501116754484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2282-400A-B5FB-03AD43FA3D74}"/>
                </c:ext>
              </c:extLst>
            </c:dLbl>
            <c:dLbl>
              <c:idx val="1"/>
              <c:layout>
                <c:manualLayout>
                  <c:x val="-2.0132355081778484E-2"/>
                  <c:y val="-3.033750111675447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2282-400A-B5FB-03AD43FA3D74}"/>
                </c:ext>
              </c:extLst>
            </c:dLbl>
            <c:dLbl>
              <c:idx val="2"/>
              <c:layout>
                <c:manualLayout>
                  <c:x val="-1.8948098900497441E-2"/>
                  <c:y val="-3.6405001340105381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2282-400A-B5FB-03AD43FA3D74}"/>
                </c:ext>
              </c:extLst>
            </c:dLbl>
            <c:dLbl>
              <c:idx val="3"/>
              <c:layout>
                <c:manualLayout>
                  <c:x val="-1.7763842719216352E-2"/>
                  <c:y val="-2.7303751005079022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2282-400A-B5FB-03AD43FA3D74}"/>
                </c:ext>
              </c:extLst>
            </c:dLbl>
            <c:dLbl>
              <c:idx val="4"/>
              <c:layout>
                <c:manualLayout>
                  <c:x val="-9.4740494502486977E-3"/>
                  <c:y val="-4.5506251675131733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9-2282-400A-B5FB-03AD43FA3D74}"/>
                </c:ext>
              </c:extLst>
            </c:dLbl>
            <c:spPr>
              <a:solidFill>
                <a:schemeClr val="lt1"/>
              </a:solidFill>
              <a:ln>
                <a:solidFill>
                  <a:schemeClr val="dk1">
                    <a:lumMod val="25000"/>
                    <a:lumOff val="75000"/>
                  </a:schemeClr>
                </a:solidFill>
              </a:ln>
              <a:effectLst/>
            </c:spPr>
            <c:txPr>
              <a:bodyPr rot="0" spcFirstLastPara="1" vertOverflow="clip" horzOverflow="clip" vert="horz" wrap="square" lIns="36576" tIns="18288" rIns="36576" bIns="18288" anchor="ctr" anchorCtr="1">
                <a:spAutoFit/>
              </a:bodyPr>
              <a:lstStyle/>
              <a:p>
                <a:pPr>
                  <a:defRPr sz="900" b="0" i="0" u="none" strike="noStrike" kern="1200" baseline="0">
                    <a:solidFill>
                      <a:schemeClr val="dk1">
                        <a:lumMod val="65000"/>
                        <a:lumOff val="35000"/>
                      </a:schemeClr>
                    </a:solidFill>
                    <a:latin typeface="+mn-lt"/>
                    <a:ea typeface="+mn-ea"/>
                    <a:cs typeface="+mn-cs"/>
                  </a:defRPr>
                </a:pPr>
                <a:endParaRPr lang="nb-NO"/>
              </a:p>
            </c:txPr>
            <c:showLegendKey val="0"/>
            <c:showVal val="1"/>
            <c:showCatName val="0"/>
            <c:showSerName val="0"/>
            <c:showPercent val="0"/>
            <c:showBubbleSize val="0"/>
            <c:showLeaderLines val="0"/>
            <c:extLst>
              <c:ext xmlns:c15="http://schemas.microsoft.com/office/drawing/2012/chart" uri="{CE6537A1-D6FC-4f65-9D91-7224C49458BB}">
                <c15:spPr xmlns:c15="http://schemas.microsoft.com/office/drawing/2012/chart">
                  <a:prstGeom prst="rect">
                    <a:avLst/>
                  </a:prstGeom>
                  <a:noFill/>
                  <a:ln>
                    <a:noFill/>
                  </a:ln>
                </c15:spPr>
                <c15:showLeaderLines val="1"/>
                <c15:leaderLines>
                  <c:spPr>
                    <a:ln w="9525" cap="flat" cmpd="sng" algn="ctr">
                      <a:noFill/>
                      <a:round/>
                    </a:ln>
                    <a:effectLst/>
                  </c:spPr>
                </c15:leaderLines>
              </c:ext>
            </c:extLst>
          </c:dLbls>
          <c:cat>
            <c:strRef>
              <c:f>'3 Income'!$D$4:$H$4</c:f>
              <c:strCache>
                <c:ptCount val="5"/>
                <c:pt idx="0">
                  <c:v>3Q-19</c:v>
                </c:pt>
                <c:pt idx="1">
                  <c:v>2Q-19</c:v>
                </c:pt>
                <c:pt idx="2">
                  <c:v>1Q-19</c:v>
                </c:pt>
                <c:pt idx="3">
                  <c:v>4Q-18</c:v>
                </c:pt>
                <c:pt idx="4">
                  <c:v>3Q-18</c:v>
                </c:pt>
              </c:strCache>
            </c:strRef>
          </c:cat>
          <c:val>
            <c:numRef>
              <c:f>'3 Income'!$D$7:$H$7</c:f>
              <c:numCache>
                <c:formatCode>0</c:formatCode>
                <c:ptCount val="5"/>
                <c:pt idx="0">
                  <c:v>637.61384645999988</c:v>
                </c:pt>
                <c:pt idx="1">
                  <c:v>601.67109600000026</c:v>
                </c:pt>
                <c:pt idx="2">
                  <c:v>592.154</c:v>
                </c:pt>
                <c:pt idx="3">
                  <c:v>633.26576415000022</c:v>
                </c:pt>
                <c:pt idx="4">
                  <c:v>605.76946300000009</c:v>
                </c:pt>
              </c:numCache>
            </c:numRef>
          </c:val>
          <c:smooth val="0"/>
          <c:extLst>
            <c:ext xmlns:c16="http://schemas.microsoft.com/office/drawing/2014/chart" uri="{C3380CC4-5D6E-409C-BE32-E72D297353CC}">
              <c16:uniqueId val="{0000000A-2282-400A-B5FB-03AD43FA3D74}"/>
            </c:ext>
          </c:extLst>
        </c:ser>
        <c:dLbls>
          <c:showLegendKey val="0"/>
          <c:showVal val="0"/>
          <c:showCatName val="0"/>
          <c:showSerName val="0"/>
          <c:showPercent val="0"/>
          <c:showBubbleSize val="0"/>
        </c:dLbls>
        <c:marker val="1"/>
        <c:smooth val="0"/>
        <c:axId val="801519984"/>
        <c:axId val="801518024"/>
      </c:lineChart>
      <c:lineChart>
        <c:grouping val="standard"/>
        <c:varyColors val="0"/>
        <c:ser>
          <c:idx val="3"/>
          <c:order val="3"/>
          <c:tx>
            <c:strRef>
              <c:f>'3 Income'!$C$8</c:f>
              <c:strCache>
                <c:ptCount val="1"/>
                <c:pt idx="0">
                  <c:v>Net interest income in % of average of average total assets </c:v>
                </c:pt>
              </c:strCache>
            </c:strRef>
          </c:tx>
          <c:spPr>
            <a:ln w="28575" cap="rnd">
              <a:solidFill>
                <a:schemeClr val="accent1">
                  <a:lumMod val="60000"/>
                </a:schemeClr>
              </a:solidFill>
              <a:round/>
            </a:ln>
            <a:effectLst/>
          </c:spPr>
          <c:marker>
            <c:symbol val="circle"/>
            <c:size val="5"/>
            <c:spPr>
              <a:solidFill>
                <a:schemeClr val="accent1">
                  <a:lumMod val="60000"/>
                </a:schemeClr>
              </a:solidFill>
              <a:ln w="9525">
                <a:solidFill>
                  <a:schemeClr val="accent1">
                    <a:lumMod val="60000"/>
                  </a:schemeClr>
                </a:solidFill>
              </a:ln>
              <a:effectLst/>
            </c:spPr>
          </c:marker>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nb-NO"/>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'3 Income'!$D$4:$H$4</c:f>
              <c:strCache>
                <c:ptCount val="5"/>
                <c:pt idx="0">
                  <c:v>3Q-19</c:v>
                </c:pt>
                <c:pt idx="1">
                  <c:v>2Q-19</c:v>
                </c:pt>
                <c:pt idx="2">
                  <c:v>1Q-19</c:v>
                </c:pt>
                <c:pt idx="3">
                  <c:v>4Q-18</c:v>
                </c:pt>
                <c:pt idx="4">
                  <c:v>3Q-18</c:v>
                </c:pt>
              </c:strCache>
            </c:strRef>
          </c:cat>
          <c:val>
            <c:numRef>
              <c:f>'3 Income'!$D$9:$H$9</c:f>
              <c:numCache>
                <c:formatCode>0.00%</c:formatCode>
                <c:ptCount val="5"/>
                <c:pt idx="0">
                  <c:v>1.7299999999999999E-2</c:v>
                </c:pt>
                <c:pt idx="1">
                  <c:v>1.7600000000000001E-2</c:v>
                </c:pt>
                <c:pt idx="2">
                  <c:v>1.6500000000000001E-2</c:v>
                </c:pt>
                <c:pt idx="3">
                  <c:v>1.6199999999999999E-2</c:v>
                </c:pt>
                <c:pt idx="4">
                  <c:v>1.6445913599537627E-2</c:v>
                </c:pt>
              </c:numCache>
            </c:numRef>
          </c:val>
          <c:smooth val="0"/>
          <c:extLst>
            <c:ext xmlns:c16="http://schemas.microsoft.com/office/drawing/2014/chart" uri="{C3380CC4-5D6E-409C-BE32-E72D297353CC}">
              <c16:uniqueId val="{0000000B-2282-400A-B5FB-03AD43FA3D74}"/>
            </c:ext>
          </c:extLst>
        </c:ser>
        <c:dLbls>
          <c:showLegendKey val="0"/>
          <c:showVal val="1"/>
          <c:showCatName val="0"/>
          <c:showSerName val="0"/>
          <c:showPercent val="0"/>
          <c:showBubbleSize val="0"/>
        </c:dLbls>
        <c:marker val="1"/>
        <c:smooth val="0"/>
        <c:axId val="801518808"/>
        <c:axId val="801521160"/>
      </c:lineChart>
      <c:catAx>
        <c:axId val="801519984"/>
        <c:scaling>
          <c:orientation val="maxMin"/>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050" b="0" i="0" u="none" strike="noStrike" kern="1200" baseline="0">
                <a:solidFill>
                  <a:sysClr val="windowText" lastClr="000000"/>
                </a:solidFill>
                <a:latin typeface="+mn-lt"/>
                <a:ea typeface="+mn-ea"/>
                <a:cs typeface="+mn-cs"/>
              </a:defRPr>
            </a:pPr>
            <a:endParaRPr lang="nb-NO"/>
          </a:p>
        </c:txPr>
        <c:crossAx val="801518024"/>
        <c:crosses val="autoZero"/>
        <c:auto val="1"/>
        <c:lblAlgn val="ctr"/>
        <c:lblOffset val="100"/>
        <c:noMultiLvlLbl val="0"/>
      </c:catAx>
      <c:valAx>
        <c:axId val="801518024"/>
        <c:scaling>
          <c:orientation val="minMax"/>
        </c:scaling>
        <c:delete val="0"/>
        <c:axPos val="r"/>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700" b="0" i="0" u="none" strike="noStrike" kern="1200" baseline="0">
                <a:solidFill>
                  <a:schemeClr val="bg1"/>
                </a:solidFill>
                <a:latin typeface="+mn-lt"/>
                <a:ea typeface="+mn-ea"/>
                <a:cs typeface="+mn-cs"/>
              </a:defRPr>
            </a:pPr>
            <a:endParaRPr lang="nb-NO"/>
          </a:p>
        </c:txPr>
        <c:crossAx val="801519984"/>
        <c:crosses val="autoZero"/>
        <c:crossBetween val="between"/>
      </c:valAx>
      <c:valAx>
        <c:axId val="801521160"/>
        <c:scaling>
          <c:orientation val="minMax"/>
          <c:max val="1.8800000000000001E-2"/>
          <c:min val="1.5000000000000003E-2"/>
        </c:scaling>
        <c:delete val="0"/>
        <c:axPos val="l"/>
        <c:numFmt formatCode="0.00%" sourceLinked="1"/>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nb-NO"/>
          </a:p>
        </c:txPr>
        <c:crossAx val="801518808"/>
        <c:crosses val="autoZero"/>
        <c:crossBetween val="between"/>
      </c:valAx>
      <c:catAx>
        <c:axId val="801518808"/>
        <c:scaling>
          <c:orientation val="minMax"/>
        </c:scaling>
        <c:delete val="1"/>
        <c:axPos val="b"/>
        <c:numFmt formatCode="General" sourceLinked="1"/>
        <c:majorTickMark val="out"/>
        <c:minorTickMark val="none"/>
        <c:tickLblPos val="nextTo"/>
        <c:crossAx val="801521160"/>
        <c:crosses val="autoZero"/>
        <c:auto val="1"/>
        <c:lblAlgn val="ctr"/>
        <c:lblOffset val="100"/>
        <c:noMultiLvlLbl val="0"/>
      </c:catAx>
      <c:spPr>
        <a:noFill/>
        <a:ln>
          <a:noFill/>
        </a:ln>
        <a:effectLst/>
      </c:spPr>
    </c:plotArea>
    <c:legend>
      <c:legendPos val="r"/>
      <c:layout>
        <c:manualLayout>
          <c:xMode val="edge"/>
          <c:yMode val="edge"/>
          <c:x val="0.65503199534613143"/>
          <c:y val="0.3316254355342434"/>
          <c:w val="0.30419913929752718"/>
          <c:h val="0.33674912893151321"/>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nb-NO"/>
        </a:p>
      </c:txPr>
    </c:legend>
    <c:plotVisOnly val="1"/>
    <c:dispBlanksAs val="gap"/>
    <c:showDLblsOverMax val="0"/>
  </c:chart>
  <c:spPr>
    <a:solidFill>
      <a:schemeClr val="bg1"/>
    </a:solidFill>
    <a:ln w="9525" cap="flat" cmpd="sng" algn="ctr">
      <a:noFill/>
      <a:round/>
    </a:ln>
    <a:effectLst/>
  </c:spPr>
  <c:txPr>
    <a:bodyPr/>
    <a:lstStyle/>
    <a:p>
      <a:pPr>
        <a:defRPr/>
      </a:pPr>
      <a:endParaRPr lang="nb-NO"/>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nb-NO"/>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1.7658170183806762E-2"/>
          <c:y val="5.1171920963561879E-2"/>
          <c:w val="0.66160866056775125"/>
          <c:h val="0.86141925838325928"/>
        </c:manualLayout>
      </c:layout>
      <c:barChart>
        <c:barDir val="col"/>
        <c:grouping val="stacked"/>
        <c:varyColors val="0"/>
        <c:ser>
          <c:idx val="0"/>
          <c:order val="0"/>
          <c:tx>
            <c:strRef>
              <c:f>'3 Income'!$C$46</c:f>
              <c:strCache>
                <c:ptCount val="1"/>
                <c:pt idx="0">
                  <c:v>Commission fees from covered bond companies</c:v>
                </c:pt>
              </c:strCache>
            </c:strRef>
          </c:tx>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bg1"/>
                    </a:solidFill>
                    <a:latin typeface="+mn-lt"/>
                    <a:ea typeface="+mn-ea"/>
                    <a:cs typeface="+mn-cs"/>
                  </a:defRPr>
                </a:pPr>
                <a:endParaRPr lang="nb-NO"/>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'3 Income'!$D$45:$H$45</c:f>
              <c:strCache>
                <c:ptCount val="5"/>
                <c:pt idx="0">
                  <c:v>3Q-19</c:v>
                </c:pt>
                <c:pt idx="1">
                  <c:v>2Q-19</c:v>
                </c:pt>
                <c:pt idx="2">
                  <c:v>1Q-19</c:v>
                </c:pt>
                <c:pt idx="3">
                  <c:v>4Q-18</c:v>
                </c:pt>
                <c:pt idx="4">
                  <c:v>3Q-18</c:v>
                </c:pt>
              </c:strCache>
            </c:strRef>
          </c:cat>
          <c:val>
            <c:numRef>
              <c:f>'3 Income'!$D$46:$H$46</c:f>
              <c:numCache>
                <c:formatCode>0</c:formatCode>
                <c:ptCount val="5"/>
                <c:pt idx="0">
                  <c:v>83.344999999999999</c:v>
                </c:pt>
                <c:pt idx="1">
                  <c:v>82.096999999999994</c:v>
                </c:pt>
                <c:pt idx="2">
                  <c:v>84.153999999999996</c:v>
                </c:pt>
                <c:pt idx="3">
                  <c:v>88.946337</c:v>
                </c:pt>
                <c:pt idx="4">
                  <c:v>81.903153000000003</c:v>
                </c:pt>
              </c:numCache>
            </c:numRef>
          </c:val>
          <c:extLst>
            <c:ext xmlns:c16="http://schemas.microsoft.com/office/drawing/2014/chart" uri="{C3380CC4-5D6E-409C-BE32-E72D297353CC}">
              <c16:uniqueId val="{00000000-8D10-4A41-B0FB-4CA233B614A1}"/>
            </c:ext>
          </c:extLst>
        </c:ser>
        <c:ser>
          <c:idx val="1"/>
          <c:order val="1"/>
          <c:tx>
            <c:strRef>
              <c:f>'3 Income'!$C$47</c:f>
              <c:strCache>
                <c:ptCount val="1"/>
                <c:pt idx="0">
                  <c:v>Commission income from credit cards</c:v>
                </c:pt>
              </c:strCache>
            </c:strRef>
          </c:tx>
          <c:spPr>
            <a:solidFill>
              <a:schemeClr val="accent3"/>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bg1"/>
                    </a:solidFill>
                    <a:latin typeface="+mn-lt"/>
                    <a:ea typeface="+mn-ea"/>
                    <a:cs typeface="+mn-cs"/>
                  </a:defRPr>
                </a:pPr>
                <a:endParaRPr lang="nb-NO"/>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'3 Income'!$D$45:$H$45</c:f>
              <c:strCache>
                <c:ptCount val="5"/>
                <c:pt idx="0">
                  <c:v>3Q-19</c:v>
                </c:pt>
                <c:pt idx="1">
                  <c:v>2Q-19</c:v>
                </c:pt>
                <c:pt idx="2">
                  <c:v>1Q-19</c:v>
                </c:pt>
                <c:pt idx="3">
                  <c:v>4Q-18</c:v>
                </c:pt>
                <c:pt idx="4">
                  <c:v>3Q-18</c:v>
                </c:pt>
              </c:strCache>
            </c:strRef>
          </c:cat>
          <c:val>
            <c:numRef>
              <c:f>'3 Income'!$D$47:$H$47</c:f>
              <c:numCache>
                <c:formatCode>0</c:formatCode>
                <c:ptCount val="5"/>
                <c:pt idx="0">
                  <c:v>15</c:v>
                </c:pt>
                <c:pt idx="1">
                  <c:v>16.079999999999998</c:v>
                </c:pt>
                <c:pt idx="2">
                  <c:v>14.80790277</c:v>
                </c:pt>
                <c:pt idx="3">
                  <c:v>15.971810999999999</c:v>
                </c:pt>
                <c:pt idx="4">
                  <c:v>16.264939999999999</c:v>
                </c:pt>
              </c:numCache>
            </c:numRef>
          </c:val>
          <c:extLst>
            <c:ext xmlns:c16="http://schemas.microsoft.com/office/drawing/2014/chart" uri="{C3380CC4-5D6E-409C-BE32-E72D297353CC}">
              <c16:uniqueId val="{00000001-8D10-4A41-B0FB-4CA233B614A1}"/>
            </c:ext>
          </c:extLst>
        </c:ser>
        <c:ser>
          <c:idx val="2"/>
          <c:order val="2"/>
          <c:tx>
            <c:strRef>
              <c:f>'3 Income'!$C$48</c:f>
              <c:strCache>
                <c:ptCount val="1"/>
                <c:pt idx="0">
                  <c:v>Payment transmission</c:v>
                </c:pt>
              </c:strCache>
            </c:strRef>
          </c:tx>
          <c:spPr>
            <a:solidFill>
              <a:schemeClr val="accent5"/>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bg1"/>
                    </a:solidFill>
                    <a:latin typeface="+mn-lt"/>
                    <a:ea typeface="+mn-ea"/>
                    <a:cs typeface="+mn-cs"/>
                  </a:defRPr>
                </a:pPr>
                <a:endParaRPr lang="nb-NO"/>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'3 Income'!$D$45:$H$45</c:f>
              <c:strCache>
                <c:ptCount val="5"/>
                <c:pt idx="0">
                  <c:v>3Q-19</c:v>
                </c:pt>
                <c:pt idx="1">
                  <c:v>2Q-19</c:v>
                </c:pt>
                <c:pt idx="2">
                  <c:v>1Q-19</c:v>
                </c:pt>
                <c:pt idx="3">
                  <c:v>4Q-18</c:v>
                </c:pt>
                <c:pt idx="4">
                  <c:v>3Q-18</c:v>
                </c:pt>
              </c:strCache>
            </c:strRef>
          </c:cat>
          <c:val>
            <c:numRef>
              <c:f>'3 Income'!$D$48:$H$48</c:f>
              <c:numCache>
                <c:formatCode>0</c:formatCode>
                <c:ptCount val="5"/>
                <c:pt idx="0">
                  <c:v>38</c:v>
                </c:pt>
                <c:pt idx="1">
                  <c:v>27.71</c:v>
                </c:pt>
                <c:pt idx="2">
                  <c:v>24.66450884</c:v>
                </c:pt>
                <c:pt idx="3">
                  <c:v>30.263821640000003</c:v>
                </c:pt>
                <c:pt idx="4">
                  <c:v>39.731502390000003</c:v>
                </c:pt>
              </c:numCache>
            </c:numRef>
          </c:val>
          <c:extLst>
            <c:ext xmlns:c16="http://schemas.microsoft.com/office/drawing/2014/chart" uri="{C3380CC4-5D6E-409C-BE32-E72D297353CC}">
              <c16:uniqueId val="{00000002-8D10-4A41-B0FB-4CA233B614A1}"/>
            </c:ext>
          </c:extLst>
        </c:ser>
        <c:ser>
          <c:idx val="3"/>
          <c:order val="3"/>
          <c:tx>
            <c:strRef>
              <c:f>'3 Income'!$C$49</c:f>
              <c:strCache>
                <c:ptCount val="1"/>
                <c:pt idx="0">
                  <c:v>Mutual fund and insurance commisions</c:v>
                </c:pt>
              </c:strCache>
            </c:strRef>
          </c:tx>
          <c:spPr>
            <a:solidFill>
              <a:schemeClr val="accent1">
                <a:lumMod val="60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bg1"/>
                    </a:solidFill>
                    <a:latin typeface="+mn-lt"/>
                    <a:ea typeface="+mn-ea"/>
                    <a:cs typeface="+mn-cs"/>
                  </a:defRPr>
                </a:pPr>
                <a:endParaRPr lang="nb-NO"/>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'3 Income'!$D$45:$H$45</c:f>
              <c:strCache>
                <c:ptCount val="5"/>
                <c:pt idx="0">
                  <c:v>3Q-19</c:v>
                </c:pt>
                <c:pt idx="1">
                  <c:v>2Q-19</c:v>
                </c:pt>
                <c:pt idx="2">
                  <c:v>1Q-19</c:v>
                </c:pt>
                <c:pt idx="3">
                  <c:v>4Q-18</c:v>
                </c:pt>
                <c:pt idx="4">
                  <c:v>3Q-18</c:v>
                </c:pt>
              </c:strCache>
            </c:strRef>
          </c:cat>
          <c:val>
            <c:numRef>
              <c:f>'3 Income'!$D$49:$H$49</c:f>
              <c:numCache>
                <c:formatCode>0</c:formatCode>
                <c:ptCount val="5"/>
                <c:pt idx="0">
                  <c:v>51</c:v>
                </c:pt>
                <c:pt idx="1">
                  <c:v>52.19</c:v>
                </c:pt>
                <c:pt idx="2">
                  <c:v>48.808728039999998</c:v>
                </c:pt>
                <c:pt idx="3">
                  <c:v>49.714386750000003</c:v>
                </c:pt>
                <c:pt idx="4">
                  <c:v>48.30521366</c:v>
                </c:pt>
              </c:numCache>
            </c:numRef>
          </c:val>
          <c:extLst>
            <c:ext xmlns:c16="http://schemas.microsoft.com/office/drawing/2014/chart" uri="{C3380CC4-5D6E-409C-BE32-E72D297353CC}">
              <c16:uniqueId val="{00000003-8D10-4A41-B0FB-4CA233B614A1}"/>
            </c:ext>
          </c:extLst>
        </c:ser>
        <c:ser>
          <c:idx val="4"/>
          <c:order val="4"/>
          <c:tx>
            <c:strRef>
              <c:f>'3 Income'!$C$50</c:f>
              <c:strCache>
                <c:ptCount val="1"/>
                <c:pt idx="0">
                  <c:v>Income from real estate brokerage</c:v>
                </c:pt>
              </c:strCache>
            </c:strRef>
          </c:tx>
          <c:spPr>
            <a:solidFill>
              <a:schemeClr val="accent3">
                <a:lumMod val="60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bg1"/>
                    </a:solidFill>
                    <a:latin typeface="+mn-lt"/>
                    <a:ea typeface="+mn-ea"/>
                    <a:cs typeface="+mn-cs"/>
                  </a:defRPr>
                </a:pPr>
                <a:endParaRPr lang="nb-NO"/>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'3 Income'!$D$45:$H$45</c:f>
              <c:strCache>
                <c:ptCount val="5"/>
                <c:pt idx="0">
                  <c:v>3Q-19</c:v>
                </c:pt>
                <c:pt idx="1">
                  <c:v>2Q-19</c:v>
                </c:pt>
                <c:pt idx="2">
                  <c:v>1Q-19</c:v>
                </c:pt>
                <c:pt idx="3">
                  <c:v>4Q-18</c:v>
                </c:pt>
                <c:pt idx="4">
                  <c:v>3Q-18</c:v>
                </c:pt>
              </c:strCache>
            </c:strRef>
          </c:cat>
          <c:val>
            <c:numRef>
              <c:f>'3 Income'!$D$50:$H$50</c:f>
              <c:numCache>
                <c:formatCode>0</c:formatCode>
                <c:ptCount val="5"/>
                <c:pt idx="0">
                  <c:v>89</c:v>
                </c:pt>
                <c:pt idx="1">
                  <c:v>80.63</c:v>
                </c:pt>
                <c:pt idx="2">
                  <c:v>77.601096179999999</c:v>
                </c:pt>
                <c:pt idx="3">
                  <c:v>74.631453999999991</c:v>
                </c:pt>
                <c:pt idx="4">
                  <c:v>82.947154999999995</c:v>
                </c:pt>
              </c:numCache>
            </c:numRef>
          </c:val>
          <c:extLst>
            <c:ext xmlns:c16="http://schemas.microsoft.com/office/drawing/2014/chart" uri="{C3380CC4-5D6E-409C-BE32-E72D297353CC}">
              <c16:uniqueId val="{00000004-8D10-4A41-B0FB-4CA233B614A1}"/>
            </c:ext>
          </c:extLst>
        </c:ser>
        <c:ser>
          <c:idx val="5"/>
          <c:order val="5"/>
          <c:tx>
            <c:strRef>
              <c:f>'3 Income'!$C$51</c:f>
              <c:strCache>
                <c:ptCount val="1"/>
                <c:pt idx="0">
                  <c:v>Income from accounting services</c:v>
                </c:pt>
              </c:strCache>
            </c:strRef>
          </c:tx>
          <c:spPr>
            <a:solidFill>
              <a:schemeClr val="accent5">
                <a:lumMod val="60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bg1"/>
                    </a:solidFill>
                    <a:latin typeface="+mn-lt"/>
                    <a:ea typeface="+mn-ea"/>
                    <a:cs typeface="+mn-cs"/>
                  </a:defRPr>
                </a:pPr>
                <a:endParaRPr lang="nb-NO"/>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'3 Income'!$D$45:$H$45</c:f>
              <c:strCache>
                <c:ptCount val="5"/>
                <c:pt idx="0">
                  <c:v>3Q-19</c:v>
                </c:pt>
                <c:pt idx="1">
                  <c:v>2Q-19</c:v>
                </c:pt>
                <c:pt idx="2">
                  <c:v>1Q-19</c:v>
                </c:pt>
                <c:pt idx="3">
                  <c:v>4Q-18</c:v>
                </c:pt>
                <c:pt idx="4">
                  <c:v>3Q-18</c:v>
                </c:pt>
              </c:strCache>
            </c:strRef>
          </c:cat>
          <c:val>
            <c:numRef>
              <c:f>'3 Income'!$D$51:$H$51</c:f>
              <c:numCache>
                <c:formatCode>0</c:formatCode>
                <c:ptCount val="5"/>
                <c:pt idx="0">
                  <c:v>38</c:v>
                </c:pt>
                <c:pt idx="1">
                  <c:v>49.6</c:v>
                </c:pt>
                <c:pt idx="2">
                  <c:v>52.707405899999998</c:v>
                </c:pt>
                <c:pt idx="3">
                  <c:v>42.743109000000004</c:v>
                </c:pt>
                <c:pt idx="4">
                  <c:v>38.500556000000003</c:v>
                </c:pt>
              </c:numCache>
            </c:numRef>
          </c:val>
          <c:extLst>
            <c:ext xmlns:c16="http://schemas.microsoft.com/office/drawing/2014/chart" uri="{C3380CC4-5D6E-409C-BE32-E72D297353CC}">
              <c16:uniqueId val="{00000005-8D10-4A41-B0FB-4CA233B614A1}"/>
            </c:ext>
          </c:extLst>
        </c:ser>
        <c:ser>
          <c:idx val="6"/>
          <c:order val="6"/>
          <c:tx>
            <c:strRef>
              <c:f>'3 Income'!$C$52</c:f>
              <c:strCache>
                <c:ptCount val="1"/>
                <c:pt idx="0">
                  <c:v>Other income</c:v>
                </c:pt>
              </c:strCache>
            </c:strRef>
          </c:tx>
          <c:spPr>
            <a:solidFill>
              <a:schemeClr val="accent1">
                <a:lumMod val="80000"/>
                <a:lumOff val="20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bg1"/>
                    </a:solidFill>
                    <a:latin typeface="+mn-lt"/>
                    <a:ea typeface="+mn-ea"/>
                    <a:cs typeface="+mn-cs"/>
                  </a:defRPr>
                </a:pPr>
                <a:endParaRPr lang="nb-NO"/>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noFill/>
                      <a:round/>
                    </a:ln>
                    <a:effectLst/>
                  </c:spPr>
                </c15:leaderLines>
              </c:ext>
            </c:extLst>
          </c:dLbls>
          <c:cat>
            <c:strRef>
              <c:f>'3 Income'!$D$45:$H$45</c:f>
              <c:strCache>
                <c:ptCount val="5"/>
                <c:pt idx="0">
                  <c:v>3Q-19</c:v>
                </c:pt>
                <c:pt idx="1">
                  <c:v>2Q-19</c:v>
                </c:pt>
                <c:pt idx="2">
                  <c:v>1Q-19</c:v>
                </c:pt>
                <c:pt idx="3">
                  <c:v>4Q-18</c:v>
                </c:pt>
                <c:pt idx="4">
                  <c:v>3Q-18</c:v>
                </c:pt>
              </c:strCache>
            </c:strRef>
          </c:cat>
          <c:val>
            <c:numRef>
              <c:f>'3 Income'!$D$52:$H$52</c:f>
              <c:numCache>
                <c:formatCode>0</c:formatCode>
                <c:ptCount val="5"/>
                <c:pt idx="0">
                  <c:v>35</c:v>
                </c:pt>
                <c:pt idx="1">
                  <c:v>56.1</c:v>
                </c:pt>
                <c:pt idx="2">
                  <c:v>37.80791842999983</c:v>
                </c:pt>
                <c:pt idx="3">
                  <c:v>10.108732509999996</c:v>
                </c:pt>
                <c:pt idx="4">
                  <c:v>7.9863690999999903</c:v>
                </c:pt>
              </c:numCache>
            </c:numRef>
          </c:val>
          <c:extLst>
            <c:ext xmlns:c16="http://schemas.microsoft.com/office/drawing/2014/chart" uri="{C3380CC4-5D6E-409C-BE32-E72D297353CC}">
              <c16:uniqueId val="{00000006-8D10-4A41-B0FB-4CA233B614A1}"/>
            </c:ext>
          </c:extLst>
        </c:ser>
        <c:dLbls>
          <c:showLegendKey val="0"/>
          <c:showVal val="0"/>
          <c:showCatName val="0"/>
          <c:showSerName val="0"/>
          <c:showPercent val="0"/>
          <c:showBubbleSize val="0"/>
        </c:dLbls>
        <c:gapWidth val="150"/>
        <c:overlap val="100"/>
        <c:axId val="801521944"/>
        <c:axId val="801519200"/>
      </c:barChart>
      <c:lineChart>
        <c:grouping val="standard"/>
        <c:varyColors val="0"/>
        <c:ser>
          <c:idx val="7"/>
          <c:order val="7"/>
          <c:tx>
            <c:strRef>
              <c:f>'3 Income'!$C$53</c:f>
              <c:strCache>
                <c:ptCount val="1"/>
                <c:pt idx="0">
                  <c:v>Sum</c:v>
                </c:pt>
              </c:strCache>
            </c:strRef>
          </c:tx>
          <c:spPr>
            <a:ln w="25400" cap="rnd">
              <a:noFill/>
              <a:round/>
            </a:ln>
            <a:effectLst/>
          </c:spPr>
          <c:marker>
            <c:symbol val="none"/>
          </c:marker>
          <c:dLbls>
            <c:dLbl>
              <c:idx val="0"/>
              <c:layout>
                <c:manualLayout>
                  <c:x val="0.50588647806342069"/>
                  <c:y val="-3.4409357569381342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8D10-4A41-B0FB-4CA233B614A1}"/>
                </c:ext>
              </c:extLst>
            </c:dLbl>
            <c:dLbl>
              <c:idx val="1"/>
              <c:layout>
                <c:manualLayout>
                  <c:x val="0.23940863710779145"/>
                  <c:y val="-3.2725685260315371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8D10-4A41-B0FB-4CA233B614A1}"/>
                </c:ext>
              </c:extLst>
            </c:dLbl>
            <c:dLbl>
              <c:idx val="2"/>
              <c:layout>
                <c:manualLayout>
                  <c:x val="-2.3858627450782176E-2"/>
                  <c:y val="-1.9653308362939534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9-8D10-4A41-B0FB-4CA233B614A1}"/>
                </c:ext>
              </c:extLst>
            </c:dLbl>
            <c:dLbl>
              <c:idx val="3"/>
              <c:layout>
                <c:manualLayout>
                  <c:x val="-0.28873118020788358"/>
                  <c:y val="-2.88142556690144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A-8D10-4A41-B0FB-4CA233B614A1}"/>
                </c:ext>
              </c:extLst>
            </c:dLbl>
            <c:dLbl>
              <c:idx val="4"/>
              <c:layout>
                <c:manualLayout>
                  <c:x val="-0.55520902116351289"/>
                  <c:y val="-3.0983179592042567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B-8D10-4A41-B0FB-4CA233B614A1}"/>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nb-NO"/>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noFill/>
                      <a:round/>
                    </a:ln>
                    <a:effectLst/>
                  </c:spPr>
                </c15:leaderLines>
              </c:ext>
            </c:extLst>
          </c:dLbls>
          <c:cat>
            <c:strRef>
              <c:f>'3 Income'!$D$45:$H$45</c:f>
              <c:strCache>
                <c:ptCount val="5"/>
                <c:pt idx="0">
                  <c:v>3Q-19</c:v>
                </c:pt>
                <c:pt idx="1">
                  <c:v>2Q-19</c:v>
                </c:pt>
                <c:pt idx="2">
                  <c:v>1Q-19</c:v>
                </c:pt>
                <c:pt idx="3">
                  <c:v>4Q-18</c:v>
                </c:pt>
                <c:pt idx="4">
                  <c:v>3Q-18</c:v>
                </c:pt>
              </c:strCache>
            </c:strRef>
          </c:cat>
          <c:val>
            <c:numRef>
              <c:f>'3 Income'!$D$53:$H$53</c:f>
              <c:numCache>
                <c:formatCode>0</c:formatCode>
                <c:ptCount val="5"/>
                <c:pt idx="0">
                  <c:v>349.34500000000003</c:v>
                </c:pt>
                <c:pt idx="1">
                  <c:v>364.40700000000004</c:v>
                </c:pt>
                <c:pt idx="2">
                  <c:v>340.55156015999989</c:v>
                </c:pt>
                <c:pt idx="3">
                  <c:v>312.3796519</c:v>
                </c:pt>
                <c:pt idx="4">
                  <c:v>315.63888915000001</c:v>
                </c:pt>
              </c:numCache>
            </c:numRef>
          </c:val>
          <c:smooth val="0"/>
          <c:extLst>
            <c:ext xmlns:c16="http://schemas.microsoft.com/office/drawing/2014/chart" uri="{C3380CC4-5D6E-409C-BE32-E72D297353CC}">
              <c16:uniqueId val="{0000000C-8D10-4A41-B0FB-4CA233B614A1}"/>
            </c:ext>
          </c:extLst>
        </c:ser>
        <c:dLbls>
          <c:showLegendKey val="0"/>
          <c:showVal val="1"/>
          <c:showCatName val="0"/>
          <c:showSerName val="0"/>
          <c:showPercent val="0"/>
          <c:showBubbleSize val="0"/>
        </c:dLbls>
        <c:marker val="1"/>
        <c:smooth val="0"/>
        <c:axId val="801520376"/>
        <c:axId val="801519592"/>
      </c:lineChart>
      <c:catAx>
        <c:axId val="801521944"/>
        <c:scaling>
          <c:orientation val="maxMin"/>
        </c:scaling>
        <c:delete val="0"/>
        <c:axPos val="b"/>
        <c:numFmt formatCode="General" sourceLinked="1"/>
        <c:majorTickMark val="none"/>
        <c:minorTickMark val="none"/>
        <c:tickLblPos val="low"/>
        <c:spPr>
          <a:noFill/>
          <a:ln w="9525" cap="flat" cmpd="sng" algn="ctr">
            <a:noFill/>
            <a:round/>
          </a:ln>
          <a:effectLst/>
        </c:spPr>
        <c:txPr>
          <a:bodyPr rot="-60000000" spcFirstLastPara="1" vertOverflow="ellipsis" vert="horz" wrap="square" anchor="ctr" anchorCtr="1"/>
          <a:lstStyle/>
          <a:p>
            <a:pPr>
              <a:defRPr sz="1000" b="0" i="0" u="none" strike="noStrike" kern="1200" baseline="0">
                <a:solidFill>
                  <a:sysClr val="windowText" lastClr="000000"/>
                </a:solidFill>
                <a:latin typeface="+mn-lt"/>
                <a:ea typeface="+mn-ea"/>
                <a:cs typeface="+mn-cs"/>
              </a:defRPr>
            </a:pPr>
            <a:endParaRPr lang="nb-NO"/>
          </a:p>
        </c:txPr>
        <c:crossAx val="801519200"/>
        <c:crosses val="autoZero"/>
        <c:auto val="1"/>
        <c:lblAlgn val="ctr"/>
        <c:lblOffset val="100"/>
        <c:noMultiLvlLbl val="0"/>
      </c:catAx>
      <c:valAx>
        <c:axId val="801519200"/>
        <c:scaling>
          <c:orientation val="minMax"/>
        </c:scaling>
        <c:delete val="1"/>
        <c:axPos val="r"/>
        <c:numFmt formatCode="0" sourceLinked="1"/>
        <c:majorTickMark val="none"/>
        <c:minorTickMark val="none"/>
        <c:tickLblPos val="nextTo"/>
        <c:crossAx val="801521944"/>
        <c:crosses val="autoZero"/>
        <c:crossBetween val="between"/>
      </c:valAx>
      <c:valAx>
        <c:axId val="801519592"/>
        <c:scaling>
          <c:orientation val="minMax"/>
          <c:max val="380"/>
        </c:scaling>
        <c:delete val="0"/>
        <c:axPos val="r"/>
        <c:numFmt formatCode="0" sourceLinked="1"/>
        <c:majorTickMark val="out"/>
        <c:minorTickMark val="none"/>
        <c:tickLblPos val="nextTo"/>
        <c:spPr>
          <a:noFill/>
          <a:ln>
            <a:noFill/>
          </a:ln>
          <a:effectLst/>
        </c:spPr>
        <c:txPr>
          <a:bodyPr rot="-60000000" spcFirstLastPara="1" vertOverflow="ellipsis" vert="horz" wrap="square" anchor="ctr" anchorCtr="1"/>
          <a:lstStyle/>
          <a:p>
            <a:pPr>
              <a:defRPr sz="400" b="0" i="0" u="none" strike="noStrike" kern="1200" baseline="0">
                <a:solidFill>
                  <a:schemeClr val="bg1"/>
                </a:solidFill>
                <a:latin typeface="+mn-lt"/>
                <a:ea typeface="+mn-ea"/>
                <a:cs typeface="+mn-cs"/>
              </a:defRPr>
            </a:pPr>
            <a:endParaRPr lang="nb-NO"/>
          </a:p>
        </c:txPr>
        <c:crossAx val="801520376"/>
        <c:crosses val="max"/>
        <c:crossBetween val="between"/>
      </c:valAx>
      <c:catAx>
        <c:axId val="801520376"/>
        <c:scaling>
          <c:orientation val="minMax"/>
        </c:scaling>
        <c:delete val="1"/>
        <c:axPos val="b"/>
        <c:numFmt formatCode="General" sourceLinked="1"/>
        <c:majorTickMark val="out"/>
        <c:minorTickMark val="none"/>
        <c:tickLblPos val="nextTo"/>
        <c:crossAx val="801519592"/>
        <c:crosses val="autoZero"/>
        <c:auto val="1"/>
        <c:lblAlgn val="ctr"/>
        <c:lblOffset val="100"/>
        <c:noMultiLvlLbl val="0"/>
      </c:catAx>
      <c:spPr>
        <a:noFill/>
        <a:ln>
          <a:noFill/>
        </a:ln>
        <a:effectLst/>
      </c:spPr>
    </c:plotArea>
    <c:legend>
      <c:legendPos val="r"/>
      <c:overlay val="0"/>
      <c:spPr>
        <a:noFill/>
        <a:ln>
          <a:noFill/>
        </a:ln>
        <a:effectLst/>
      </c:spPr>
      <c:txPr>
        <a:bodyPr rot="0" spcFirstLastPara="1" vertOverflow="ellipsis" vert="horz" wrap="square" anchor="ctr" anchorCtr="1"/>
        <a:lstStyle/>
        <a:p>
          <a:pPr>
            <a:defRPr sz="1000" b="0" i="0" u="none" strike="noStrike" kern="1200" baseline="0">
              <a:solidFill>
                <a:sysClr val="windowText" lastClr="000000"/>
              </a:solidFill>
              <a:latin typeface="+mn-lt"/>
              <a:ea typeface="+mn-ea"/>
              <a:cs typeface="+mn-cs"/>
            </a:defRPr>
          </a:pPr>
          <a:endParaRPr lang="nb-NO"/>
        </a:p>
      </c:txPr>
    </c:legend>
    <c:plotVisOnly val="1"/>
    <c:dispBlanksAs val="gap"/>
    <c:showDLblsOverMax val="0"/>
  </c:chart>
  <c:spPr>
    <a:solidFill>
      <a:schemeClr val="bg1"/>
    </a:solidFill>
    <a:ln w="9525" cap="flat" cmpd="sng" algn="ctr">
      <a:noFill/>
      <a:round/>
    </a:ln>
    <a:effectLst/>
  </c:spPr>
  <c:txPr>
    <a:bodyPr/>
    <a:lstStyle/>
    <a:p>
      <a:pPr>
        <a:defRPr/>
      </a:pPr>
      <a:endParaRPr lang="nb-NO"/>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nb-NO"/>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1.7658170183806762E-2"/>
          <c:y val="3.9812644412269234E-2"/>
          <c:w val="0.6992606320639001"/>
          <c:h val="0.89369585062379409"/>
        </c:manualLayout>
      </c:layout>
      <c:barChart>
        <c:barDir val="col"/>
        <c:grouping val="stacked"/>
        <c:varyColors val="0"/>
        <c:ser>
          <c:idx val="0"/>
          <c:order val="0"/>
          <c:tx>
            <c:strRef>
              <c:f>'4 Expences'!$B$6</c:f>
              <c:strCache>
                <c:ptCount val="1"/>
                <c:pt idx="0">
                  <c:v>Payrolls</c:v>
                </c:pt>
              </c:strCache>
            </c:strRef>
          </c:tx>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bg1"/>
                    </a:solidFill>
                    <a:latin typeface="+mn-lt"/>
                    <a:ea typeface="+mn-ea"/>
                    <a:cs typeface="+mn-cs"/>
                  </a:defRPr>
                </a:pPr>
                <a:endParaRPr lang="nb-NO"/>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'4 Expences'!$C$5:$G$5</c:f>
              <c:strCache>
                <c:ptCount val="5"/>
                <c:pt idx="0">
                  <c:v>3Q-19</c:v>
                </c:pt>
                <c:pt idx="1">
                  <c:v>2Q-19</c:v>
                </c:pt>
                <c:pt idx="2">
                  <c:v>1Q-19</c:v>
                </c:pt>
                <c:pt idx="3">
                  <c:v>4Q-18</c:v>
                </c:pt>
                <c:pt idx="4">
                  <c:v>3Q-18</c:v>
                </c:pt>
              </c:strCache>
            </c:strRef>
          </c:cat>
          <c:val>
            <c:numRef>
              <c:f>'4 Expences'!$C$6:$G$6</c:f>
              <c:numCache>
                <c:formatCode>0</c:formatCode>
                <c:ptCount val="5"/>
                <c:pt idx="0">
                  <c:v>197.11515806</c:v>
                </c:pt>
                <c:pt idx="1">
                  <c:v>196.87</c:v>
                </c:pt>
                <c:pt idx="2">
                  <c:v>211.17362027999999</c:v>
                </c:pt>
                <c:pt idx="3">
                  <c:v>210.90219309999989</c:v>
                </c:pt>
                <c:pt idx="4">
                  <c:v>190.27325587000007</c:v>
                </c:pt>
              </c:numCache>
            </c:numRef>
          </c:val>
          <c:extLst>
            <c:ext xmlns:c16="http://schemas.microsoft.com/office/drawing/2014/chart" uri="{C3380CC4-5D6E-409C-BE32-E72D297353CC}">
              <c16:uniqueId val="{00000000-AA42-4FF4-8759-D802366370C8}"/>
            </c:ext>
          </c:extLst>
        </c:ser>
        <c:ser>
          <c:idx val="1"/>
          <c:order val="1"/>
          <c:tx>
            <c:strRef>
              <c:f>'4 Expences'!$B$7</c:f>
              <c:strCache>
                <c:ptCount val="1"/>
                <c:pt idx="0">
                  <c:v>Pensions</c:v>
                </c:pt>
              </c:strCache>
            </c:strRef>
          </c:tx>
          <c:spPr>
            <a:solidFill>
              <a:schemeClr val="accent3"/>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bg1"/>
                    </a:solidFill>
                    <a:latin typeface="+mn-lt"/>
                    <a:ea typeface="+mn-ea"/>
                    <a:cs typeface="+mn-cs"/>
                  </a:defRPr>
                </a:pPr>
                <a:endParaRPr lang="nb-NO"/>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'4 Expences'!$C$5:$G$5</c:f>
              <c:strCache>
                <c:ptCount val="5"/>
                <c:pt idx="0">
                  <c:v>3Q-19</c:v>
                </c:pt>
                <c:pt idx="1">
                  <c:v>2Q-19</c:v>
                </c:pt>
                <c:pt idx="2">
                  <c:v>1Q-19</c:v>
                </c:pt>
                <c:pt idx="3">
                  <c:v>4Q-18</c:v>
                </c:pt>
                <c:pt idx="4">
                  <c:v>3Q-18</c:v>
                </c:pt>
              </c:strCache>
            </c:strRef>
          </c:cat>
          <c:val>
            <c:numRef>
              <c:f>'4 Expences'!$C$7:$G$7</c:f>
              <c:numCache>
                <c:formatCode>0</c:formatCode>
                <c:ptCount val="5"/>
                <c:pt idx="0">
                  <c:v>17.531400999999999</c:v>
                </c:pt>
                <c:pt idx="1">
                  <c:v>17.260000000000002</c:v>
                </c:pt>
                <c:pt idx="2">
                  <c:v>17.185057430000001</c:v>
                </c:pt>
                <c:pt idx="3">
                  <c:v>16.925746</c:v>
                </c:pt>
                <c:pt idx="4">
                  <c:v>18.438472999999998</c:v>
                </c:pt>
              </c:numCache>
            </c:numRef>
          </c:val>
          <c:extLst>
            <c:ext xmlns:c16="http://schemas.microsoft.com/office/drawing/2014/chart" uri="{C3380CC4-5D6E-409C-BE32-E72D297353CC}">
              <c16:uniqueId val="{00000001-AA42-4FF4-8759-D802366370C8}"/>
            </c:ext>
          </c:extLst>
        </c:ser>
        <c:ser>
          <c:idx val="2"/>
          <c:order val="2"/>
          <c:tx>
            <c:strRef>
              <c:f>'4 Expences'!$B$8</c:f>
              <c:strCache>
                <c:ptCount val="1"/>
                <c:pt idx="0">
                  <c:v>Social security</c:v>
                </c:pt>
              </c:strCache>
            </c:strRef>
          </c:tx>
          <c:spPr>
            <a:solidFill>
              <a:schemeClr val="accent5"/>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bg1"/>
                    </a:solidFill>
                    <a:latin typeface="+mn-lt"/>
                    <a:ea typeface="+mn-ea"/>
                    <a:cs typeface="+mn-cs"/>
                  </a:defRPr>
                </a:pPr>
                <a:endParaRPr lang="nb-NO"/>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'4 Expences'!$C$5:$G$5</c:f>
              <c:strCache>
                <c:ptCount val="5"/>
                <c:pt idx="0">
                  <c:v>3Q-19</c:v>
                </c:pt>
                <c:pt idx="1">
                  <c:v>2Q-19</c:v>
                </c:pt>
                <c:pt idx="2">
                  <c:v>1Q-19</c:v>
                </c:pt>
                <c:pt idx="3">
                  <c:v>4Q-18</c:v>
                </c:pt>
                <c:pt idx="4">
                  <c:v>3Q-18</c:v>
                </c:pt>
              </c:strCache>
            </c:strRef>
          </c:cat>
          <c:val>
            <c:numRef>
              <c:f>'4 Expences'!$C$8:$G$8</c:f>
              <c:numCache>
                <c:formatCode>0</c:formatCode>
                <c:ptCount val="5"/>
                <c:pt idx="0">
                  <c:v>51.896038429999997</c:v>
                </c:pt>
                <c:pt idx="1">
                  <c:v>52.39</c:v>
                </c:pt>
                <c:pt idx="2">
                  <c:v>61.240273479999999</c:v>
                </c:pt>
                <c:pt idx="3">
                  <c:v>58.219060340000006</c:v>
                </c:pt>
                <c:pt idx="4">
                  <c:v>50.778367379999992</c:v>
                </c:pt>
              </c:numCache>
            </c:numRef>
          </c:val>
          <c:extLst>
            <c:ext xmlns:c16="http://schemas.microsoft.com/office/drawing/2014/chart" uri="{C3380CC4-5D6E-409C-BE32-E72D297353CC}">
              <c16:uniqueId val="{00000002-AA42-4FF4-8759-D802366370C8}"/>
            </c:ext>
          </c:extLst>
        </c:ser>
        <c:ser>
          <c:idx val="3"/>
          <c:order val="3"/>
          <c:tx>
            <c:strRef>
              <c:f>'4 Expences'!$B$9</c:f>
              <c:strCache>
                <c:ptCount val="1"/>
                <c:pt idx="0">
                  <c:v>Admin. and other operating costs</c:v>
                </c:pt>
              </c:strCache>
            </c:strRef>
          </c:tx>
          <c:spPr>
            <a:solidFill>
              <a:schemeClr val="accent1">
                <a:lumMod val="60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bg1"/>
                    </a:solidFill>
                    <a:latin typeface="+mn-lt"/>
                    <a:ea typeface="+mn-ea"/>
                    <a:cs typeface="+mn-cs"/>
                  </a:defRPr>
                </a:pPr>
                <a:endParaRPr lang="nb-NO"/>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'4 Expences'!$C$5:$G$5</c:f>
              <c:strCache>
                <c:ptCount val="5"/>
                <c:pt idx="0">
                  <c:v>3Q-19</c:v>
                </c:pt>
                <c:pt idx="1">
                  <c:v>2Q-19</c:v>
                </c:pt>
                <c:pt idx="2">
                  <c:v>1Q-19</c:v>
                </c:pt>
                <c:pt idx="3">
                  <c:v>4Q-18</c:v>
                </c:pt>
                <c:pt idx="4">
                  <c:v>3Q-18</c:v>
                </c:pt>
              </c:strCache>
            </c:strRef>
          </c:cat>
          <c:val>
            <c:numRef>
              <c:f>'4 Expences'!$C$9:$G$9</c:f>
              <c:numCache>
                <c:formatCode>0</c:formatCode>
                <c:ptCount val="5"/>
                <c:pt idx="0">
                  <c:v>120.88261667</c:v>
                </c:pt>
                <c:pt idx="1">
                  <c:v>145.58000000000001</c:v>
                </c:pt>
                <c:pt idx="2">
                  <c:v>130.25227405000001</c:v>
                </c:pt>
                <c:pt idx="3">
                  <c:v>127.17934142999995</c:v>
                </c:pt>
                <c:pt idx="4">
                  <c:v>128.41009885000003</c:v>
                </c:pt>
              </c:numCache>
            </c:numRef>
          </c:val>
          <c:extLst>
            <c:ext xmlns:c16="http://schemas.microsoft.com/office/drawing/2014/chart" uri="{C3380CC4-5D6E-409C-BE32-E72D297353CC}">
              <c16:uniqueId val="{00000003-AA42-4FF4-8759-D802366370C8}"/>
            </c:ext>
          </c:extLst>
        </c:ser>
        <c:ser>
          <c:idx val="4"/>
          <c:order val="4"/>
          <c:tx>
            <c:strRef>
              <c:f>'4 Expences'!$B$10</c:f>
              <c:strCache>
                <c:ptCount val="1"/>
                <c:pt idx="0">
                  <c:v>Depreciation</c:v>
                </c:pt>
              </c:strCache>
            </c:strRef>
          </c:tx>
          <c:spPr>
            <a:solidFill>
              <a:schemeClr val="accent3">
                <a:lumMod val="60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bg1"/>
                    </a:solidFill>
                    <a:latin typeface="+mn-lt"/>
                    <a:ea typeface="+mn-ea"/>
                    <a:cs typeface="+mn-cs"/>
                  </a:defRPr>
                </a:pPr>
                <a:endParaRPr lang="nb-NO"/>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'4 Expences'!$C$5:$G$5</c:f>
              <c:strCache>
                <c:ptCount val="5"/>
                <c:pt idx="0">
                  <c:v>3Q-19</c:v>
                </c:pt>
                <c:pt idx="1">
                  <c:v>2Q-19</c:v>
                </c:pt>
                <c:pt idx="2">
                  <c:v>1Q-19</c:v>
                </c:pt>
                <c:pt idx="3">
                  <c:v>4Q-18</c:v>
                </c:pt>
                <c:pt idx="4">
                  <c:v>3Q-18</c:v>
                </c:pt>
              </c:strCache>
            </c:strRef>
          </c:cat>
          <c:val>
            <c:numRef>
              <c:f>'4 Expences'!$C$10:$G$10</c:f>
              <c:numCache>
                <c:formatCode>0</c:formatCode>
                <c:ptCount val="5"/>
                <c:pt idx="0">
                  <c:v>29.826710510000002</c:v>
                </c:pt>
                <c:pt idx="1">
                  <c:v>33.35</c:v>
                </c:pt>
                <c:pt idx="2">
                  <c:v>35.542704020000002</c:v>
                </c:pt>
                <c:pt idx="3">
                  <c:v>23.057109349999994</c:v>
                </c:pt>
                <c:pt idx="4">
                  <c:v>24.362545999999998</c:v>
                </c:pt>
              </c:numCache>
            </c:numRef>
          </c:val>
          <c:extLst>
            <c:ext xmlns:c16="http://schemas.microsoft.com/office/drawing/2014/chart" uri="{C3380CC4-5D6E-409C-BE32-E72D297353CC}">
              <c16:uniqueId val="{00000004-AA42-4FF4-8759-D802366370C8}"/>
            </c:ext>
          </c:extLst>
        </c:ser>
        <c:ser>
          <c:idx val="5"/>
          <c:order val="5"/>
          <c:tx>
            <c:strRef>
              <c:f>'4 Expences'!$B$11</c:f>
              <c:strCache>
                <c:ptCount val="1"/>
                <c:pt idx="0">
                  <c:v>Other operating expenses</c:v>
                </c:pt>
              </c:strCache>
            </c:strRef>
          </c:tx>
          <c:spPr>
            <a:solidFill>
              <a:schemeClr val="accent5">
                <a:lumMod val="60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bg1"/>
                    </a:solidFill>
                    <a:latin typeface="+mn-lt"/>
                    <a:ea typeface="+mn-ea"/>
                    <a:cs typeface="+mn-cs"/>
                  </a:defRPr>
                </a:pPr>
                <a:endParaRPr lang="nb-NO"/>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'4 Expences'!$C$5:$G$5</c:f>
              <c:strCache>
                <c:ptCount val="5"/>
                <c:pt idx="0">
                  <c:v>3Q-19</c:v>
                </c:pt>
                <c:pt idx="1">
                  <c:v>2Q-19</c:v>
                </c:pt>
                <c:pt idx="2">
                  <c:v>1Q-19</c:v>
                </c:pt>
                <c:pt idx="3">
                  <c:v>4Q-18</c:v>
                </c:pt>
                <c:pt idx="4">
                  <c:v>3Q-18</c:v>
                </c:pt>
              </c:strCache>
            </c:strRef>
          </c:cat>
          <c:val>
            <c:numRef>
              <c:f>'4 Expences'!$C$11:$G$11</c:f>
              <c:numCache>
                <c:formatCode>0</c:formatCode>
                <c:ptCount val="5"/>
                <c:pt idx="0">
                  <c:v>40.200610829999995</c:v>
                </c:pt>
                <c:pt idx="1">
                  <c:v>43.87</c:v>
                </c:pt>
                <c:pt idx="2">
                  <c:v>38.33102968</c:v>
                </c:pt>
                <c:pt idx="3">
                  <c:v>69.672460819999998</c:v>
                </c:pt>
                <c:pt idx="4">
                  <c:v>44.711854900000006</c:v>
                </c:pt>
              </c:numCache>
            </c:numRef>
          </c:val>
          <c:extLst>
            <c:ext xmlns:c16="http://schemas.microsoft.com/office/drawing/2014/chart" uri="{C3380CC4-5D6E-409C-BE32-E72D297353CC}">
              <c16:uniqueId val="{00000005-AA42-4FF4-8759-D802366370C8}"/>
            </c:ext>
          </c:extLst>
        </c:ser>
        <c:dLbls>
          <c:showLegendKey val="0"/>
          <c:showVal val="1"/>
          <c:showCatName val="0"/>
          <c:showSerName val="0"/>
          <c:showPercent val="0"/>
          <c:showBubbleSize val="0"/>
        </c:dLbls>
        <c:gapWidth val="100"/>
        <c:overlap val="100"/>
        <c:axId val="801522728"/>
        <c:axId val="801523120"/>
      </c:barChart>
      <c:lineChart>
        <c:grouping val="standard"/>
        <c:varyColors val="0"/>
        <c:ser>
          <c:idx val="6"/>
          <c:order val="6"/>
          <c:tx>
            <c:strRef>
              <c:f>'4 Expences'!$B$12</c:f>
              <c:strCache>
                <c:ptCount val="1"/>
                <c:pt idx="0">
                  <c:v>Total operating expences</c:v>
                </c:pt>
              </c:strCache>
            </c:strRef>
          </c:tx>
          <c:spPr>
            <a:ln w="25400" cap="rnd">
              <a:noFill/>
              <a:round/>
            </a:ln>
            <a:effectLst/>
          </c:spPr>
          <c:marker>
            <c:symbol val="none"/>
          </c:marker>
          <c:dLbls>
            <c:dLbl>
              <c:idx val="0"/>
              <c:layout>
                <c:manualLayout>
                  <c:x val="0.52996580104133906"/>
                  <c:y val="-3.374774708500386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AA42-4FF4-8759-D802366370C8}"/>
                </c:ext>
              </c:extLst>
            </c:dLbl>
            <c:dLbl>
              <c:idx val="1"/>
              <c:layout>
                <c:manualLayout>
                  <c:x val="0.25385623089454235"/>
                  <c:y val="-3.1093570790852603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AA42-4FF4-8759-D802366370C8}"/>
                </c:ext>
              </c:extLst>
            </c:dLbl>
            <c:dLbl>
              <c:idx val="3"/>
              <c:layout>
                <c:manualLayout>
                  <c:x val="-0.30478406219316245"/>
                  <c:y val="-3.374774708500386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AA42-4FF4-8759-D802366370C8}"/>
                </c:ext>
              </c:extLst>
            </c:dLbl>
            <c:dLbl>
              <c:idx val="4"/>
              <c:layout>
                <c:manualLayout>
                  <c:x val="-0.58410420873701485"/>
                  <c:y val="-6.8252038908970525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9-AA42-4FF4-8759-D802366370C8}"/>
                </c:ext>
              </c:extLst>
            </c:dLbl>
            <c:spPr>
              <a:noFill/>
              <a:ln>
                <a:noFill/>
              </a:ln>
              <a:effectLst/>
            </c:spPr>
            <c:txPr>
              <a:bodyPr rot="0" spcFirstLastPara="1" vertOverflow="ellipsis" vert="horz" wrap="square" lIns="38100" tIns="19050" rIns="38100" bIns="19050" anchor="ctr" anchorCtr="1">
                <a:spAutoFit/>
              </a:bodyPr>
              <a:lstStyle/>
              <a:p>
                <a:pPr>
                  <a:defRPr sz="1100" b="0" i="0" u="none" strike="noStrike" kern="1200" baseline="0">
                    <a:solidFill>
                      <a:schemeClr val="tx1">
                        <a:lumMod val="75000"/>
                        <a:lumOff val="25000"/>
                      </a:schemeClr>
                    </a:solidFill>
                    <a:latin typeface="+mn-lt"/>
                    <a:ea typeface="+mn-ea"/>
                    <a:cs typeface="+mn-cs"/>
                  </a:defRPr>
                </a:pPr>
                <a:endParaRPr lang="nb-NO"/>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noFill/>
                      <a:round/>
                    </a:ln>
                    <a:effectLst/>
                  </c:spPr>
                </c15:leaderLines>
              </c:ext>
            </c:extLst>
          </c:dLbls>
          <c:cat>
            <c:strRef>
              <c:f>'4 Expences'!$C$5:$G$5</c:f>
              <c:strCache>
                <c:ptCount val="5"/>
                <c:pt idx="0">
                  <c:v>3Q-19</c:v>
                </c:pt>
                <c:pt idx="1">
                  <c:v>2Q-19</c:v>
                </c:pt>
                <c:pt idx="2">
                  <c:v>1Q-19</c:v>
                </c:pt>
                <c:pt idx="3">
                  <c:v>4Q-18</c:v>
                </c:pt>
                <c:pt idx="4">
                  <c:v>3Q-18</c:v>
                </c:pt>
              </c:strCache>
            </c:strRef>
          </c:cat>
          <c:val>
            <c:numRef>
              <c:f>'4 Expences'!$C$12:$G$12</c:f>
              <c:numCache>
                <c:formatCode>0</c:formatCode>
                <c:ptCount val="5"/>
                <c:pt idx="0">
                  <c:v>457.45253550000001</c:v>
                </c:pt>
                <c:pt idx="1">
                  <c:v>489.32000000000005</c:v>
                </c:pt>
                <c:pt idx="2">
                  <c:v>493.72495893999996</c:v>
                </c:pt>
                <c:pt idx="3">
                  <c:v>505.95591103999993</c:v>
                </c:pt>
                <c:pt idx="4">
                  <c:v>456.97459600000013</c:v>
                </c:pt>
              </c:numCache>
            </c:numRef>
          </c:val>
          <c:smooth val="0"/>
          <c:extLst>
            <c:ext xmlns:c16="http://schemas.microsoft.com/office/drawing/2014/chart" uri="{C3380CC4-5D6E-409C-BE32-E72D297353CC}">
              <c16:uniqueId val="{0000000A-AA42-4FF4-8759-D802366370C8}"/>
            </c:ext>
          </c:extLst>
        </c:ser>
        <c:dLbls>
          <c:showLegendKey val="0"/>
          <c:showVal val="1"/>
          <c:showCatName val="0"/>
          <c:showSerName val="0"/>
          <c:showPercent val="0"/>
          <c:showBubbleSize val="0"/>
        </c:dLbls>
        <c:marker val="1"/>
        <c:smooth val="0"/>
        <c:axId val="883218768"/>
        <c:axId val="801523904"/>
      </c:lineChart>
      <c:catAx>
        <c:axId val="801522728"/>
        <c:scaling>
          <c:orientation val="maxMin"/>
        </c:scaling>
        <c:delete val="0"/>
        <c:axPos val="b"/>
        <c:numFmt formatCode="General" sourceLinked="1"/>
        <c:majorTickMark val="none"/>
        <c:minorTickMark val="none"/>
        <c:tickLblPos val="low"/>
        <c:spPr>
          <a:noFill/>
          <a:ln w="9525" cap="flat" cmpd="sng" algn="ctr">
            <a:noFill/>
            <a:round/>
          </a:ln>
          <a:effectLst/>
        </c:spPr>
        <c:txPr>
          <a:bodyPr rot="-60000000" spcFirstLastPara="1" vertOverflow="ellipsis" vert="horz" wrap="square" anchor="ctr" anchorCtr="1"/>
          <a:lstStyle/>
          <a:p>
            <a:pPr>
              <a:defRPr sz="1000" b="0" i="0" u="none" strike="noStrike" kern="1200" baseline="0">
                <a:solidFill>
                  <a:sysClr val="windowText" lastClr="000000"/>
                </a:solidFill>
                <a:latin typeface="+mn-lt"/>
                <a:ea typeface="+mn-ea"/>
                <a:cs typeface="+mn-cs"/>
              </a:defRPr>
            </a:pPr>
            <a:endParaRPr lang="nb-NO"/>
          </a:p>
        </c:txPr>
        <c:crossAx val="801523120"/>
        <c:crosses val="autoZero"/>
        <c:auto val="1"/>
        <c:lblAlgn val="ctr"/>
        <c:lblOffset val="100"/>
        <c:noMultiLvlLbl val="0"/>
      </c:catAx>
      <c:valAx>
        <c:axId val="801523120"/>
        <c:scaling>
          <c:orientation val="minMax"/>
        </c:scaling>
        <c:delete val="1"/>
        <c:axPos val="r"/>
        <c:numFmt formatCode="0" sourceLinked="1"/>
        <c:majorTickMark val="none"/>
        <c:minorTickMark val="none"/>
        <c:tickLblPos val="nextTo"/>
        <c:crossAx val="801522728"/>
        <c:crosses val="autoZero"/>
        <c:crossBetween val="between"/>
      </c:valAx>
      <c:valAx>
        <c:axId val="801523904"/>
        <c:scaling>
          <c:orientation val="minMax"/>
          <c:min val="-100"/>
        </c:scaling>
        <c:delete val="0"/>
        <c:axPos val="r"/>
        <c:numFmt formatCode="0" sourceLinked="1"/>
        <c:majorTickMark val="out"/>
        <c:minorTickMark val="none"/>
        <c:tickLblPos val="nextTo"/>
        <c:spPr>
          <a:noFill/>
          <a:ln>
            <a:noFill/>
          </a:ln>
          <a:effectLst/>
        </c:spPr>
        <c:txPr>
          <a:bodyPr rot="-60000000" spcFirstLastPara="1" vertOverflow="ellipsis" vert="horz" wrap="square" anchor="ctr" anchorCtr="1"/>
          <a:lstStyle/>
          <a:p>
            <a:pPr>
              <a:defRPr sz="400" b="0" i="0" u="none" strike="noStrike" kern="1200" baseline="0">
                <a:solidFill>
                  <a:schemeClr val="bg1"/>
                </a:solidFill>
                <a:latin typeface="+mn-lt"/>
                <a:ea typeface="+mn-ea"/>
                <a:cs typeface="+mn-cs"/>
              </a:defRPr>
            </a:pPr>
            <a:endParaRPr lang="nb-NO"/>
          </a:p>
        </c:txPr>
        <c:crossAx val="883218768"/>
        <c:crosses val="max"/>
        <c:crossBetween val="between"/>
      </c:valAx>
      <c:catAx>
        <c:axId val="883218768"/>
        <c:scaling>
          <c:orientation val="minMax"/>
        </c:scaling>
        <c:delete val="1"/>
        <c:axPos val="b"/>
        <c:numFmt formatCode="General" sourceLinked="1"/>
        <c:majorTickMark val="out"/>
        <c:minorTickMark val="none"/>
        <c:tickLblPos val="nextTo"/>
        <c:crossAx val="801523904"/>
        <c:crosses val="autoZero"/>
        <c:auto val="1"/>
        <c:lblAlgn val="ctr"/>
        <c:lblOffset val="100"/>
        <c:noMultiLvlLbl val="0"/>
      </c:catAx>
      <c:spPr>
        <a:noFill/>
        <a:ln>
          <a:noFill/>
        </a:ln>
        <a:effectLst/>
      </c:spPr>
    </c:plotArea>
    <c:legend>
      <c:legendPos val="r"/>
      <c:overlay val="0"/>
      <c:spPr>
        <a:noFill/>
        <a:ln>
          <a:noFill/>
        </a:ln>
        <a:effectLst/>
      </c:spPr>
      <c:txPr>
        <a:bodyPr rot="0" spcFirstLastPara="1" vertOverflow="ellipsis" vert="horz" wrap="square" anchor="ctr" anchorCtr="1"/>
        <a:lstStyle/>
        <a:p>
          <a:pPr>
            <a:defRPr sz="1000" b="0" i="0" u="none" strike="noStrike" kern="1200" baseline="0">
              <a:solidFill>
                <a:sysClr val="windowText" lastClr="000000"/>
              </a:solidFill>
              <a:latin typeface="+mn-lt"/>
              <a:ea typeface="+mn-ea"/>
              <a:cs typeface="+mn-cs"/>
            </a:defRPr>
          </a:pPr>
          <a:endParaRPr lang="nb-NO"/>
        </a:p>
      </c:txPr>
    </c:legend>
    <c:plotVisOnly val="1"/>
    <c:dispBlanksAs val="gap"/>
    <c:showDLblsOverMax val="0"/>
  </c:chart>
  <c:spPr>
    <a:solidFill>
      <a:schemeClr val="bg1"/>
    </a:solidFill>
    <a:ln w="9525" cap="flat" cmpd="sng" algn="ctr">
      <a:noFill/>
      <a:round/>
    </a:ln>
    <a:effectLst/>
  </c:spPr>
  <c:txPr>
    <a:bodyPr/>
    <a:lstStyle/>
    <a:p>
      <a:pPr>
        <a:defRPr/>
      </a:pPr>
      <a:endParaRPr lang="nb-NO"/>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nb-NO"/>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stacked"/>
        <c:varyColors val="0"/>
        <c:ser>
          <c:idx val="0"/>
          <c:order val="0"/>
          <c:tx>
            <c:strRef>
              <c:f>'4 Expences'!$B$48</c:f>
              <c:strCache>
                <c:ptCount val="1"/>
                <c:pt idx="0">
                  <c:v>Payrolls</c:v>
                </c:pt>
              </c:strCache>
            </c:strRef>
          </c:tx>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bg1"/>
                    </a:solidFill>
                    <a:latin typeface="+mn-lt"/>
                    <a:ea typeface="+mn-ea"/>
                    <a:cs typeface="+mn-cs"/>
                  </a:defRPr>
                </a:pPr>
                <a:endParaRPr lang="nb-NO"/>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'4 Expences'!$C$47:$G$47</c:f>
              <c:strCache>
                <c:ptCount val="5"/>
                <c:pt idx="0">
                  <c:v>3Q-19</c:v>
                </c:pt>
                <c:pt idx="1">
                  <c:v>2Q-19</c:v>
                </c:pt>
                <c:pt idx="2">
                  <c:v>1Q-19</c:v>
                </c:pt>
                <c:pt idx="3">
                  <c:v>4Q-18</c:v>
                </c:pt>
                <c:pt idx="4">
                  <c:v>3Q-18</c:v>
                </c:pt>
              </c:strCache>
            </c:strRef>
          </c:cat>
          <c:val>
            <c:numRef>
              <c:f>'4 Expences'!$C$48:$G$48</c:f>
              <c:numCache>
                <c:formatCode>0</c:formatCode>
                <c:ptCount val="5"/>
                <c:pt idx="0">
                  <c:v>122.03100000000001</c:v>
                </c:pt>
                <c:pt idx="1">
                  <c:v>123.15</c:v>
                </c:pt>
                <c:pt idx="2">
                  <c:v>127.28858074</c:v>
                </c:pt>
                <c:pt idx="3">
                  <c:v>119.56283809999999</c:v>
                </c:pt>
                <c:pt idx="4">
                  <c:v>119.64988587000001</c:v>
                </c:pt>
              </c:numCache>
            </c:numRef>
          </c:val>
          <c:extLst>
            <c:ext xmlns:c16="http://schemas.microsoft.com/office/drawing/2014/chart" uri="{C3380CC4-5D6E-409C-BE32-E72D297353CC}">
              <c16:uniqueId val="{00000000-BEB8-439E-88D4-48E5830188A3}"/>
            </c:ext>
          </c:extLst>
        </c:ser>
        <c:ser>
          <c:idx val="1"/>
          <c:order val="1"/>
          <c:tx>
            <c:strRef>
              <c:f>'4 Expences'!$B$49</c:f>
              <c:strCache>
                <c:ptCount val="1"/>
                <c:pt idx="0">
                  <c:v>Pensions</c:v>
                </c:pt>
              </c:strCache>
            </c:strRef>
          </c:tx>
          <c:spPr>
            <a:solidFill>
              <a:schemeClr val="accent3"/>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bg1"/>
                    </a:solidFill>
                    <a:latin typeface="+mn-lt"/>
                    <a:ea typeface="+mn-ea"/>
                    <a:cs typeface="+mn-cs"/>
                  </a:defRPr>
                </a:pPr>
                <a:endParaRPr lang="nb-NO"/>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'4 Expences'!$C$47:$G$47</c:f>
              <c:strCache>
                <c:ptCount val="5"/>
                <c:pt idx="0">
                  <c:v>3Q-19</c:v>
                </c:pt>
                <c:pt idx="1">
                  <c:v>2Q-19</c:v>
                </c:pt>
                <c:pt idx="2">
                  <c:v>1Q-19</c:v>
                </c:pt>
                <c:pt idx="3">
                  <c:v>4Q-18</c:v>
                </c:pt>
                <c:pt idx="4">
                  <c:v>3Q-18</c:v>
                </c:pt>
              </c:strCache>
            </c:strRef>
          </c:cat>
          <c:val>
            <c:numRef>
              <c:f>'4 Expences'!$C$49:$G$49</c:f>
              <c:numCache>
                <c:formatCode>0</c:formatCode>
                <c:ptCount val="5"/>
                <c:pt idx="0">
                  <c:v>13.58</c:v>
                </c:pt>
                <c:pt idx="1">
                  <c:v>13.54</c:v>
                </c:pt>
                <c:pt idx="2">
                  <c:v>12.805268</c:v>
                </c:pt>
                <c:pt idx="3">
                  <c:v>13.071230999999999</c:v>
                </c:pt>
                <c:pt idx="4">
                  <c:v>13.541755999999999</c:v>
                </c:pt>
              </c:numCache>
            </c:numRef>
          </c:val>
          <c:extLst>
            <c:ext xmlns:c16="http://schemas.microsoft.com/office/drawing/2014/chart" uri="{C3380CC4-5D6E-409C-BE32-E72D297353CC}">
              <c16:uniqueId val="{00000001-BEB8-439E-88D4-48E5830188A3}"/>
            </c:ext>
          </c:extLst>
        </c:ser>
        <c:ser>
          <c:idx val="2"/>
          <c:order val="2"/>
          <c:tx>
            <c:strRef>
              <c:f>'4 Expences'!$B$50</c:f>
              <c:strCache>
                <c:ptCount val="1"/>
                <c:pt idx="0">
                  <c:v>Social security</c:v>
                </c:pt>
              </c:strCache>
            </c:strRef>
          </c:tx>
          <c:spPr>
            <a:solidFill>
              <a:schemeClr val="accent5"/>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bg1"/>
                    </a:solidFill>
                    <a:latin typeface="+mn-lt"/>
                    <a:ea typeface="+mn-ea"/>
                    <a:cs typeface="+mn-cs"/>
                  </a:defRPr>
                </a:pPr>
                <a:endParaRPr lang="nb-NO"/>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'4 Expences'!$C$47:$G$47</c:f>
              <c:strCache>
                <c:ptCount val="5"/>
                <c:pt idx="0">
                  <c:v>3Q-19</c:v>
                </c:pt>
                <c:pt idx="1">
                  <c:v>2Q-19</c:v>
                </c:pt>
                <c:pt idx="2">
                  <c:v>1Q-19</c:v>
                </c:pt>
                <c:pt idx="3">
                  <c:v>4Q-18</c:v>
                </c:pt>
                <c:pt idx="4">
                  <c:v>3Q-18</c:v>
                </c:pt>
              </c:strCache>
            </c:strRef>
          </c:cat>
          <c:val>
            <c:numRef>
              <c:f>'4 Expences'!$C$50:$G$50</c:f>
              <c:numCache>
                <c:formatCode>0</c:formatCode>
                <c:ptCount val="5"/>
                <c:pt idx="0">
                  <c:v>35.843000000000004</c:v>
                </c:pt>
                <c:pt idx="1">
                  <c:v>37.28</c:v>
                </c:pt>
                <c:pt idx="2">
                  <c:v>44.275988859999998</c:v>
                </c:pt>
                <c:pt idx="3">
                  <c:v>43.330400340000004</c:v>
                </c:pt>
                <c:pt idx="4">
                  <c:v>35.207740380000004</c:v>
                </c:pt>
              </c:numCache>
            </c:numRef>
          </c:val>
          <c:extLst>
            <c:ext xmlns:c16="http://schemas.microsoft.com/office/drawing/2014/chart" uri="{C3380CC4-5D6E-409C-BE32-E72D297353CC}">
              <c16:uniqueId val="{00000002-BEB8-439E-88D4-48E5830188A3}"/>
            </c:ext>
          </c:extLst>
        </c:ser>
        <c:ser>
          <c:idx val="3"/>
          <c:order val="3"/>
          <c:tx>
            <c:strRef>
              <c:f>'4 Expences'!$B$51</c:f>
              <c:strCache>
                <c:ptCount val="1"/>
                <c:pt idx="0">
                  <c:v>Admin. and other operating costs</c:v>
                </c:pt>
              </c:strCache>
            </c:strRef>
          </c:tx>
          <c:spPr>
            <a:solidFill>
              <a:schemeClr val="accent1">
                <a:lumMod val="60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bg1"/>
                    </a:solidFill>
                    <a:latin typeface="+mn-lt"/>
                    <a:ea typeface="+mn-ea"/>
                    <a:cs typeface="+mn-cs"/>
                  </a:defRPr>
                </a:pPr>
                <a:endParaRPr lang="nb-NO"/>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'4 Expences'!$C$47:$G$47</c:f>
              <c:strCache>
                <c:ptCount val="5"/>
                <c:pt idx="0">
                  <c:v>3Q-19</c:v>
                </c:pt>
                <c:pt idx="1">
                  <c:v>2Q-19</c:v>
                </c:pt>
                <c:pt idx="2">
                  <c:v>1Q-19</c:v>
                </c:pt>
                <c:pt idx="3">
                  <c:v>4Q-18</c:v>
                </c:pt>
                <c:pt idx="4">
                  <c:v>3Q-18</c:v>
                </c:pt>
              </c:strCache>
            </c:strRef>
          </c:cat>
          <c:val>
            <c:numRef>
              <c:f>'4 Expences'!$C$51:$G$51</c:f>
              <c:numCache>
                <c:formatCode>0</c:formatCode>
                <c:ptCount val="5"/>
                <c:pt idx="0">
                  <c:v>104.32</c:v>
                </c:pt>
                <c:pt idx="1">
                  <c:v>122.97</c:v>
                </c:pt>
                <c:pt idx="2">
                  <c:v>112.05875111</c:v>
                </c:pt>
                <c:pt idx="3">
                  <c:v>117.05244643</c:v>
                </c:pt>
                <c:pt idx="4">
                  <c:v>105.08965685</c:v>
                </c:pt>
              </c:numCache>
            </c:numRef>
          </c:val>
          <c:extLst>
            <c:ext xmlns:c16="http://schemas.microsoft.com/office/drawing/2014/chart" uri="{C3380CC4-5D6E-409C-BE32-E72D297353CC}">
              <c16:uniqueId val="{00000003-BEB8-439E-88D4-48E5830188A3}"/>
            </c:ext>
          </c:extLst>
        </c:ser>
        <c:ser>
          <c:idx val="4"/>
          <c:order val="4"/>
          <c:tx>
            <c:strRef>
              <c:f>'4 Expences'!$B$52</c:f>
              <c:strCache>
                <c:ptCount val="1"/>
                <c:pt idx="0">
                  <c:v>Depreciation</c:v>
                </c:pt>
              </c:strCache>
            </c:strRef>
          </c:tx>
          <c:spPr>
            <a:solidFill>
              <a:schemeClr val="accent3">
                <a:lumMod val="60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bg1"/>
                    </a:solidFill>
                    <a:latin typeface="+mn-lt"/>
                    <a:ea typeface="+mn-ea"/>
                    <a:cs typeface="+mn-cs"/>
                  </a:defRPr>
                </a:pPr>
                <a:endParaRPr lang="nb-NO"/>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'4 Expences'!$C$47:$G$47</c:f>
              <c:strCache>
                <c:ptCount val="5"/>
                <c:pt idx="0">
                  <c:v>3Q-19</c:v>
                </c:pt>
                <c:pt idx="1">
                  <c:v>2Q-19</c:v>
                </c:pt>
                <c:pt idx="2">
                  <c:v>1Q-19</c:v>
                </c:pt>
                <c:pt idx="3">
                  <c:v>4Q-18</c:v>
                </c:pt>
                <c:pt idx="4">
                  <c:v>3Q-18</c:v>
                </c:pt>
              </c:strCache>
            </c:strRef>
          </c:cat>
          <c:val>
            <c:numRef>
              <c:f>'4 Expences'!$C$52:$G$52</c:f>
              <c:numCache>
                <c:formatCode>0</c:formatCode>
                <c:ptCount val="5"/>
                <c:pt idx="0">
                  <c:v>26.181000000000001</c:v>
                </c:pt>
                <c:pt idx="1">
                  <c:v>27.2</c:v>
                </c:pt>
                <c:pt idx="2">
                  <c:v>24.32968318</c:v>
                </c:pt>
                <c:pt idx="3">
                  <c:v>17.876335350000002</c:v>
                </c:pt>
                <c:pt idx="4">
                  <c:v>17.179974999999999</c:v>
                </c:pt>
              </c:numCache>
            </c:numRef>
          </c:val>
          <c:extLst>
            <c:ext xmlns:c16="http://schemas.microsoft.com/office/drawing/2014/chart" uri="{C3380CC4-5D6E-409C-BE32-E72D297353CC}">
              <c16:uniqueId val="{00000004-BEB8-439E-88D4-48E5830188A3}"/>
            </c:ext>
          </c:extLst>
        </c:ser>
        <c:ser>
          <c:idx val="5"/>
          <c:order val="5"/>
          <c:tx>
            <c:strRef>
              <c:f>'4 Expences'!$B$53</c:f>
              <c:strCache>
                <c:ptCount val="1"/>
                <c:pt idx="0">
                  <c:v>Other operating expenses</c:v>
                </c:pt>
              </c:strCache>
            </c:strRef>
          </c:tx>
          <c:spPr>
            <a:solidFill>
              <a:schemeClr val="accent5">
                <a:lumMod val="60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bg1"/>
                    </a:solidFill>
                    <a:latin typeface="+mn-lt"/>
                    <a:ea typeface="+mn-ea"/>
                    <a:cs typeface="+mn-cs"/>
                  </a:defRPr>
                </a:pPr>
                <a:endParaRPr lang="nb-NO"/>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'4 Expences'!$C$47:$G$47</c:f>
              <c:strCache>
                <c:ptCount val="5"/>
                <c:pt idx="0">
                  <c:v>3Q-19</c:v>
                </c:pt>
                <c:pt idx="1">
                  <c:v>2Q-19</c:v>
                </c:pt>
                <c:pt idx="2">
                  <c:v>1Q-19</c:v>
                </c:pt>
                <c:pt idx="3">
                  <c:v>4Q-18</c:v>
                </c:pt>
                <c:pt idx="4">
                  <c:v>3Q-18</c:v>
                </c:pt>
              </c:strCache>
            </c:strRef>
          </c:cat>
          <c:val>
            <c:numRef>
              <c:f>'4 Expences'!$C$53:$G$53</c:f>
              <c:numCache>
                <c:formatCode>0</c:formatCode>
                <c:ptCount val="5"/>
                <c:pt idx="0">
                  <c:v>17.805</c:v>
                </c:pt>
                <c:pt idx="1">
                  <c:v>20.83</c:v>
                </c:pt>
                <c:pt idx="2">
                  <c:v>22.209913149999998</c:v>
                </c:pt>
                <c:pt idx="3">
                  <c:v>38.941807820000001</c:v>
                </c:pt>
                <c:pt idx="4">
                  <c:v>27.578713899999997</c:v>
                </c:pt>
              </c:numCache>
            </c:numRef>
          </c:val>
          <c:extLst>
            <c:ext xmlns:c16="http://schemas.microsoft.com/office/drawing/2014/chart" uri="{C3380CC4-5D6E-409C-BE32-E72D297353CC}">
              <c16:uniqueId val="{00000005-BEB8-439E-88D4-48E5830188A3}"/>
            </c:ext>
          </c:extLst>
        </c:ser>
        <c:dLbls>
          <c:showLegendKey val="0"/>
          <c:showVal val="1"/>
          <c:showCatName val="0"/>
          <c:showSerName val="0"/>
          <c:showPercent val="0"/>
          <c:showBubbleSize val="0"/>
        </c:dLbls>
        <c:gapWidth val="100"/>
        <c:overlap val="100"/>
        <c:axId val="883217592"/>
        <c:axId val="883219944"/>
      </c:barChart>
      <c:lineChart>
        <c:grouping val="standard"/>
        <c:varyColors val="0"/>
        <c:ser>
          <c:idx val="6"/>
          <c:order val="6"/>
          <c:tx>
            <c:strRef>
              <c:f>'4 Expences'!$B$54</c:f>
              <c:strCache>
                <c:ptCount val="1"/>
                <c:pt idx="0">
                  <c:v>Total operating expences</c:v>
                </c:pt>
              </c:strCache>
            </c:strRef>
          </c:tx>
          <c:spPr>
            <a:ln w="25400" cap="rnd">
              <a:noFill/>
              <a:round/>
            </a:ln>
            <a:effectLst/>
          </c:spPr>
          <c:marker>
            <c:symbol val="none"/>
          </c:marker>
          <c:dLbls>
            <c:dLbl>
              <c:idx val="0"/>
              <c:layout>
                <c:manualLayout>
                  <c:x val="0.56852588237651236"/>
                  <c:y val="-3.9056091510963779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BEB8-439E-88D4-48E5830188A3}"/>
                </c:ext>
              </c:extLst>
            </c:dLbl>
            <c:dLbl>
              <c:idx val="1"/>
              <c:layout>
                <c:manualLayout>
                  <c:x val="0.26188267188718178"/>
                  <c:y val="-3.9056091510963745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BEB8-439E-88D4-48E5830188A3}"/>
                </c:ext>
              </c:extLst>
            </c:dLbl>
            <c:dLbl>
              <c:idx val="3"/>
              <c:layout>
                <c:manualLayout>
                  <c:x val="-0.31441579138432973"/>
                  <c:y val="-4.171026725041814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BEB8-439E-88D4-48E5830188A3}"/>
                </c:ext>
              </c:extLst>
            </c:dLbl>
            <c:dLbl>
              <c:idx val="4"/>
              <c:layout>
                <c:manualLayout>
                  <c:x val="-0.60976632059855251"/>
                  <c:y val="-8.9485430560597448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9-BEB8-439E-88D4-48E5830188A3}"/>
                </c:ext>
              </c:extLst>
            </c:dLbl>
            <c:spPr>
              <a:noFill/>
              <a:ln>
                <a:noFill/>
              </a:ln>
              <a:effectLst/>
            </c:spPr>
            <c:txPr>
              <a:bodyPr rot="0" spcFirstLastPara="1" vertOverflow="ellipsis" vert="horz" wrap="square" lIns="38100" tIns="19050" rIns="38100" bIns="19050" anchor="ctr" anchorCtr="1">
                <a:spAutoFit/>
              </a:bodyPr>
              <a:lstStyle/>
              <a:p>
                <a:pPr>
                  <a:defRPr sz="1100" b="0" i="0" u="none" strike="noStrike" kern="1200" baseline="0">
                    <a:solidFill>
                      <a:schemeClr val="tx1">
                        <a:lumMod val="75000"/>
                        <a:lumOff val="25000"/>
                      </a:schemeClr>
                    </a:solidFill>
                    <a:latin typeface="+mn-lt"/>
                    <a:ea typeface="+mn-ea"/>
                    <a:cs typeface="+mn-cs"/>
                  </a:defRPr>
                </a:pPr>
                <a:endParaRPr lang="nb-NO"/>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noFill/>
                      <a:round/>
                    </a:ln>
                    <a:effectLst/>
                  </c:spPr>
                </c15:leaderLines>
              </c:ext>
            </c:extLst>
          </c:dLbls>
          <c:cat>
            <c:strRef>
              <c:f>'4 Expences'!$C$47:$G$47</c:f>
              <c:strCache>
                <c:ptCount val="5"/>
                <c:pt idx="0">
                  <c:v>3Q-19</c:v>
                </c:pt>
                <c:pt idx="1">
                  <c:v>2Q-19</c:v>
                </c:pt>
                <c:pt idx="2">
                  <c:v>1Q-19</c:v>
                </c:pt>
                <c:pt idx="3">
                  <c:v>4Q-18</c:v>
                </c:pt>
                <c:pt idx="4">
                  <c:v>3Q-18</c:v>
                </c:pt>
              </c:strCache>
            </c:strRef>
          </c:cat>
          <c:val>
            <c:numRef>
              <c:f>'4 Expences'!$C$54:$G$54</c:f>
              <c:numCache>
                <c:formatCode>0</c:formatCode>
                <c:ptCount val="5"/>
                <c:pt idx="0">
                  <c:v>319.76</c:v>
                </c:pt>
                <c:pt idx="1">
                  <c:v>344.96999999999997</c:v>
                </c:pt>
                <c:pt idx="2">
                  <c:v>342.96818503999998</c:v>
                </c:pt>
                <c:pt idx="3">
                  <c:v>349.83505904000003</c:v>
                </c:pt>
                <c:pt idx="4">
                  <c:v>318.24772800000005</c:v>
                </c:pt>
              </c:numCache>
            </c:numRef>
          </c:val>
          <c:smooth val="0"/>
          <c:extLst>
            <c:ext xmlns:c16="http://schemas.microsoft.com/office/drawing/2014/chart" uri="{C3380CC4-5D6E-409C-BE32-E72D297353CC}">
              <c16:uniqueId val="{0000000A-BEB8-439E-88D4-48E5830188A3}"/>
            </c:ext>
          </c:extLst>
        </c:ser>
        <c:dLbls>
          <c:showLegendKey val="0"/>
          <c:showVal val="1"/>
          <c:showCatName val="0"/>
          <c:showSerName val="0"/>
          <c:showPercent val="0"/>
          <c:showBubbleSize val="0"/>
        </c:dLbls>
        <c:marker val="1"/>
        <c:smooth val="0"/>
        <c:axId val="883219552"/>
        <c:axId val="883216416"/>
      </c:lineChart>
      <c:catAx>
        <c:axId val="883217592"/>
        <c:scaling>
          <c:orientation val="maxMin"/>
        </c:scaling>
        <c:delete val="0"/>
        <c:axPos val="b"/>
        <c:numFmt formatCode="General" sourceLinked="1"/>
        <c:majorTickMark val="none"/>
        <c:minorTickMark val="none"/>
        <c:tickLblPos val="low"/>
        <c:spPr>
          <a:noFill/>
          <a:ln w="9525" cap="flat" cmpd="sng" algn="ctr">
            <a:noFill/>
            <a:round/>
          </a:ln>
          <a:effectLst/>
        </c:spPr>
        <c:txPr>
          <a:bodyPr rot="-60000000" spcFirstLastPara="1" vertOverflow="ellipsis" vert="horz" wrap="square" anchor="ctr" anchorCtr="1"/>
          <a:lstStyle/>
          <a:p>
            <a:pPr>
              <a:defRPr sz="1000" b="0" i="0" u="none" strike="noStrike" kern="1200" baseline="0">
                <a:solidFill>
                  <a:sysClr val="windowText" lastClr="000000"/>
                </a:solidFill>
                <a:latin typeface="+mn-lt"/>
                <a:ea typeface="+mn-ea"/>
                <a:cs typeface="+mn-cs"/>
              </a:defRPr>
            </a:pPr>
            <a:endParaRPr lang="nb-NO"/>
          </a:p>
        </c:txPr>
        <c:crossAx val="883219944"/>
        <c:crosses val="autoZero"/>
        <c:auto val="1"/>
        <c:lblAlgn val="ctr"/>
        <c:lblOffset val="100"/>
        <c:noMultiLvlLbl val="0"/>
      </c:catAx>
      <c:valAx>
        <c:axId val="883219944"/>
        <c:scaling>
          <c:orientation val="minMax"/>
        </c:scaling>
        <c:delete val="1"/>
        <c:axPos val="r"/>
        <c:numFmt formatCode="0" sourceLinked="1"/>
        <c:majorTickMark val="none"/>
        <c:minorTickMark val="none"/>
        <c:tickLblPos val="nextTo"/>
        <c:crossAx val="883217592"/>
        <c:crosses val="autoZero"/>
        <c:crossBetween val="between"/>
      </c:valAx>
      <c:valAx>
        <c:axId val="883216416"/>
        <c:scaling>
          <c:orientation val="minMax"/>
          <c:min val="-100"/>
        </c:scaling>
        <c:delete val="0"/>
        <c:axPos val="r"/>
        <c:numFmt formatCode="0" sourceLinked="1"/>
        <c:majorTickMark val="out"/>
        <c:minorTickMark val="none"/>
        <c:tickLblPos val="nextTo"/>
        <c:spPr>
          <a:noFill/>
          <a:ln>
            <a:noFill/>
          </a:ln>
          <a:effectLst/>
        </c:spPr>
        <c:txPr>
          <a:bodyPr rot="-60000000" spcFirstLastPara="1" vertOverflow="ellipsis" vert="horz" wrap="square" anchor="ctr" anchorCtr="1"/>
          <a:lstStyle/>
          <a:p>
            <a:pPr>
              <a:defRPr sz="400" b="0" i="0" u="none" strike="noStrike" kern="1200" baseline="0">
                <a:solidFill>
                  <a:schemeClr val="bg1"/>
                </a:solidFill>
                <a:latin typeface="+mn-lt"/>
                <a:ea typeface="+mn-ea"/>
                <a:cs typeface="+mn-cs"/>
              </a:defRPr>
            </a:pPr>
            <a:endParaRPr lang="nb-NO"/>
          </a:p>
        </c:txPr>
        <c:crossAx val="883219552"/>
        <c:crosses val="max"/>
        <c:crossBetween val="between"/>
      </c:valAx>
      <c:catAx>
        <c:axId val="883219552"/>
        <c:scaling>
          <c:orientation val="minMax"/>
        </c:scaling>
        <c:delete val="1"/>
        <c:axPos val="b"/>
        <c:numFmt formatCode="General" sourceLinked="1"/>
        <c:majorTickMark val="out"/>
        <c:minorTickMark val="none"/>
        <c:tickLblPos val="nextTo"/>
        <c:crossAx val="883216416"/>
        <c:crosses val="autoZero"/>
        <c:auto val="1"/>
        <c:lblAlgn val="ctr"/>
        <c:lblOffset val="100"/>
        <c:noMultiLvlLbl val="0"/>
      </c:catAx>
      <c:spPr>
        <a:noFill/>
        <a:ln>
          <a:noFill/>
        </a:ln>
        <a:effectLst/>
      </c:spPr>
    </c:plotArea>
    <c:legend>
      <c:legendPos val="r"/>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nb-NO"/>
        </a:p>
      </c:txPr>
    </c:legend>
    <c:plotVisOnly val="1"/>
    <c:dispBlanksAs val="gap"/>
    <c:showDLblsOverMax val="0"/>
  </c:chart>
  <c:spPr>
    <a:solidFill>
      <a:schemeClr val="bg1"/>
    </a:solidFill>
    <a:ln w="9525" cap="flat" cmpd="sng" algn="ctr">
      <a:noFill/>
      <a:round/>
    </a:ln>
    <a:effectLst/>
  </c:spPr>
  <c:txPr>
    <a:bodyPr/>
    <a:lstStyle/>
    <a:p>
      <a:pPr>
        <a:defRPr/>
      </a:pPr>
      <a:endParaRPr lang="nb-NO"/>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nb-NO"/>
  <c:roundedCorners val="0"/>
  <mc:AlternateContent xmlns:mc="http://schemas.openxmlformats.org/markup-compatibility/2006">
    <mc:Choice xmlns:c14="http://schemas.microsoft.com/office/drawing/2007/8/2/chart" Requires="c14">
      <c14:style val="103"/>
    </mc:Choice>
    <mc:Fallback>
      <c:style val="3"/>
    </mc:Fallback>
  </mc:AlternateContent>
  <c:chart>
    <c:autoTitleDeleted val="1"/>
    <c:plotArea>
      <c:layout/>
      <c:lineChart>
        <c:grouping val="standard"/>
        <c:varyColors val="0"/>
        <c:ser>
          <c:idx val="0"/>
          <c:order val="0"/>
          <c:tx>
            <c:strRef>
              <c:f>'5 Margins'!$D$6</c:f>
              <c:strCache>
                <c:ptCount val="1"/>
                <c:pt idx="0">
                  <c:v>Deposit margin RM</c:v>
                </c:pt>
              </c:strCache>
            </c:strRef>
          </c:tx>
          <c:spPr>
            <a:ln w="28575" cap="rnd">
              <a:solidFill>
                <a:schemeClr val="accent1">
                  <a:shade val="76000"/>
                </a:schemeClr>
              </a:solidFill>
              <a:round/>
            </a:ln>
            <a:effectLst/>
          </c:spPr>
          <c:marker>
            <c:symbol val="square"/>
            <c:size val="8"/>
            <c:spPr>
              <a:solidFill>
                <a:schemeClr val="accent1">
                  <a:shade val="76000"/>
                </a:schemeClr>
              </a:solidFill>
              <a:ln w="9525">
                <a:solidFill>
                  <a:schemeClr val="accent1">
                    <a:shade val="76000"/>
                  </a:schemeClr>
                </a:solidFill>
              </a:ln>
              <a:effectLst/>
            </c:spPr>
          </c:marker>
          <c:dLbls>
            <c:dLbl>
              <c:idx val="0"/>
              <c:layout>
                <c:manualLayout>
                  <c:x val="-3.8943086061610718E-2"/>
                  <c:y val="-5.5590186643336252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E3D4-4A46-A451-2C4564FAA753}"/>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nb-NO"/>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'5 Margins'!$E$5:$I$5</c:f>
              <c:strCache>
                <c:ptCount val="5"/>
                <c:pt idx="0">
                  <c:v>3Q-19</c:v>
                </c:pt>
                <c:pt idx="1">
                  <c:v>2Q-19</c:v>
                </c:pt>
                <c:pt idx="2">
                  <c:v>1Q-19</c:v>
                </c:pt>
                <c:pt idx="3">
                  <c:v>4Q-18</c:v>
                </c:pt>
                <c:pt idx="4">
                  <c:v>3Q-18</c:v>
                </c:pt>
              </c:strCache>
            </c:strRef>
          </c:cat>
          <c:val>
            <c:numRef>
              <c:f>'5 Margins'!$E$6:$I$6</c:f>
              <c:numCache>
                <c:formatCode>0.00%</c:formatCode>
                <c:ptCount val="5"/>
                <c:pt idx="0">
                  <c:v>5.1999999999999998E-3</c:v>
                </c:pt>
                <c:pt idx="1">
                  <c:v>4.2000000000000006E-3</c:v>
                </c:pt>
                <c:pt idx="2">
                  <c:v>2.8999999999999998E-3</c:v>
                </c:pt>
                <c:pt idx="3">
                  <c:v>2.8E-3</c:v>
                </c:pt>
                <c:pt idx="4">
                  <c:v>2.2000000000000001E-3</c:v>
                </c:pt>
              </c:numCache>
            </c:numRef>
          </c:val>
          <c:smooth val="0"/>
          <c:extLst>
            <c:ext xmlns:c16="http://schemas.microsoft.com/office/drawing/2014/chart" uri="{C3380CC4-5D6E-409C-BE32-E72D297353CC}">
              <c16:uniqueId val="{00000001-E3D4-4A46-A451-2C4564FAA753}"/>
            </c:ext>
          </c:extLst>
        </c:ser>
        <c:ser>
          <c:idx val="1"/>
          <c:order val="1"/>
          <c:tx>
            <c:strRef>
              <c:f>'5 Margins'!$D$7</c:f>
              <c:strCache>
                <c:ptCount val="1"/>
                <c:pt idx="0">
                  <c:v>Deposit margin CM</c:v>
                </c:pt>
              </c:strCache>
            </c:strRef>
          </c:tx>
          <c:spPr>
            <a:ln w="28575" cap="rnd">
              <a:solidFill>
                <a:schemeClr val="accent1">
                  <a:tint val="77000"/>
                </a:schemeClr>
              </a:solidFill>
              <a:round/>
            </a:ln>
            <a:effectLst/>
          </c:spPr>
          <c:marker>
            <c:symbol val="square"/>
            <c:size val="8"/>
            <c:spPr>
              <a:solidFill>
                <a:schemeClr val="accent1">
                  <a:tint val="77000"/>
                </a:schemeClr>
              </a:solidFill>
              <a:ln w="9525">
                <a:solidFill>
                  <a:schemeClr val="accent1">
                    <a:tint val="77000"/>
                  </a:schemeClr>
                </a:solidFill>
              </a:ln>
              <a:effectLst/>
            </c:spPr>
          </c:marker>
          <c:dLbls>
            <c:dLbl>
              <c:idx val="0"/>
              <c:layout>
                <c:manualLayout>
                  <c:x val="-3.7188700096698439E-2"/>
                  <c:y val="5.0960557013706623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E3D4-4A46-A451-2C4564FAA753}"/>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nb-NO"/>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'5 Margins'!$E$5:$I$5</c:f>
              <c:strCache>
                <c:ptCount val="5"/>
                <c:pt idx="0">
                  <c:v>3Q-19</c:v>
                </c:pt>
                <c:pt idx="1">
                  <c:v>2Q-19</c:v>
                </c:pt>
                <c:pt idx="2">
                  <c:v>1Q-19</c:v>
                </c:pt>
                <c:pt idx="3">
                  <c:v>4Q-18</c:v>
                </c:pt>
                <c:pt idx="4">
                  <c:v>3Q-18</c:v>
                </c:pt>
              </c:strCache>
            </c:strRef>
          </c:cat>
          <c:val>
            <c:numRef>
              <c:f>'5 Margins'!$E$7:$I$7</c:f>
              <c:numCache>
                <c:formatCode>0.00%</c:formatCode>
                <c:ptCount val="5"/>
                <c:pt idx="0">
                  <c:v>4.1999999999999997E-3</c:v>
                </c:pt>
                <c:pt idx="1">
                  <c:v>3.6000000000000008E-3</c:v>
                </c:pt>
                <c:pt idx="2">
                  <c:v>3.2000000000000002E-3</c:v>
                </c:pt>
                <c:pt idx="3">
                  <c:v>3.3E-3</c:v>
                </c:pt>
                <c:pt idx="4">
                  <c:v>2.8E-3</c:v>
                </c:pt>
              </c:numCache>
            </c:numRef>
          </c:val>
          <c:smooth val="0"/>
          <c:extLst>
            <c:ext xmlns:c16="http://schemas.microsoft.com/office/drawing/2014/chart" uri="{C3380CC4-5D6E-409C-BE32-E72D297353CC}">
              <c16:uniqueId val="{00000003-E3D4-4A46-A451-2C4564FAA753}"/>
            </c:ext>
          </c:extLst>
        </c:ser>
        <c:dLbls>
          <c:dLblPos val="t"/>
          <c:showLegendKey val="0"/>
          <c:showVal val="1"/>
          <c:showCatName val="0"/>
          <c:showSerName val="0"/>
          <c:showPercent val="0"/>
          <c:showBubbleSize val="0"/>
        </c:dLbls>
        <c:marker val="1"/>
        <c:smooth val="0"/>
        <c:axId val="883218376"/>
        <c:axId val="883212888"/>
      </c:lineChart>
      <c:catAx>
        <c:axId val="883218376"/>
        <c:scaling>
          <c:orientation val="maxMin"/>
        </c:scaling>
        <c:delete val="0"/>
        <c:axPos val="b"/>
        <c:numFmt formatCode="General" sourceLinked="1"/>
        <c:majorTickMark val="none"/>
        <c:minorTickMark val="none"/>
        <c:tickLblPos val="low"/>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nb-NO"/>
          </a:p>
        </c:txPr>
        <c:crossAx val="883212888"/>
        <c:crosses val="autoZero"/>
        <c:auto val="1"/>
        <c:lblAlgn val="ctr"/>
        <c:lblOffset val="100"/>
        <c:noMultiLvlLbl val="0"/>
      </c:catAx>
      <c:valAx>
        <c:axId val="883212888"/>
        <c:scaling>
          <c:orientation val="minMax"/>
        </c:scaling>
        <c:delete val="0"/>
        <c:axPos val="r"/>
        <c:numFmt formatCode="0.00%" sourceLinked="1"/>
        <c:majorTickMark val="out"/>
        <c:minorTickMark val="none"/>
        <c:tickLblPos val="nextTo"/>
        <c:spPr>
          <a:noFill/>
          <a:ln>
            <a:noFill/>
          </a:ln>
          <a:effectLst/>
        </c:spPr>
        <c:txPr>
          <a:bodyPr rot="-60000000" spcFirstLastPara="1" vertOverflow="ellipsis" vert="horz" wrap="square" anchor="ctr" anchorCtr="1"/>
          <a:lstStyle/>
          <a:p>
            <a:pPr>
              <a:defRPr sz="100" b="0" i="0" u="none" strike="noStrike" kern="1200" baseline="0">
                <a:solidFill>
                  <a:schemeClr val="bg1"/>
                </a:solidFill>
                <a:latin typeface="+mn-lt"/>
                <a:ea typeface="+mn-ea"/>
                <a:cs typeface="+mn-cs"/>
              </a:defRPr>
            </a:pPr>
            <a:endParaRPr lang="nb-NO"/>
          </a:p>
        </c:txPr>
        <c:crossAx val="883218376"/>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nb-NO"/>
        </a:p>
      </c:txPr>
    </c:legend>
    <c:plotVisOnly val="1"/>
    <c:dispBlanksAs val="gap"/>
    <c:showDLblsOverMax val="0"/>
  </c:chart>
  <c:spPr>
    <a:solidFill>
      <a:schemeClr val="bg1"/>
    </a:solidFill>
    <a:ln w="9525" cap="flat" cmpd="sng" algn="ctr">
      <a:noFill/>
      <a:round/>
    </a:ln>
    <a:effectLst/>
  </c:spPr>
  <c:txPr>
    <a:bodyPr/>
    <a:lstStyle/>
    <a:p>
      <a:pPr>
        <a:defRPr/>
      </a:pPr>
      <a:endParaRPr lang="nb-NO"/>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nb-NO"/>
  <c:roundedCorners val="0"/>
  <mc:AlternateContent xmlns:mc="http://schemas.openxmlformats.org/markup-compatibility/2006">
    <mc:Choice xmlns:c14="http://schemas.microsoft.com/office/drawing/2007/8/2/chart" Requires="c14">
      <c14:style val="103"/>
    </mc:Choice>
    <mc:Fallback>
      <c:style val="3"/>
    </mc:Fallback>
  </mc:AlternateContent>
  <c:chart>
    <c:autoTitleDeleted val="1"/>
    <c:plotArea>
      <c:layout/>
      <c:lineChart>
        <c:grouping val="standard"/>
        <c:varyColors val="0"/>
        <c:ser>
          <c:idx val="0"/>
          <c:order val="0"/>
          <c:tx>
            <c:strRef>
              <c:f>'5 Margins'!$D$35</c:f>
              <c:strCache>
                <c:ptCount val="1"/>
                <c:pt idx="0">
                  <c:v>Lending margin, RM, incl. covered bond companies</c:v>
                </c:pt>
              </c:strCache>
            </c:strRef>
          </c:tx>
          <c:spPr>
            <a:ln w="28575" cap="rnd">
              <a:solidFill>
                <a:schemeClr val="accent1">
                  <a:shade val="76000"/>
                </a:schemeClr>
              </a:solidFill>
              <a:round/>
            </a:ln>
            <a:effectLst/>
          </c:spPr>
          <c:marker>
            <c:symbol val="square"/>
            <c:size val="8"/>
            <c:spPr>
              <a:solidFill>
                <a:schemeClr val="accent1">
                  <a:shade val="76000"/>
                </a:schemeClr>
              </a:solidFill>
              <a:ln w="9525">
                <a:solidFill>
                  <a:schemeClr val="accent1">
                    <a:shade val="76000"/>
                  </a:schemeClr>
                </a:solidFill>
              </a:ln>
              <a:effectLst/>
            </c:spPr>
          </c:marker>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nb-NO"/>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'5 Margins'!$E$5:$I$5</c:f>
              <c:strCache>
                <c:ptCount val="5"/>
                <c:pt idx="0">
                  <c:v>3Q-19</c:v>
                </c:pt>
                <c:pt idx="1">
                  <c:v>2Q-19</c:v>
                </c:pt>
                <c:pt idx="2">
                  <c:v>1Q-19</c:v>
                </c:pt>
                <c:pt idx="3">
                  <c:v>4Q-18</c:v>
                </c:pt>
                <c:pt idx="4">
                  <c:v>3Q-18</c:v>
                </c:pt>
              </c:strCache>
            </c:strRef>
          </c:cat>
          <c:val>
            <c:numRef>
              <c:f>'5 Margins'!$E$35:$I$35</c:f>
              <c:numCache>
                <c:formatCode>0.00%</c:formatCode>
                <c:ptCount val="5"/>
                <c:pt idx="0">
                  <c:v>1.35E-2</c:v>
                </c:pt>
                <c:pt idx="1">
                  <c:v>1.37E-2</c:v>
                </c:pt>
                <c:pt idx="2">
                  <c:v>1.5299999999999999E-2</c:v>
                </c:pt>
                <c:pt idx="3">
                  <c:v>1.55E-2</c:v>
                </c:pt>
                <c:pt idx="4">
                  <c:v>1.6E-2</c:v>
                </c:pt>
              </c:numCache>
            </c:numRef>
          </c:val>
          <c:smooth val="0"/>
          <c:extLst>
            <c:ext xmlns:c16="http://schemas.microsoft.com/office/drawing/2014/chart" uri="{C3380CC4-5D6E-409C-BE32-E72D297353CC}">
              <c16:uniqueId val="{00000000-1038-4907-AE07-482B7A443143}"/>
            </c:ext>
          </c:extLst>
        </c:ser>
        <c:ser>
          <c:idx val="1"/>
          <c:order val="1"/>
          <c:tx>
            <c:strRef>
              <c:f>'5 Margins'!$D$36</c:f>
              <c:strCache>
                <c:ptCount val="1"/>
                <c:pt idx="0">
                  <c:v>Lending margin, CM, incl. covered bond companies</c:v>
                </c:pt>
              </c:strCache>
            </c:strRef>
          </c:tx>
          <c:spPr>
            <a:ln w="28575" cap="rnd">
              <a:solidFill>
                <a:schemeClr val="accent1">
                  <a:tint val="77000"/>
                </a:schemeClr>
              </a:solidFill>
              <a:round/>
            </a:ln>
            <a:effectLst/>
          </c:spPr>
          <c:marker>
            <c:symbol val="square"/>
            <c:size val="8"/>
            <c:spPr>
              <a:solidFill>
                <a:schemeClr val="accent1">
                  <a:tint val="77000"/>
                </a:schemeClr>
              </a:solidFill>
              <a:ln w="9525">
                <a:solidFill>
                  <a:schemeClr val="accent1">
                    <a:tint val="77000"/>
                  </a:schemeClr>
                </a:solidFill>
              </a:ln>
              <a:effectLst/>
            </c:spPr>
          </c:marker>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nb-NO"/>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'5 Margins'!$E$5:$I$5</c:f>
              <c:strCache>
                <c:ptCount val="5"/>
                <c:pt idx="0">
                  <c:v>3Q-19</c:v>
                </c:pt>
                <c:pt idx="1">
                  <c:v>2Q-19</c:v>
                </c:pt>
                <c:pt idx="2">
                  <c:v>1Q-19</c:v>
                </c:pt>
                <c:pt idx="3">
                  <c:v>4Q-18</c:v>
                </c:pt>
                <c:pt idx="4">
                  <c:v>3Q-18</c:v>
                </c:pt>
              </c:strCache>
            </c:strRef>
          </c:cat>
          <c:val>
            <c:numRef>
              <c:f>'5 Margins'!$E$36:$I$36</c:f>
              <c:numCache>
                <c:formatCode>0.00%</c:formatCode>
                <c:ptCount val="5"/>
                <c:pt idx="0">
                  <c:v>2.4299999999999999E-2</c:v>
                </c:pt>
                <c:pt idx="1">
                  <c:v>2.4400000000000002E-2</c:v>
                </c:pt>
                <c:pt idx="2">
                  <c:v>2.4799999999999999E-2</c:v>
                </c:pt>
                <c:pt idx="3">
                  <c:v>2.5000000000000001E-2</c:v>
                </c:pt>
                <c:pt idx="4">
                  <c:v>2.5100000000000001E-2</c:v>
                </c:pt>
              </c:numCache>
            </c:numRef>
          </c:val>
          <c:smooth val="0"/>
          <c:extLst>
            <c:ext xmlns:c16="http://schemas.microsoft.com/office/drawing/2014/chart" uri="{C3380CC4-5D6E-409C-BE32-E72D297353CC}">
              <c16:uniqueId val="{00000001-1038-4907-AE07-482B7A443143}"/>
            </c:ext>
          </c:extLst>
        </c:ser>
        <c:dLbls>
          <c:dLblPos val="t"/>
          <c:showLegendKey val="0"/>
          <c:showVal val="1"/>
          <c:showCatName val="0"/>
          <c:showSerName val="0"/>
          <c:showPercent val="0"/>
          <c:showBubbleSize val="0"/>
        </c:dLbls>
        <c:marker val="1"/>
        <c:smooth val="0"/>
        <c:axId val="883213280"/>
        <c:axId val="883214064"/>
      </c:lineChart>
      <c:catAx>
        <c:axId val="883213280"/>
        <c:scaling>
          <c:orientation val="maxMin"/>
        </c:scaling>
        <c:delete val="0"/>
        <c:axPos val="b"/>
        <c:numFmt formatCode="General" sourceLinked="1"/>
        <c:majorTickMark val="none"/>
        <c:minorTickMark val="none"/>
        <c:tickLblPos val="low"/>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nb-NO"/>
          </a:p>
        </c:txPr>
        <c:crossAx val="883214064"/>
        <c:crosses val="autoZero"/>
        <c:auto val="1"/>
        <c:lblAlgn val="ctr"/>
        <c:lblOffset val="100"/>
        <c:noMultiLvlLbl val="0"/>
      </c:catAx>
      <c:valAx>
        <c:axId val="883214064"/>
        <c:scaling>
          <c:orientation val="minMax"/>
        </c:scaling>
        <c:delete val="0"/>
        <c:axPos val="r"/>
        <c:numFmt formatCode="0.00%" sourceLinked="1"/>
        <c:majorTickMark val="out"/>
        <c:minorTickMark val="none"/>
        <c:tickLblPos val="nextTo"/>
        <c:spPr>
          <a:noFill/>
          <a:ln>
            <a:noFill/>
          </a:ln>
          <a:effectLst/>
        </c:spPr>
        <c:txPr>
          <a:bodyPr rot="-60000000" spcFirstLastPara="1" vertOverflow="ellipsis" vert="horz" wrap="square" anchor="ctr" anchorCtr="1"/>
          <a:lstStyle/>
          <a:p>
            <a:pPr>
              <a:defRPr sz="100" b="0" i="0" u="none" strike="noStrike" kern="1200" baseline="0">
                <a:solidFill>
                  <a:schemeClr val="bg1"/>
                </a:solidFill>
                <a:latin typeface="+mn-lt"/>
                <a:ea typeface="+mn-ea"/>
                <a:cs typeface="+mn-cs"/>
              </a:defRPr>
            </a:pPr>
            <a:endParaRPr lang="nb-NO"/>
          </a:p>
        </c:txPr>
        <c:crossAx val="883213280"/>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nb-NO"/>
        </a:p>
      </c:txPr>
    </c:legend>
    <c:plotVisOnly val="1"/>
    <c:dispBlanksAs val="gap"/>
    <c:showDLblsOverMax val="0"/>
  </c:chart>
  <c:spPr>
    <a:solidFill>
      <a:schemeClr val="bg1"/>
    </a:solidFill>
    <a:ln w="9525" cap="flat" cmpd="sng" algn="ctr">
      <a:noFill/>
      <a:round/>
    </a:ln>
    <a:effectLst/>
  </c:spPr>
  <c:txPr>
    <a:bodyPr/>
    <a:lstStyle/>
    <a:p>
      <a:pPr>
        <a:defRPr/>
      </a:pPr>
      <a:endParaRPr lang="nb-NO"/>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1">
  <a:schemeClr val="accent1"/>
  <a:schemeClr val="accent3"/>
  <a:schemeClr val="accent5"/>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1">
  <a:schemeClr val="accent1"/>
  <a:schemeClr val="accent3"/>
  <a:schemeClr val="accent5"/>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1">
  <a:schemeClr val="accent1"/>
  <a:schemeClr val="accent3"/>
  <a:schemeClr val="accent5"/>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1">
  <a:schemeClr val="accent1"/>
  <a:schemeClr val="accent3"/>
  <a:schemeClr val="accent5"/>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withinLinear" id="14">
  <a:schemeClr val="accent1"/>
</cs:colorStyle>
</file>

<file path=xl/charts/colors6.xml><?xml version="1.0" encoding="utf-8"?>
<cs:colorStyle xmlns:cs="http://schemas.microsoft.com/office/drawing/2012/chartStyle" xmlns:a="http://schemas.openxmlformats.org/drawingml/2006/main" meth="withinLinear" id="14">
  <a:schemeClr val="accent1"/>
</cs:colorStyle>
</file>

<file path=xl/charts/style1.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1" Type="http://schemas.openxmlformats.org/officeDocument/2006/relationships/hyperlink" Target="#Contents!A1"/></Relationships>
</file>

<file path=xl/drawings/_rels/drawing3.xml.rels><?xml version="1.0" encoding="UTF-8" standalone="yes"?>
<Relationships xmlns="http://schemas.openxmlformats.org/package/2006/relationships"><Relationship Id="rId1" Type="http://schemas.openxmlformats.org/officeDocument/2006/relationships/hyperlink" Target="#Contents!A1"/></Relationships>
</file>

<file path=xl/drawings/_rels/drawing4.xml.rels><?xml version="1.0" encoding="UTF-8" standalone="yes"?>
<Relationships xmlns="http://schemas.openxmlformats.org/package/2006/relationships"><Relationship Id="rId1" Type="http://schemas.openxmlformats.org/officeDocument/2006/relationships/hyperlink" Target="#Contents!A1"/></Relationships>
</file>

<file path=xl/drawings/_rels/drawing5.xml.rels><?xml version="1.0" encoding="UTF-8" standalone="yes"?>
<Relationships xmlns="http://schemas.openxmlformats.org/package/2006/relationships"><Relationship Id="rId3" Type="http://schemas.openxmlformats.org/officeDocument/2006/relationships/chart" Target="../charts/chart2.xml"/><Relationship Id="rId2" Type="http://schemas.openxmlformats.org/officeDocument/2006/relationships/chart" Target="../charts/chart1.xml"/><Relationship Id="rId1" Type="http://schemas.openxmlformats.org/officeDocument/2006/relationships/hyperlink" Target="#Contents!A1"/></Relationships>
</file>

<file path=xl/drawings/_rels/drawing6.xml.rels><?xml version="1.0" encoding="UTF-8" standalone="yes"?>
<Relationships xmlns="http://schemas.openxmlformats.org/package/2006/relationships"><Relationship Id="rId3" Type="http://schemas.openxmlformats.org/officeDocument/2006/relationships/chart" Target="../charts/chart4.xml"/><Relationship Id="rId2" Type="http://schemas.openxmlformats.org/officeDocument/2006/relationships/chart" Target="../charts/chart3.xml"/><Relationship Id="rId1" Type="http://schemas.openxmlformats.org/officeDocument/2006/relationships/hyperlink" Target="#Contents!A1"/></Relationships>
</file>

<file path=xl/drawings/_rels/drawing7.xml.rels><?xml version="1.0" encoding="UTF-8" standalone="yes"?>
<Relationships xmlns="http://schemas.openxmlformats.org/package/2006/relationships"><Relationship Id="rId3" Type="http://schemas.openxmlformats.org/officeDocument/2006/relationships/chart" Target="../charts/chart6.xml"/><Relationship Id="rId2" Type="http://schemas.openxmlformats.org/officeDocument/2006/relationships/hyperlink" Target="#Contents!A1"/><Relationship Id="rId1" Type="http://schemas.openxmlformats.org/officeDocument/2006/relationships/chart" Target="../charts/chart5.xml"/></Relationships>
</file>

<file path=xl/drawings/_rels/drawing8.xml.rels><?xml version="1.0" encoding="UTF-8" standalone="yes"?>
<Relationships xmlns="http://schemas.openxmlformats.org/package/2006/relationships"><Relationship Id="rId1" Type="http://schemas.openxmlformats.org/officeDocument/2006/relationships/hyperlink" Target="#Contents!A1"/></Relationships>
</file>

<file path=xl/drawings/_rels/drawing9.xml.rels><?xml version="1.0" encoding="UTF-8" standalone="yes"?>
<Relationships xmlns="http://schemas.openxmlformats.org/package/2006/relationships"><Relationship Id="rId1" Type="http://schemas.openxmlformats.org/officeDocument/2006/relationships/hyperlink" Target="#Contents!A1"/></Relationships>
</file>

<file path=xl/drawings/drawing1.xml><?xml version="1.0" encoding="utf-8"?>
<xdr:wsDr xmlns:xdr="http://schemas.openxmlformats.org/drawingml/2006/spreadsheetDrawing" xmlns:a="http://schemas.openxmlformats.org/drawingml/2006/main">
  <xdr:twoCellAnchor>
    <xdr:from>
      <xdr:col>0</xdr:col>
      <xdr:colOff>180975</xdr:colOff>
      <xdr:row>1</xdr:row>
      <xdr:rowOff>101909</xdr:rowOff>
    </xdr:from>
    <xdr:to>
      <xdr:col>5</xdr:col>
      <xdr:colOff>164514</xdr:colOff>
      <xdr:row>3</xdr:row>
      <xdr:rowOff>40194</xdr:rowOff>
    </xdr:to>
    <xdr:sp macro="" textlink="">
      <xdr:nvSpPr>
        <xdr:cNvPr id="5" name="TekstSylinder 4">
          <a:extLst>
            <a:ext uri="{FF2B5EF4-FFF2-40B4-BE49-F238E27FC236}">
              <a16:creationId xmlns:a16="http://schemas.microsoft.com/office/drawing/2014/main" id="{00000000-0008-0000-0000-000005000000}"/>
            </a:ext>
          </a:extLst>
        </xdr:cNvPr>
        <xdr:cNvSpPr txBox="1"/>
      </xdr:nvSpPr>
      <xdr:spPr>
        <a:xfrm>
          <a:off x="180975" y="258791"/>
          <a:ext cx="3793539" cy="34169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lang="nb-NO" sz="1600" b="1">
              <a:solidFill>
                <a:schemeClr val="bg1"/>
              </a:solidFill>
              <a:latin typeface="Verdana" panose="020B0604030504040204" pitchFamily="34" charset="0"/>
              <a:ea typeface="Verdana" panose="020B0604030504040204" pitchFamily="34" charset="0"/>
              <a:cs typeface="Verdana" panose="020B0604030504040204" pitchFamily="34" charset="0"/>
            </a:rPr>
            <a:t>Additional</a:t>
          </a:r>
          <a:r>
            <a:rPr lang="nb-NO" sz="1600" b="1" baseline="0">
              <a:solidFill>
                <a:schemeClr val="bg1"/>
              </a:solidFill>
              <a:latin typeface="Verdana" panose="020B0604030504040204" pitchFamily="34" charset="0"/>
              <a:ea typeface="Verdana" panose="020B0604030504040204" pitchFamily="34" charset="0"/>
              <a:cs typeface="Verdana" panose="020B0604030504040204" pitchFamily="34" charset="0"/>
            </a:rPr>
            <a:t> financial information</a:t>
          </a:r>
          <a:endParaRPr lang="nb-NO" sz="1600" b="1">
            <a:solidFill>
              <a:schemeClr val="bg1"/>
            </a:solidFill>
            <a:latin typeface="Verdana" panose="020B0604030504040204" pitchFamily="34" charset="0"/>
            <a:ea typeface="Verdana" panose="020B0604030504040204" pitchFamily="34" charset="0"/>
            <a:cs typeface="Verdana" panose="020B0604030504040204" pitchFamily="34" charset="0"/>
          </a:endParaRPr>
        </a:p>
      </xdr:txBody>
    </xdr:sp>
    <xdr:clientData/>
  </xdr:twoCellAnchor>
  <xdr:twoCellAnchor>
    <xdr:from>
      <xdr:col>0</xdr:col>
      <xdr:colOff>200025</xdr:colOff>
      <xdr:row>4</xdr:row>
      <xdr:rowOff>49954</xdr:rowOff>
    </xdr:from>
    <xdr:to>
      <xdr:col>2</xdr:col>
      <xdr:colOff>705107</xdr:colOff>
      <xdr:row>5</xdr:row>
      <xdr:rowOff>110117</xdr:rowOff>
    </xdr:to>
    <xdr:sp macro="" textlink="">
      <xdr:nvSpPr>
        <xdr:cNvPr id="7" name="TekstSylinder 6">
          <a:extLst>
            <a:ext uri="{FF2B5EF4-FFF2-40B4-BE49-F238E27FC236}">
              <a16:creationId xmlns:a16="http://schemas.microsoft.com/office/drawing/2014/main" id="{00000000-0008-0000-0000-000007000000}"/>
            </a:ext>
          </a:extLst>
        </xdr:cNvPr>
        <xdr:cNvSpPr txBox="1"/>
      </xdr:nvSpPr>
      <xdr:spPr>
        <a:xfrm>
          <a:off x="200025" y="767130"/>
          <a:ext cx="2029082" cy="2170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lang="nb-NO" sz="800" b="1">
              <a:solidFill>
                <a:schemeClr val="bg1"/>
              </a:solidFill>
              <a:latin typeface="Verdana" panose="020B0604030504040204" pitchFamily="34" charset="0"/>
              <a:ea typeface="Verdana" panose="020B0604030504040204" pitchFamily="34" charset="0"/>
              <a:cs typeface="Verdana" panose="020B0604030504040204" pitchFamily="34" charset="0"/>
            </a:rPr>
            <a:t>SpareBank 1 Østlandet Q3 2019</a:t>
          </a:r>
        </a:p>
      </xdr:txBody>
    </xdr:sp>
    <xdr:clientData/>
  </xdr:twoCellAnchor>
  <xdr:twoCellAnchor>
    <xdr:from>
      <xdr:col>0</xdr:col>
      <xdr:colOff>190500</xdr:colOff>
      <xdr:row>7</xdr:row>
      <xdr:rowOff>22947</xdr:rowOff>
    </xdr:from>
    <xdr:to>
      <xdr:col>5</xdr:col>
      <xdr:colOff>157240</xdr:colOff>
      <xdr:row>8</xdr:row>
      <xdr:rowOff>114274</xdr:rowOff>
    </xdr:to>
    <xdr:sp macro="" textlink="">
      <xdr:nvSpPr>
        <xdr:cNvPr id="8" name="TekstSylinder 7">
          <a:extLst>
            <a:ext uri="{FF2B5EF4-FFF2-40B4-BE49-F238E27FC236}">
              <a16:creationId xmlns:a16="http://schemas.microsoft.com/office/drawing/2014/main" id="{00000000-0008-0000-0000-000008000000}"/>
            </a:ext>
          </a:extLst>
        </xdr:cNvPr>
        <xdr:cNvSpPr txBox="1"/>
      </xdr:nvSpPr>
      <xdr:spPr>
        <a:xfrm>
          <a:off x="190500" y="1210771"/>
          <a:ext cx="3776740" cy="24820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lang="nb-NO" sz="1000" b="0">
              <a:solidFill>
                <a:schemeClr val="bg1"/>
              </a:solidFill>
              <a:latin typeface="Verdana" panose="020B0604030504040204" pitchFamily="34" charset="0"/>
              <a:ea typeface="Verdana" panose="020B0604030504040204" pitchFamily="34" charset="0"/>
              <a:cs typeface="Verdana" panose="020B0604030504040204" pitchFamily="34" charset="0"/>
            </a:rPr>
            <a:t>All amounts are in NOK million unless otherwise stated.</a:t>
          </a:r>
        </a:p>
      </xdr:txBody>
    </xdr:sp>
    <xdr:clientData/>
  </xdr:twoCellAnchor>
  <xdr:twoCellAnchor editAs="oneCell">
    <xdr:from>
      <xdr:col>0</xdr:col>
      <xdr:colOff>257735</xdr:colOff>
      <xdr:row>12</xdr:row>
      <xdr:rowOff>44824</xdr:rowOff>
    </xdr:from>
    <xdr:to>
      <xdr:col>3</xdr:col>
      <xdr:colOff>387902</xdr:colOff>
      <xdr:row>16</xdr:row>
      <xdr:rowOff>44823</xdr:rowOff>
    </xdr:to>
    <xdr:pic>
      <xdr:nvPicPr>
        <xdr:cNvPr id="10" name="Bilde 9">
          <a:extLst>
            <a:ext uri="{FF2B5EF4-FFF2-40B4-BE49-F238E27FC236}">
              <a16:creationId xmlns:a16="http://schemas.microsoft.com/office/drawing/2014/main" id="{00000000-0008-0000-0000-00000A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57735" y="2196353"/>
          <a:ext cx="2416167" cy="717176"/>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xdr:from>
      <xdr:col>9</xdr:col>
      <xdr:colOff>11206</xdr:colOff>
      <xdr:row>3</xdr:row>
      <xdr:rowOff>179294</xdr:rowOff>
    </xdr:from>
    <xdr:to>
      <xdr:col>15</xdr:col>
      <xdr:colOff>549087</xdr:colOff>
      <xdr:row>33</xdr:row>
      <xdr:rowOff>56590</xdr:rowOff>
    </xdr:to>
    <xdr:sp macro="" textlink="">
      <xdr:nvSpPr>
        <xdr:cNvPr id="2" name="TekstSylinder 1">
          <a:extLst>
            <a:ext uri="{FF2B5EF4-FFF2-40B4-BE49-F238E27FC236}">
              <a16:creationId xmlns:a16="http://schemas.microsoft.com/office/drawing/2014/main" id="{00000000-0008-0000-0B00-000002000000}"/>
            </a:ext>
          </a:extLst>
        </xdr:cNvPr>
        <xdr:cNvSpPr txBox="1"/>
      </xdr:nvSpPr>
      <xdr:spPr>
        <a:xfrm>
          <a:off x="7115735" y="717176"/>
          <a:ext cx="5109881" cy="4673414"/>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nb-NO" sz="1100" b="1">
              <a:solidFill>
                <a:schemeClr val="dk1"/>
              </a:solidFill>
              <a:effectLst/>
              <a:latin typeface="+mn-lt"/>
              <a:ea typeface="+mn-ea"/>
              <a:cs typeface="+mn-cs"/>
            </a:rPr>
            <a:t>Comments:</a:t>
          </a:r>
          <a:endParaRPr lang="nb-NO">
            <a:effectLst/>
          </a:endParaRPr>
        </a:p>
        <a:p>
          <a:endParaRPr lang="nb-NO" sz="1100"/>
        </a:p>
      </xdr:txBody>
    </xdr:sp>
    <xdr:clientData/>
  </xdr:twoCellAnchor>
  <xdr:twoCellAnchor>
    <xdr:from>
      <xdr:col>6</xdr:col>
      <xdr:colOff>0</xdr:colOff>
      <xdr:row>11</xdr:row>
      <xdr:rowOff>123265</xdr:rowOff>
    </xdr:from>
    <xdr:to>
      <xdr:col>8</xdr:col>
      <xdr:colOff>70030</xdr:colOff>
      <xdr:row>13</xdr:row>
      <xdr:rowOff>71716</xdr:rowOff>
    </xdr:to>
    <xdr:sp macro="" textlink="">
      <xdr:nvSpPr>
        <xdr:cNvPr id="3" name="Avrundet rektangel 2">
          <a:hlinkClick xmlns:r="http://schemas.openxmlformats.org/officeDocument/2006/relationships" r:id="rId1"/>
          <a:extLst>
            <a:ext uri="{FF2B5EF4-FFF2-40B4-BE49-F238E27FC236}">
              <a16:creationId xmlns:a16="http://schemas.microsoft.com/office/drawing/2014/main" id="{00000000-0008-0000-0B00-000003000000}"/>
            </a:ext>
          </a:extLst>
        </xdr:cNvPr>
        <xdr:cNvSpPr/>
      </xdr:nvSpPr>
      <xdr:spPr>
        <a:xfrm>
          <a:off x="4818529" y="2005853"/>
          <a:ext cx="1594030" cy="262216"/>
        </a:xfrm>
        <a:prstGeom prst="round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nb-NO" sz="700" b="1">
              <a:latin typeface="Verdana" panose="020B0604030504040204" pitchFamily="34" charset="0"/>
              <a:ea typeface="Verdana" panose="020B0604030504040204" pitchFamily="34" charset="0"/>
              <a:cs typeface="Verdana" panose="020B0604030504040204" pitchFamily="34" charset="0"/>
            </a:rPr>
            <a:t>Back to table of contents</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28576</xdr:colOff>
      <xdr:row>0</xdr:row>
      <xdr:rowOff>19050</xdr:rowOff>
    </xdr:from>
    <xdr:to>
      <xdr:col>1</xdr:col>
      <xdr:colOff>5143501</xdr:colOff>
      <xdr:row>9</xdr:row>
      <xdr:rowOff>0</xdr:rowOff>
    </xdr:to>
    <xdr:sp macro="" textlink="">
      <xdr:nvSpPr>
        <xdr:cNvPr id="2" name="TekstSylinder 1">
          <a:extLst>
            <a:ext uri="{FF2B5EF4-FFF2-40B4-BE49-F238E27FC236}">
              <a16:creationId xmlns:a16="http://schemas.microsoft.com/office/drawing/2014/main" id="{00000000-0008-0000-0300-000002000000}"/>
            </a:ext>
          </a:extLst>
        </xdr:cNvPr>
        <xdr:cNvSpPr txBox="1"/>
      </xdr:nvSpPr>
      <xdr:spPr>
        <a:xfrm>
          <a:off x="28576" y="19050"/>
          <a:ext cx="7315200" cy="4438650"/>
        </a:xfrm>
        <a:prstGeom prst="rect">
          <a:avLst/>
        </a:prstGeom>
        <a:solidFill>
          <a:sysClr val="window" lastClr="FFFFFF"/>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nb-NO" sz="1800" b="1">
              <a:solidFill>
                <a:schemeClr val="dk1"/>
              </a:solidFill>
              <a:effectLst/>
              <a:latin typeface="Variana"/>
              <a:ea typeface="+mn-ea"/>
              <a:cs typeface="+mn-cs"/>
            </a:rPr>
            <a:t>Alternative performance measures</a:t>
          </a:r>
          <a:endParaRPr lang="nb-NO" sz="1800">
            <a:solidFill>
              <a:schemeClr val="dk1"/>
            </a:solidFill>
            <a:effectLst/>
            <a:latin typeface="Variana"/>
            <a:ea typeface="+mn-ea"/>
            <a:cs typeface="+mn-cs"/>
          </a:endParaRPr>
        </a:p>
        <a:p>
          <a:br>
            <a:rPr lang="nb-NO" sz="1200">
              <a:solidFill>
                <a:schemeClr val="dk1"/>
              </a:solidFill>
              <a:effectLst/>
              <a:latin typeface="Variana"/>
              <a:ea typeface="+mn-ea"/>
              <a:cs typeface="+mn-cs"/>
            </a:rPr>
          </a:br>
          <a:r>
            <a:rPr lang="nb-NO" sz="1200">
              <a:solidFill>
                <a:schemeClr val="dk1"/>
              </a:solidFill>
              <a:effectLst/>
              <a:latin typeface="Variana"/>
              <a:ea typeface="Verdana" panose="020B0604030504040204" pitchFamily="34" charset="0"/>
              <a:cs typeface="Verdana" panose="020B0604030504040204" pitchFamily="34" charset="0"/>
            </a:rPr>
            <a:t>SpareBank 1 Østlandet’s alternative performance measures (APMs) have been prepared in accordance with the ESMA guidelines on APMs and are indicators aimed at providing useful additional information to the financial statements. These performance measures are either adjusted indicators or measures that are not defined under IFRS or any other legislation and may not be directly comparable with the corresponding measures from other companies. The APMs are not intended to be a substitute for accounting figures drawn up according to IFRS and should not be given more emphasis than these accounting figures, but they have been included in financial reporting to give a fuller description of the Bank’s performance. The APMs also represent important metrics for how the management is running the business. </a:t>
          </a:r>
          <a:endParaRPr lang="nb-NO" sz="1200">
            <a:effectLst/>
            <a:latin typeface="Variana"/>
            <a:ea typeface="Verdana" panose="020B0604030504040204" pitchFamily="34" charset="0"/>
            <a:cs typeface="Verdana" panose="020B0604030504040204" pitchFamily="34" charset="0"/>
          </a:endParaRPr>
        </a:p>
        <a:p>
          <a:r>
            <a:rPr lang="nb-NO" sz="1200">
              <a:solidFill>
                <a:schemeClr val="dk1"/>
              </a:solidFill>
              <a:effectLst/>
              <a:latin typeface="Variana"/>
              <a:ea typeface="Verdana" panose="020B0604030504040204" pitchFamily="34" charset="0"/>
              <a:cs typeface="Verdana" panose="020B0604030504040204" pitchFamily="34" charset="0"/>
            </a:rPr>
            <a:t> </a:t>
          </a:r>
          <a:endParaRPr lang="nb-NO" sz="1200">
            <a:effectLst/>
            <a:latin typeface="Variana"/>
            <a:ea typeface="Verdana" panose="020B0604030504040204" pitchFamily="34" charset="0"/>
            <a:cs typeface="Verdana" panose="020B0604030504040204" pitchFamily="34" charset="0"/>
          </a:endParaRPr>
        </a:p>
        <a:p>
          <a:r>
            <a:rPr lang="nb-NO" sz="1200">
              <a:solidFill>
                <a:schemeClr val="dk1"/>
              </a:solidFill>
              <a:effectLst/>
              <a:latin typeface="Variana"/>
              <a:ea typeface="Verdana" panose="020B0604030504040204" pitchFamily="34" charset="0"/>
              <a:cs typeface="Verdana" panose="020B0604030504040204" pitchFamily="34" charset="0"/>
            </a:rPr>
            <a:t>Non-financial indicators and financial ratios defined by IFRS or other legislation are not defined as APMs. SpareBank 1 Østlandet’s APMs are used both in the overview of main figures and in the directors’ report, and in results presentations and prospectuses. All APMs are shown with corresponding comparative figures for previous periods.</a:t>
          </a:r>
          <a:endParaRPr lang="nb-NO" sz="1200">
            <a:effectLst/>
            <a:latin typeface="Variana"/>
            <a:ea typeface="Verdana" panose="020B0604030504040204" pitchFamily="34" charset="0"/>
            <a:cs typeface="Verdana" panose="020B0604030504040204" pitchFamily="34" charset="0"/>
          </a:endParaRPr>
        </a:p>
        <a:p>
          <a:r>
            <a:rPr lang="nb-NO" sz="1200">
              <a:solidFill>
                <a:schemeClr val="dk1"/>
              </a:solidFill>
              <a:effectLst/>
              <a:latin typeface="Variana"/>
              <a:ea typeface="Verdana" panose="020B0604030504040204" pitchFamily="34" charset="0"/>
              <a:cs typeface="Verdana" panose="020B0604030504040204" pitchFamily="34" charset="0"/>
            </a:rPr>
            <a:t> </a:t>
          </a:r>
          <a:endParaRPr lang="nb-NO" sz="1200">
            <a:effectLst/>
            <a:latin typeface="Variana"/>
            <a:ea typeface="Verdana" panose="020B0604030504040204" pitchFamily="34" charset="0"/>
            <a:cs typeface="Verdana" panose="020B0604030504040204" pitchFamily="34" charset="0"/>
          </a:endParaRPr>
        </a:p>
        <a:p>
          <a:r>
            <a:rPr lang="nb-NO" sz="1200">
              <a:solidFill>
                <a:schemeClr val="dk1"/>
              </a:solidFill>
              <a:effectLst/>
              <a:latin typeface="Variana"/>
              <a:ea typeface="Verdana" panose="020B0604030504040204" pitchFamily="34" charset="0"/>
              <a:cs typeface="Verdana" panose="020B0604030504040204" pitchFamily="34" charset="0"/>
            </a:rPr>
            <a:t>Lending and deposit margins for the Parent Bank are calculated in relation to the daily average of loans to and deposits from customers. For all other main figures and APMs that are calculated using average balances, the average balance is calculated as the average of the opening balance for the current period and the closing balance for each of the quarters in the period.</a:t>
          </a:r>
          <a:endParaRPr lang="nb-NO" sz="1200">
            <a:effectLst/>
            <a:latin typeface="Variana"/>
            <a:ea typeface="Verdana" panose="020B0604030504040204" pitchFamily="34" charset="0"/>
            <a:cs typeface="Verdana" panose="020B0604030504040204" pitchFamily="34" charset="0"/>
          </a:endParaRPr>
        </a:p>
        <a:p>
          <a:endParaRPr lang="nb-NO" sz="1100"/>
        </a:p>
      </xdr:txBody>
    </xdr:sp>
    <xdr:clientData/>
  </xdr:twoCellAnchor>
  <xdr:oneCellAnchor>
    <xdr:from>
      <xdr:col>1</xdr:col>
      <xdr:colOff>590550</xdr:colOff>
      <xdr:row>12</xdr:row>
      <xdr:rowOff>204787</xdr:rowOff>
    </xdr:from>
    <xdr:ext cx="3653436" cy="515975"/>
    <mc:AlternateContent xmlns:mc="http://schemas.openxmlformats.org/markup-compatibility/2006" xmlns:a14="http://schemas.microsoft.com/office/drawing/2010/main">
      <mc:Choice Requires="a14">
        <xdr:sp macro="" textlink="">
          <xdr:nvSpPr>
            <xdr:cNvPr id="3" name="TekstSylinder 2">
              <a:extLst>
                <a:ext uri="{FF2B5EF4-FFF2-40B4-BE49-F238E27FC236}">
                  <a16:creationId xmlns:a16="http://schemas.microsoft.com/office/drawing/2014/main" id="{00000000-0008-0000-0300-000003000000}"/>
                </a:ext>
              </a:extLst>
            </xdr:cNvPr>
            <xdr:cNvSpPr txBox="1"/>
          </xdr:nvSpPr>
          <xdr:spPr>
            <a:xfrm>
              <a:off x="2790825" y="5157787"/>
              <a:ext cx="3653436" cy="5159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14:m>
                <m:oMathPara xmlns:m="http://schemas.openxmlformats.org/officeDocument/2006/math">
                  <m:oMathParaPr>
                    <m:jc m:val="centerGroup"/>
                  </m:oMathParaPr>
                  <m:oMath xmlns:m="http://schemas.openxmlformats.org/officeDocument/2006/math">
                    <m:f>
                      <m:fPr>
                        <m:ctrlPr>
                          <a:rPr lang="nb-NO" sz="900" i="1">
                            <a:solidFill>
                              <a:schemeClr val="tx1"/>
                            </a:solidFill>
                            <a:effectLst/>
                            <a:latin typeface="Cambria Math" panose="02040503050406030204" pitchFamily="18" charset="0"/>
                            <a:ea typeface="+mn-ea"/>
                            <a:cs typeface="+mn-cs"/>
                          </a:rPr>
                        </m:ctrlPr>
                      </m:fPr>
                      <m:num>
                        <m:d>
                          <m:dPr>
                            <m:ctrlPr>
                              <a:rPr lang="nb-NO" sz="900" i="1">
                                <a:solidFill>
                                  <a:schemeClr val="tx1"/>
                                </a:solidFill>
                                <a:effectLst/>
                                <a:latin typeface="Cambria Math" panose="02040503050406030204" pitchFamily="18" charset="0"/>
                                <a:ea typeface="+mn-ea"/>
                                <a:cs typeface="+mn-cs"/>
                              </a:rPr>
                            </m:ctrlPr>
                          </m:dPr>
                          <m:e>
                            <m:r>
                              <m:rPr>
                                <m:sty m:val="p"/>
                              </m:rPr>
                              <a:rPr lang="nb-NO" sz="900">
                                <a:solidFill>
                                  <a:schemeClr val="tx1"/>
                                </a:solidFill>
                                <a:effectLst/>
                                <a:latin typeface="Cambria Math" panose="02040503050406030204" pitchFamily="18" charset="0"/>
                                <a:ea typeface="+mn-ea"/>
                                <a:cs typeface="+mn-cs"/>
                              </a:rPr>
                              <m:t>Profit</m:t>
                            </m:r>
                            <m:r>
                              <a:rPr lang="nb-NO" sz="900">
                                <a:solidFill>
                                  <a:schemeClr val="tx1"/>
                                </a:solidFill>
                                <a:effectLst/>
                                <a:latin typeface="Cambria Math" panose="02040503050406030204" pitchFamily="18" charset="0"/>
                                <a:ea typeface="+mn-ea"/>
                                <a:cs typeface="+mn-cs"/>
                              </a:rPr>
                              <m:t> </m:t>
                            </m:r>
                            <m:r>
                              <m:rPr>
                                <m:sty m:val="p"/>
                              </m:rPr>
                              <a:rPr lang="nb-NO" sz="900">
                                <a:solidFill>
                                  <a:schemeClr val="tx1"/>
                                </a:solidFill>
                                <a:effectLst/>
                                <a:latin typeface="Cambria Math" panose="02040503050406030204" pitchFamily="18" charset="0"/>
                                <a:ea typeface="+mn-ea"/>
                                <a:cs typeface="+mn-cs"/>
                              </a:rPr>
                              <m:t>after</m:t>
                            </m:r>
                            <m:r>
                              <a:rPr lang="nb-NO" sz="900">
                                <a:solidFill>
                                  <a:schemeClr val="tx1"/>
                                </a:solidFill>
                                <a:effectLst/>
                                <a:latin typeface="Cambria Math" panose="02040503050406030204" pitchFamily="18" charset="0"/>
                                <a:ea typeface="+mn-ea"/>
                                <a:cs typeface="+mn-cs"/>
                              </a:rPr>
                              <m:t> </m:t>
                            </m:r>
                            <m:r>
                              <m:rPr>
                                <m:sty m:val="p"/>
                              </m:rPr>
                              <a:rPr lang="nb-NO" sz="900">
                                <a:solidFill>
                                  <a:schemeClr val="tx1"/>
                                </a:solidFill>
                                <a:effectLst/>
                                <a:latin typeface="Cambria Math" panose="02040503050406030204" pitchFamily="18" charset="0"/>
                                <a:ea typeface="+mn-ea"/>
                                <a:cs typeface="+mn-cs"/>
                              </a:rPr>
                              <m:t>tax</m:t>
                            </m:r>
                            <m:r>
                              <a:rPr lang="nb-NO" sz="900" i="1">
                                <a:solidFill>
                                  <a:schemeClr val="tx1"/>
                                </a:solidFill>
                                <a:effectLst/>
                                <a:latin typeface="Cambria Math" panose="02040503050406030204" pitchFamily="18" charset="0"/>
                                <a:ea typeface="+mn-ea"/>
                                <a:cs typeface="+mn-cs"/>
                              </a:rPr>
                              <m:t>−</m:t>
                            </m:r>
                            <m:r>
                              <m:rPr>
                                <m:sty m:val="p"/>
                              </m:rPr>
                              <a:rPr lang="nb-NO" sz="900">
                                <a:solidFill>
                                  <a:schemeClr val="tx1"/>
                                </a:solidFill>
                                <a:effectLst/>
                                <a:latin typeface="Cambria Math" panose="02040503050406030204" pitchFamily="18" charset="0"/>
                                <a:ea typeface="+mn-ea"/>
                                <a:cs typeface="+mn-cs"/>
                              </a:rPr>
                              <m:t>Interest</m:t>
                            </m:r>
                            <m:r>
                              <a:rPr lang="nb-NO" sz="900">
                                <a:solidFill>
                                  <a:schemeClr val="tx1"/>
                                </a:solidFill>
                                <a:effectLst/>
                                <a:latin typeface="Cambria Math" panose="02040503050406030204" pitchFamily="18" charset="0"/>
                                <a:ea typeface="+mn-ea"/>
                                <a:cs typeface="+mn-cs"/>
                              </a:rPr>
                              <m:t> </m:t>
                            </m:r>
                            <m:r>
                              <m:rPr>
                                <m:sty m:val="p"/>
                              </m:rPr>
                              <a:rPr lang="nb-NO" sz="900">
                                <a:solidFill>
                                  <a:schemeClr val="tx1"/>
                                </a:solidFill>
                                <a:effectLst/>
                                <a:latin typeface="Cambria Math" panose="02040503050406030204" pitchFamily="18" charset="0"/>
                                <a:ea typeface="+mn-ea"/>
                                <a:cs typeface="+mn-cs"/>
                              </a:rPr>
                              <m:t>expenses</m:t>
                            </m:r>
                            <m:r>
                              <a:rPr lang="nb-NO" sz="900">
                                <a:solidFill>
                                  <a:schemeClr val="tx1"/>
                                </a:solidFill>
                                <a:effectLst/>
                                <a:latin typeface="Cambria Math" panose="02040503050406030204" pitchFamily="18" charset="0"/>
                                <a:ea typeface="+mn-ea"/>
                                <a:cs typeface="+mn-cs"/>
                              </a:rPr>
                              <m:t> </m:t>
                            </m:r>
                            <m:r>
                              <m:rPr>
                                <m:sty m:val="p"/>
                              </m:rPr>
                              <a:rPr lang="nb-NO" sz="900">
                                <a:solidFill>
                                  <a:schemeClr val="tx1"/>
                                </a:solidFill>
                                <a:effectLst/>
                                <a:latin typeface="Cambria Math" panose="02040503050406030204" pitchFamily="18" charset="0"/>
                                <a:ea typeface="+mn-ea"/>
                                <a:cs typeface="+mn-cs"/>
                              </a:rPr>
                              <m:t>on</m:t>
                            </m:r>
                            <m:r>
                              <a:rPr lang="nb-NO" sz="900">
                                <a:solidFill>
                                  <a:schemeClr val="tx1"/>
                                </a:solidFill>
                                <a:effectLst/>
                                <a:latin typeface="Cambria Math" panose="02040503050406030204" pitchFamily="18" charset="0"/>
                                <a:ea typeface="+mn-ea"/>
                                <a:cs typeface="+mn-cs"/>
                              </a:rPr>
                              <m:t> </m:t>
                            </m:r>
                            <m:r>
                              <m:rPr>
                                <m:sty m:val="p"/>
                              </m:rPr>
                              <a:rPr lang="nb-NO" sz="900">
                                <a:solidFill>
                                  <a:schemeClr val="tx1"/>
                                </a:solidFill>
                                <a:effectLst/>
                                <a:latin typeface="Cambria Math" panose="02040503050406030204" pitchFamily="18" charset="0"/>
                                <a:ea typeface="+mn-ea"/>
                                <a:cs typeface="+mn-cs"/>
                              </a:rPr>
                              <m:t>hybrid</m:t>
                            </m:r>
                            <m:r>
                              <a:rPr lang="nb-NO" sz="900">
                                <a:solidFill>
                                  <a:schemeClr val="tx1"/>
                                </a:solidFill>
                                <a:effectLst/>
                                <a:latin typeface="Cambria Math" panose="02040503050406030204" pitchFamily="18" charset="0"/>
                                <a:ea typeface="+mn-ea"/>
                                <a:cs typeface="+mn-cs"/>
                              </a:rPr>
                              <m:t> </m:t>
                            </m:r>
                            <m:r>
                              <m:rPr>
                                <m:sty m:val="p"/>
                              </m:rPr>
                              <a:rPr lang="nb-NO" sz="900">
                                <a:solidFill>
                                  <a:schemeClr val="tx1"/>
                                </a:solidFill>
                                <a:effectLst/>
                                <a:latin typeface="Cambria Math" panose="02040503050406030204" pitchFamily="18" charset="0"/>
                                <a:ea typeface="+mn-ea"/>
                                <a:cs typeface="+mn-cs"/>
                              </a:rPr>
                              <m:t>capital</m:t>
                            </m:r>
                          </m:e>
                        </m:d>
                        <m:r>
                          <a:rPr lang="nb-NO" sz="900">
                            <a:solidFill>
                              <a:schemeClr val="tx1"/>
                            </a:solidFill>
                            <a:effectLst/>
                            <a:latin typeface="Cambria Math" panose="02040503050406030204" pitchFamily="18" charset="0"/>
                            <a:ea typeface="+mn-ea"/>
                            <a:cs typeface="+mn-cs"/>
                          </a:rPr>
                          <m:t>×(</m:t>
                        </m:r>
                        <m:f>
                          <m:fPr>
                            <m:ctrlPr>
                              <a:rPr lang="nb-NO" sz="900" i="1">
                                <a:solidFill>
                                  <a:schemeClr val="tx1"/>
                                </a:solidFill>
                                <a:effectLst/>
                                <a:latin typeface="Cambria Math" panose="02040503050406030204" pitchFamily="18" charset="0"/>
                                <a:ea typeface="+mn-ea"/>
                                <a:cs typeface="+mn-cs"/>
                              </a:rPr>
                            </m:ctrlPr>
                          </m:fPr>
                          <m:num>
                            <m:r>
                              <m:rPr>
                                <m:sty m:val="p"/>
                              </m:rPr>
                              <a:rPr lang="nb-NO" sz="900">
                                <a:solidFill>
                                  <a:schemeClr val="tx1"/>
                                </a:solidFill>
                                <a:effectLst/>
                                <a:latin typeface="Cambria Math" panose="02040503050406030204" pitchFamily="18" charset="0"/>
                                <a:ea typeface="+mn-ea"/>
                                <a:cs typeface="+mn-cs"/>
                              </a:rPr>
                              <m:t>Act</m:t>
                            </m:r>
                          </m:num>
                          <m:den>
                            <m:r>
                              <m:rPr>
                                <m:sty m:val="p"/>
                              </m:rPr>
                              <a:rPr lang="nb-NO" sz="900">
                                <a:solidFill>
                                  <a:schemeClr val="tx1"/>
                                </a:solidFill>
                                <a:effectLst/>
                                <a:latin typeface="Cambria Math" panose="02040503050406030204" pitchFamily="18" charset="0"/>
                                <a:ea typeface="+mn-ea"/>
                                <a:cs typeface="+mn-cs"/>
                              </a:rPr>
                              <m:t>Act</m:t>
                            </m:r>
                          </m:den>
                        </m:f>
                        <m:r>
                          <a:rPr lang="nb-NO" sz="900">
                            <a:solidFill>
                              <a:schemeClr val="tx1"/>
                            </a:solidFill>
                            <a:effectLst/>
                            <a:latin typeface="Cambria Math" panose="02040503050406030204" pitchFamily="18" charset="0"/>
                            <a:ea typeface="+mn-ea"/>
                            <a:cs typeface="+mn-cs"/>
                          </a:rPr>
                          <m:t>) </m:t>
                        </m:r>
                      </m:num>
                      <m:den>
                        <m:r>
                          <m:rPr>
                            <m:sty m:val="p"/>
                          </m:rPr>
                          <a:rPr lang="nb-NO" sz="900">
                            <a:solidFill>
                              <a:schemeClr val="tx1"/>
                            </a:solidFill>
                            <a:effectLst/>
                            <a:latin typeface="Cambria Math" panose="02040503050406030204" pitchFamily="18" charset="0"/>
                            <a:ea typeface="+mn-ea"/>
                            <a:cs typeface="+mn-cs"/>
                          </a:rPr>
                          <m:t>Average</m:t>
                        </m:r>
                        <m:r>
                          <a:rPr lang="nb-NO" sz="900">
                            <a:solidFill>
                              <a:schemeClr val="tx1"/>
                            </a:solidFill>
                            <a:effectLst/>
                            <a:latin typeface="Cambria Math" panose="02040503050406030204" pitchFamily="18" charset="0"/>
                            <a:ea typeface="+mn-ea"/>
                            <a:cs typeface="+mn-cs"/>
                          </a:rPr>
                          <m:t> </m:t>
                        </m:r>
                        <m:r>
                          <m:rPr>
                            <m:sty m:val="p"/>
                          </m:rPr>
                          <a:rPr lang="nb-NO" sz="900">
                            <a:solidFill>
                              <a:schemeClr val="tx1"/>
                            </a:solidFill>
                            <a:effectLst/>
                            <a:latin typeface="Cambria Math" panose="02040503050406030204" pitchFamily="18" charset="0"/>
                            <a:ea typeface="+mn-ea"/>
                            <a:cs typeface="+mn-cs"/>
                          </a:rPr>
                          <m:t>equity</m:t>
                        </m:r>
                        <m:r>
                          <a:rPr lang="nb-NO" sz="900" i="1">
                            <a:solidFill>
                              <a:schemeClr val="tx1"/>
                            </a:solidFill>
                            <a:effectLst/>
                            <a:latin typeface="Cambria Math" panose="02040503050406030204" pitchFamily="18" charset="0"/>
                            <a:ea typeface="+mn-ea"/>
                            <a:cs typeface="+mn-cs"/>
                          </a:rPr>
                          <m:t>−</m:t>
                        </m:r>
                        <m:r>
                          <m:rPr>
                            <m:sty m:val="p"/>
                          </m:rPr>
                          <a:rPr lang="nb-NO" sz="900">
                            <a:solidFill>
                              <a:schemeClr val="tx1"/>
                            </a:solidFill>
                            <a:effectLst/>
                            <a:latin typeface="Cambria Math" panose="02040503050406030204" pitchFamily="18" charset="0"/>
                            <a:ea typeface="+mn-ea"/>
                            <a:cs typeface="+mn-cs"/>
                          </a:rPr>
                          <m:t>Average</m:t>
                        </m:r>
                        <m:r>
                          <a:rPr lang="nb-NO" sz="900">
                            <a:solidFill>
                              <a:schemeClr val="tx1"/>
                            </a:solidFill>
                            <a:effectLst/>
                            <a:latin typeface="Cambria Math" panose="02040503050406030204" pitchFamily="18" charset="0"/>
                            <a:ea typeface="+mn-ea"/>
                            <a:cs typeface="+mn-cs"/>
                          </a:rPr>
                          <m:t> </m:t>
                        </m:r>
                        <m:r>
                          <m:rPr>
                            <m:sty m:val="p"/>
                          </m:rPr>
                          <a:rPr lang="nb-NO" sz="900">
                            <a:solidFill>
                              <a:schemeClr val="tx1"/>
                            </a:solidFill>
                            <a:effectLst/>
                            <a:latin typeface="Cambria Math" panose="02040503050406030204" pitchFamily="18" charset="0"/>
                            <a:ea typeface="+mn-ea"/>
                            <a:cs typeface="+mn-cs"/>
                          </a:rPr>
                          <m:t>hybrid</m:t>
                        </m:r>
                        <m:r>
                          <a:rPr lang="nb-NO" sz="900">
                            <a:solidFill>
                              <a:schemeClr val="tx1"/>
                            </a:solidFill>
                            <a:effectLst/>
                            <a:latin typeface="Cambria Math" panose="02040503050406030204" pitchFamily="18" charset="0"/>
                            <a:ea typeface="+mn-ea"/>
                            <a:cs typeface="+mn-cs"/>
                          </a:rPr>
                          <m:t> </m:t>
                        </m:r>
                        <m:r>
                          <m:rPr>
                            <m:sty m:val="p"/>
                          </m:rPr>
                          <a:rPr lang="nb-NO" sz="900">
                            <a:solidFill>
                              <a:schemeClr val="tx1"/>
                            </a:solidFill>
                            <a:effectLst/>
                            <a:latin typeface="Cambria Math" panose="02040503050406030204" pitchFamily="18" charset="0"/>
                            <a:ea typeface="+mn-ea"/>
                            <a:cs typeface="+mn-cs"/>
                          </a:rPr>
                          <m:t>capital</m:t>
                        </m:r>
                      </m:den>
                    </m:f>
                  </m:oMath>
                </m:oMathPara>
              </a14:m>
              <a:endParaRPr lang="nb-NO" sz="900">
                <a:solidFill>
                  <a:schemeClr val="tx1"/>
                </a:solidFill>
                <a:effectLst/>
                <a:latin typeface="+mn-lt"/>
                <a:ea typeface="+mn-ea"/>
                <a:cs typeface="+mn-cs"/>
              </a:endParaRPr>
            </a:p>
            <a:p>
              <a:endParaRPr lang="nb-NO" sz="900"/>
            </a:p>
          </xdr:txBody>
        </xdr:sp>
      </mc:Choice>
      <mc:Fallback xmlns="">
        <xdr:sp macro="" textlink="">
          <xdr:nvSpPr>
            <xdr:cNvPr id="3" name="TekstSylinder 2"/>
            <xdr:cNvSpPr txBox="1"/>
          </xdr:nvSpPr>
          <xdr:spPr>
            <a:xfrm>
              <a:off x="2790825" y="5157787"/>
              <a:ext cx="3653436" cy="5159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r>
                <a:rPr lang="nb-NO" sz="900" i="0">
                  <a:solidFill>
                    <a:schemeClr val="tx1"/>
                  </a:solidFill>
                  <a:effectLst/>
                  <a:latin typeface="Cambria Math" panose="02040503050406030204" pitchFamily="18" charset="0"/>
                  <a:ea typeface="+mn-ea"/>
                  <a:cs typeface="+mn-cs"/>
                </a:rPr>
                <a:t>((Profit after tax−Interest expenses on hybrid capital)×(Act/Act) )/(Average equity−Average hybrid capital)</a:t>
              </a:r>
              <a:endParaRPr lang="nb-NO" sz="900">
                <a:solidFill>
                  <a:schemeClr val="tx1"/>
                </a:solidFill>
                <a:effectLst/>
                <a:latin typeface="+mn-lt"/>
                <a:ea typeface="+mn-ea"/>
                <a:cs typeface="+mn-cs"/>
              </a:endParaRPr>
            </a:p>
            <a:p>
              <a:endParaRPr lang="nb-NO" sz="900"/>
            </a:p>
          </xdr:txBody>
        </xdr:sp>
      </mc:Fallback>
    </mc:AlternateContent>
    <xdr:clientData/>
  </xdr:oneCellAnchor>
  <xdr:oneCellAnchor>
    <xdr:from>
      <xdr:col>1</xdr:col>
      <xdr:colOff>600075</xdr:colOff>
      <xdr:row>14</xdr:row>
      <xdr:rowOff>90487</xdr:rowOff>
    </xdr:from>
    <xdr:ext cx="3800475" cy="414338"/>
    <mc:AlternateContent xmlns:mc="http://schemas.openxmlformats.org/markup-compatibility/2006" xmlns:a14="http://schemas.microsoft.com/office/drawing/2010/main">
      <mc:Choice Requires="a14">
        <xdr:sp macro="" textlink="">
          <xdr:nvSpPr>
            <xdr:cNvPr id="4" name="TekstSylinder 3">
              <a:extLst>
                <a:ext uri="{FF2B5EF4-FFF2-40B4-BE49-F238E27FC236}">
                  <a16:creationId xmlns:a16="http://schemas.microsoft.com/office/drawing/2014/main" id="{00000000-0008-0000-0300-000004000000}"/>
                </a:ext>
              </a:extLst>
            </xdr:cNvPr>
            <xdr:cNvSpPr txBox="1"/>
          </xdr:nvSpPr>
          <xdr:spPr>
            <a:xfrm>
              <a:off x="2800350" y="6796087"/>
              <a:ext cx="3800475" cy="41433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noAutofit/>
            </a:bodyPr>
            <a:lstStyle/>
            <a:p>
              <a:pPr/>
              <a14:m>
                <m:oMathPara xmlns:m="http://schemas.openxmlformats.org/officeDocument/2006/math">
                  <m:oMathParaPr>
                    <m:jc m:val="centerGroup"/>
                  </m:oMathParaPr>
                  <m:oMath xmlns:m="http://schemas.openxmlformats.org/officeDocument/2006/math">
                    <m:r>
                      <a:rPr lang="en-GB" sz="900" i="1">
                        <a:solidFill>
                          <a:schemeClr val="tx1"/>
                        </a:solidFill>
                        <a:effectLst/>
                        <a:latin typeface="Cambria Math" panose="02040503050406030204" pitchFamily="18" charset="0"/>
                        <a:ea typeface="+mn-ea"/>
                        <a:cs typeface="+mn-cs"/>
                      </a:rPr>
                      <m:t>𝑂𝑝𝑒𝑟𝑎𝑡𝑖𝑛𝑔</m:t>
                    </m:r>
                    <m:r>
                      <a:rPr lang="en-GB" sz="900" i="1">
                        <a:solidFill>
                          <a:schemeClr val="tx1"/>
                        </a:solidFill>
                        <a:effectLst/>
                        <a:latin typeface="Cambria Math" panose="02040503050406030204" pitchFamily="18" charset="0"/>
                        <a:ea typeface="+mn-ea"/>
                        <a:cs typeface="+mn-cs"/>
                      </a:rPr>
                      <m:t> </m:t>
                    </m:r>
                    <m:r>
                      <a:rPr lang="en-GB" sz="900" i="1">
                        <a:solidFill>
                          <a:schemeClr val="tx1"/>
                        </a:solidFill>
                        <a:effectLst/>
                        <a:latin typeface="Cambria Math" panose="02040503050406030204" pitchFamily="18" charset="0"/>
                        <a:ea typeface="+mn-ea"/>
                        <a:cs typeface="+mn-cs"/>
                      </a:rPr>
                      <m:t>𝑝𝑟𝑜𝑓𝑖𝑡</m:t>
                    </m:r>
                    <m:r>
                      <a:rPr lang="en-GB" sz="900" i="1">
                        <a:solidFill>
                          <a:schemeClr val="tx1"/>
                        </a:solidFill>
                        <a:effectLst/>
                        <a:latin typeface="Cambria Math" panose="02040503050406030204" pitchFamily="18" charset="0"/>
                        <a:ea typeface="+mn-ea"/>
                        <a:cs typeface="+mn-cs"/>
                      </a:rPr>
                      <m:t> </m:t>
                    </m:r>
                    <m:r>
                      <a:rPr lang="en-GB" sz="900" i="1">
                        <a:solidFill>
                          <a:schemeClr val="tx1"/>
                        </a:solidFill>
                        <a:effectLst/>
                        <a:latin typeface="Cambria Math" panose="02040503050406030204" pitchFamily="18" charset="0"/>
                        <a:ea typeface="+mn-ea"/>
                        <a:cs typeface="+mn-cs"/>
                      </a:rPr>
                      <m:t>𝑏𝑒𝑓𝑜𝑟𝑒</m:t>
                    </m:r>
                    <m:r>
                      <a:rPr lang="en-GB" sz="900" i="1">
                        <a:solidFill>
                          <a:schemeClr val="tx1"/>
                        </a:solidFill>
                        <a:effectLst/>
                        <a:latin typeface="Cambria Math" panose="02040503050406030204" pitchFamily="18" charset="0"/>
                        <a:ea typeface="+mn-ea"/>
                        <a:cs typeface="+mn-cs"/>
                      </a:rPr>
                      <m:t> </m:t>
                    </m:r>
                    <m:r>
                      <a:rPr lang="en-GB" sz="900" i="1">
                        <a:solidFill>
                          <a:schemeClr val="tx1"/>
                        </a:solidFill>
                        <a:effectLst/>
                        <a:latin typeface="Cambria Math" panose="02040503050406030204" pitchFamily="18" charset="0"/>
                        <a:ea typeface="+mn-ea"/>
                        <a:cs typeface="+mn-cs"/>
                      </a:rPr>
                      <m:t>𝑙𝑜𝑠𝑠𝑒𝑠</m:t>
                    </m:r>
                    <m:r>
                      <a:rPr lang="en-GB" sz="900" i="1">
                        <a:solidFill>
                          <a:schemeClr val="tx1"/>
                        </a:solidFill>
                        <a:effectLst/>
                        <a:latin typeface="Cambria Math" panose="02040503050406030204" pitchFamily="18" charset="0"/>
                        <a:ea typeface="+mn-ea"/>
                        <a:cs typeface="+mn-cs"/>
                      </a:rPr>
                      <m:t> </m:t>
                    </m:r>
                    <m:r>
                      <a:rPr lang="en-GB" sz="900" i="1">
                        <a:solidFill>
                          <a:schemeClr val="tx1"/>
                        </a:solidFill>
                        <a:effectLst/>
                        <a:latin typeface="Cambria Math" panose="02040503050406030204" pitchFamily="18" charset="0"/>
                        <a:ea typeface="+mn-ea"/>
                        <a:cs typeface="+mn-cs"/>
                      </a:rPr>
                      <m:t>𝑜𝑛</m:t>
                    </m:r>
                    <m:r>
                      <a:rPr lang="en-GB" sz="900" i="1">
                        <a:solidFill>
                          <a:schemeClr val="tx1"/>
                        </a:solidFill>
                        <a:effectLst/>
                        <a:latin typeface="Cambria Math" panose="02040503050406030204" pitchFamily="18" charset="0"/>
                        <a:ea typeface="+mn-ea"/>
                        <a:cs typeface="+mn-cs"/>
                      </a:rPr>
                      <m:t> </m:t>
                    </m:r>
                    <m:r>
                      <a:rPr lang="en-GB" sz="900" i="1">
                        <a:solidFill>
                          <a:schemeClr val="tx1"/>
                        </a:solidFill>
                        <a:effectLst/>
                        <a:latin typeface="Cambria Math" panose="02040503050406030204" pitchFamily="18" charset="0"/>
                        <a:ea typeface="+mn-ea"/>
                        <a:cs typeface="+mn-cs"/>
                      </a:rPr>
                      <m:t>𝑙𝑜𝑎𝑛𝑠</m:t>
                    </m:r>
                    <m:r>
                      <a:rPr lang="en-GB" sz="900" i="1">
                        <a:solidFill>
                          <a:schemeClr val="tx1"/>
                        </a:solidFill>
                        <a:effectLst/>
                        <a:latin typeface="Cambria Math" panose="02040503050406030204" pitchFamily="18" charset="0"/>
                        <a:ea typeface="+mn-ea"/>
                        <a:cs typeface="+mn-cs"/>
                      </a:rPr>
                      <m:t> </m:t>
                    </m:r>
                    <m:r>
                      <a:rPr lang="en-GB" sz="900" i="1">
                        <a:solidFill>
                          <a:schemeClr val="tx1"/>
                        </a:solidFill>
                        <a:effectLst/>
                        <a:latin typeface="Cambria Math" panose="02040503050406030204" pitchFamily="18" charset="0"/>
                        <a:ea typeface="+mn-ea"/>
                        <a:cs typeface="+mn-cs"/>
                      </a:rPr>
                      <m:t>𝑎𝑛𝑑</m:t>
                    </m:r>
                    <m:r>
                      <a:rPr lang="en-GB" sz="900" i="1">
                        <a:solidFill>
                          <a:schemeClr val="tx1"/>
                        </a:solidFill>
                        <a:effectLst/>
                        <a:latin typeface="Cambria Math" panose="02040503050406030204" pitchFamily="18" charset="0"/>
                        <a:ea typeface="+mn-ea"/>
                        <a:cs typeface="+mn-cs"/>
                      </a:rPr>
                      <m:t> </m:t>
                    </m:r>
                    <m:r>
                      <a:rPr lang="en-GB" sz="900" i="1">
                        <a:solidFill>
                          <a:schemeClr val="tx1"/>
                        </a:solidFill>
                        <a:effectLst/>
                        <a:latin typeface="Cambria Math" panose="02040503050406030204" pitchFamily="18" charset="0"/>
                        <a:ea typeface="+mn-ea"/>
                        <a:cs typeface="+mn-cs"/>
                      </a:rPr>
                      <m:t>𝑔𝑢𝑎𝑟𝑎𝑛𝑡𝑒𝑒𝑠</m:t>
                    </m:r>
                  </m:oMath>
                </m:oMathPara>
              </a14:m>
              <a:endParaRPr lang="nb-NO" sz="900" i="1">
                <a:solidFill>
                  <a:schemeClr val="tx1"/>
                </a:solidFill>
                <a:effectLst/>
                <a:latin typeface="+mn-lt"/>
                <a:ea typeface="+mn-ea"/>
                <a:cs typeface="+mn-cs"/>
              </a:endParaRPr>
            </a:p>
            <a:p>
              <a:pPr/>
              <a14:m>
                <m:oMathPara xmlns:m="http://schemas.openxmlformats.org/officeDocument/2006/math">
                  <m:oMathParaPr>
                    <m:jc m:val="centerGroup"/>
                  </m:oMathParaPr>
                  <m:oMath xmlns:m="http://schemas.openxmlformats.org/officeDocument/2006/math">
                    <m:r>
                      <a:rPr lang="en-GB" sz="900" i="1">
                        <a:solidFill>
                          <a:schemeClr val="tx1"/>
                        </a:solidFill>
                        <a:effectLst/>
                        <a:latin typeface="Cambria Math" panose="02040503050406030204" pitchFamily="18" charset="0"/>
                        <a:ea typeface="+mn-ea"/>
                        <a:cs typeface="+mn-cs"/>
                      </a:rPr>
                      <m:t>−</m:t>
                    </m:r>
                    <m:r>
                      <a:rPr lang="en-GB" sz="900" i="1">
                        <a:solidFill>
                          <a:schemeClr val="tx1"/>
                        </a:solidFill>
                        <a:effectLst/>
                        <a:latin typeface="Cambria Math" panose="02040503050406030204" pitchFamily="18" charset="0"/>
                        <a:ea typeface="+mn-ea"/>
                        <a:cs typeface="+mn-cs"/>
                      </a:rPr>
                      <m:t>𝑁𝑒𝑡</m:t>
                    </m:r>
                    <m:r>
                      <a:rPr lang="en-GB" sz="900" i="1">
                        <a:solidFill>
                          <a:schemeClr val="tx1"/>
                        </a:solidFill>
                        <a:effectLst/>
                        <a:latin typeface="Cambria Math" panose="02040503050406030204" pitchFamily="18" charset="0"/>
                        <a:ea typeface="+mn-ea"/>
                        <a:cs typeface="+mn-cs"/>
                      </a:rPr>
                      <m:t> </m:t>
                    </m:r>
                    <m:r>
                      <a:rPr lang="en-GB" sz="900" i="1">
                        <a:solidFill>
                          <a:schemeClr val="tx1"/>
                        </a:solidFill>
                        <a:effectLst/>
                        <a:latin typeface="Cambria Math" panose="02040503050406030204" pitchFamily="18" charset="0"/>
                        <a:ea typeface="+mn-ea"/>
                        <a:cs typeface="+mn-cs"/>
                      </a:rPr>
                      <m:t>𝑖𝑛𝑐𝑜𝑚𝑒</m:t>
                    </m:r>
                    <m:r>
                      <a:rPr lang="en-GB" sz="900" i="1">
                        <a:solidFill>
                          <a:schemeClr val="tx1"/>
                        </a:solidFill>
                        <a:effectLst/>
                        <a:latin typeface="Cambria Math" panose="02040503050406030204" pitchFamily="18" charset="0"/>
                        <a:ea typeface="+mn-ea"/>
                        <a:cs typeface="+mn-cs"/>
                      </a:rPr>
                      <m:t> </m:t>
                    </m:r>
                    <m:r>
                      <a:rPr lang="en-GB" sz="900" i="1">
                        <a:solidFill>
                          <a:schemeClr val="tx1"/>
                        </a:solidFill>
                        <a:effectLst/>
                        <a:latin typeface="Cambria Math" panose="02040503050406030204" pitchFamily="18" charset="0"/>
                        <a:ea typeface="+mn-ea"/>
                        <a:cs typeface="+mn-cs"/>
                      </a:rPr>
                      <m:t>𝑓𝑟𝑜𝑚</m:t>
                    </m:r>
                    <m:r>
                      <a:rPr lang="en-GB" sz="900" i="1">
                        <a:solidFill>
                          <a:schemeClr val="tx1"/>
                        </a:solidFill>
                        <a:effectLst/>
                        <a:latin typeface="Cambria Math" panose="02040503050406030204" pitchFamily="18" charset="0"/>
                        <a:ea typeface="+mn-ea"/>
                        <a:cs typeface="+mn-cs"/>
                      </a:rPr>
                      <m:t> </m:t>
                    </m:r>
                    <m:r>
                      <a:rPr lang="en-GB" sz="900" i="1">
                        <a:solidFill>
                          <a:schemeClr val="tx1"/>
                        </a:solidFill>
                        <a:effectLst/>
                        <a:latin typeface="Cambria Math" panose="02040503050406030204" pitchFamily="18" charset="0"/>
                        <a:ea typeface="+mn-ea"/>
                        <a:cs typeface="+mn-cs"/>
                      </a:rPr>
                      <m:t>𝑓𝑖𝑛𝑎𝑛𝑐𝑖𝑎𝑙</m:t>
                    </m:r>
                    <m:r>
                      <a:rPr lang="en-GB" sz="900" i="1">
                        <a:solidFill>
                          <a:schemeClr val="tx1"/>
                        </a:solidFill>
                        <a:effectLst/>
                        <a:latin typeface="Cambria Math" panose="02040503050406030204" pitchFamily="18" charset="0"/>
                        <a:ea typeface="+mn-ea"/>
                        <a:cs typeface="+mn-cs"/>
                      </a:rPr>
                      <m:t> </m:t>
                    </m:r>
                    <m:r>
                      <a:rPr lang="en-GB" sz="900" i="1">
                        <a:solidFill>
                          <a:schemeClr val="tx1"/>
                        </a:solidFill>
                        <a:effectLst/>
                        <a:latin typeface="Cambria Math" panose="02040503050406030204" pitchFamily="18" charset="0"/>
                        <a:ea typeface="+mn-ea"/>
                        <a:cs typeface="+mn-cs"/>
                      </a:rPr>
                      <m:t>𝑎𝑠𝑠𝑒𝑡𝑠</m:t>
                    </m:r>
                    <m:r>
                      <a:rPr lang="en-GB" sz="900" i="1">
                        <a:solidFill>
                          <a:schemeClr val="tx1"/>
                        </a:solidFill>
                        <a:effectLst/>
                        <a:latin typeface="Cambria Math" panose="02040503050406030204" pitchFamily="18" charset="0"/>
                        <a:ea typeface="+mn-ea"/>
                        <a:cs typeface="+mn-cs"/>
                      </a:rPr>
                      <m:t> </m:t>
                    </m:r>
                    <m:r>
                      <a:rPr lang="en-GB" sz="900" i="1">
                        <a:solidFill>
                          <a:schemeClr val="tx1"/>
                        </a:solidFill>
                        <a:effectLst/>
                        <a:latin typeface="Cambria Math" panose="02040503050406030204" pitchFamily="18" charset="0"/>
                        <a:ea typeface="+mn-ea"/>
                        <a:cs typeface="+mn-cs"/>
                      </a:rPr>
                      <m:t>𝑎𝑛𝑑</m:t>
                    </m:r>
                    <m:r>
                      <a:rPr lang="en-GB" sz="900" i="1">
                        <a:solidFill>
                          <a:schemeClr val="tx1"/>
                        </a:solidFill>
                        <a:effectLst/>
                        <a:latin typeface="Cambria Math" panose="02040503050406030204" pitchFamily="18" charset="0"/>
                        <a:ea typeface="+mn-ea"/>
                        <a:cs typeface="+mn-cs"/>
                      </a:rPr>
                      <m:t> </m:t>
                    </m:r>
                    <m:r>
                      <a:rPr lang="en-GB" sz="900" i="1">
                        <a:solidFill>
                          <a:schemeClr val="tx1"/>
                        </a:solidFill>
                        <a:effectLst/>
                        <a:latin typeface="Cambria Math" panose="02040503050406030204" pitchFamily="18" charset="0"/>
                        <a:ea typeface="+mn-ea"/>
                        <a:cs typeface="+mn-cs"/>
                      </a:rPr>
                      <m:t>𝑙𝑖𝑎𝑏𝑖𝑙𝑖𝑡𝑖𝑒𝑠</m:t>
                    </m:r>
                    <m:r>
                      <a:rPr lang="en-GB" sz="900" i="1">
                        <a:solidFill>
                          <a:schemeClr val="tx1"/>
                        </a:solidFill>
                        <a:effectLst/>
                        <a:latin typeface="Cambria Math" panose="02040503050406030204" pitchFamily="18" charset="0"/>
                        <a:ea typeface="+mn-ea"/>
                        <a:cs typeface="+mn-cs"/>
                      </a:rPr>
                      <m:t>−</m:t>
                    </m:r>
                    <m:r>
                      <a:rPr lang="en-GB" sz="900" i="1">
                        <a:solidFill>
                          <a:schemeClr val="tx1"/>
                        </a:solidFill>
                        <a:effectLst/>
                        <a:latin typeface="Cambria Math" panose="02040503050406030204" pitchFamily="18" charset="0"/>
                        <a:ea typeface="+mn-ea"/>
                        <a:cs typeface="+mn-cs"/>
                      </a:rPr>
                      <m:t>𝑁𝑜𝑡𝑎𝑏𝑙𝑒</m:t>
                    </m:r>
                    <m:r>
                      <a:rPr lang="en-GB" sz="900" i="1">
                        <a:solidFill>
                          <a:schemeClr val="tx1"/>
                        </a:solidFill>
                        <a:effectLst/>
                        <a:latin typeface="Cambria Math" panose="02040503050406030204" pitchFamily="18" charset="0"/>
                        <a:ea typeface="+mn-ea"/>
                        <a:cs typeface="+mn-cs"/>
                      </a:rPr>
                      <m:t> </m:t>
                    </m:r>
                    <m:r>
                      <a:rPr lang="en-GB" sz="900" i="1">
                        <a:solidFill>
                          <a:schemeClr val="tx1"/>
                        </a:solidFill>
                        <a:effectLst/>
                        <a:latin typeface="Cambria Math" panose="02040503050406030204" pitchFamily="18" charset="0"/>
                        <a:ea typeface="+mn-ea"/>
                        <a:cs typeface="+mn-cs"/>
                      </a:rPr>
                      <m:t>𝑖𝑡𝑒𝑚𝑠</m:t>
                    </m:r>
                  </m:oMath>
                </m:oMathPara>
              </a14:m>
              <a:endParaRPr lang="nb-NO" sz="900"/>
            </a:p>
          </xdr:txBody>
        </xdr:sp>
      </mc:Choice>
      <mc:Fallback xmlns="">
        <xdr:sp macro="" textlink="">
          <xdr:nvSpPr>
            <xdr:cNvPr id="4" name="TekstSylinder 3"/>
            <xdr:cNvSpPr txBox="1"/>
          </xdr:nvSpPr>
          <xdr:spPr>
            <a:xfrm>
              <a:off x="2800350" y="6796087"/>
              <a:ext cx="3800475" cy="41433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noAutofit/>
            </a:bodyPr>
            <a:lstStyle/>
            <a:p>
              <a:pPr/>
              <a:r>
                <a:rPr lang="en-GB" sz="900" i="0">
                  <a:solidFill>
                    <a:schemeClr val="tx1"/>
                  </a:solidFill>
                  <a:effectLst/>
                  <a:latin typeface="Cambria Math" panose="02040503050406030204" pitchFamily="18" charset="0"/>
                  <a:ea typeface="+mn-ea"/>
                  <a:cs typeface="+mn-cs"/>
                </a:rPr>
                <a:t>𝑂𝑝𝑒𝑟𝑎𝑡𝑖𝑛𝑔 𝑝𝑟𝑜𝑓𝑖𝑡 𝑏𝑒𝑓𝑜𝑟𝑒 𝑙𝑜𝑠𝑠𝑒𝑠 𝑜𝑛 𝑙𝑜𝑎𝑛𝑠 𝑎𝑛𝑑 𝑔𝑢𝑎𝑟𝑎𝑛𝑡𝑒𝑒𝑠</a:t>
              </a:r>
              <a:endParaRPr lang="nb-NO" sz="900" i="1">
                <a:solidFill>
                  <a:schemeClr val="tx1"/>
                </a:solidFill>
                <a:effectLst/>
                <a:latin typeface="+mn-lt"/>
                <a:ea typeface="+mn-ea"/>
                <a:cs typeface="+mn-cs"/>
              </a:endParaRPr>
            </a:p>
            <a:p>
              <a:pPr/>
              <a:r>
                <a:rPr lang="en-GB" sz="900" i="0">
                  <a:solidFill>
                    <a:schemeClr val="tx1"/>
                  </a:solidFill>
                  <a:effectLst/>
                  <a:latin typeface="Cambria Math" panose="02040503050406030204" pitchFamily="18" charset="0"/>
                  <a:ea typeface="+mn-ea"/>
                  <a:cs typeface="+mn-cs"/>
                </a:rPr>
                <a:t>−𝑁𝑒𝑡 𝑖𝑛𝑐𝑜𝑚𝑒 𝑓𝑟𝑜𝑚 𝑓𝑖𝑛𝑎𝑛𝑐𝑖𝑎𝑙 𝑎𝑠𝑠𝑒𝑡𝑠 𝑎𝑛𝑑 𝑙𝑖𝑎𝑏𝑖𝑙𝑖𝑡𝑖𝑒𝑠−𝑁𝑜𝑡𝑎𝑏𝑙𝑒 𝑖𝑡𝑒𝑚𝑠</a:t>
              </a:r>
              <a:endParaRPr lang="nb-NO" sz="900"/>
            </a:p>
          </xdr:txBody>
        </xdr:sp>
      </mc:Fallback>
    </mc:AlternateContent>
    <xdr:clientData/>
  </xdr:oneCellAnchor>
  <xdr:oneCellAnchor>
    <xdr:from>
      <xdr:col>1</xdr:col>
      <xdr:colOff>1924050</xdr:colOff>
      <xdr:row>16</xdr:row>
      <xdr:rowOff>128587</xdr:rowOff>
    </xdr:from>
    <xdr:ext cx="1061957" cy="263021"/>
    <mc:AlternateContent xmlns:mc="http://schemas.openxmlformats.org/markup-compatibility/2006" xmlns:a14="http://schemas.microsoft.com/office/drawing/2010/main">
      <mc:Choice Requires="a14">
        <xdr:sp macro="" textlink="">
          <xdr:nvSpPr>
            <xdr:cNvPr id="5" name="TekstSylinder 4">
              <a:extLst>
                <a:ext uri="{FF2B5EF4-FFF2-40B4-BE49-F238E27FC236}">
                  <a16:creationId xmlns:a16="http://schemas.microsoft.com/office/drawing/2014/main" id="{00000000-0008-0000-0300-000005000000}"/>
                </a:ext>
              </a:extLst>
            </xdr:cNvPr>
            <xdr:cNvSpPr txBox="1"/>
          </xdr:nvSpPr>
          <xdr:spPr>
            <a:xfrm>
              <a:off x="4124325" y="7824787"/>
              <a:ext cx="1061957" cy="26302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f>
                      <m:fPr>
                        <m:ctrlPr>
                          <a:rPr lang="nb-NO" sz="900" i="1">
                            <a:solidFill>
                              <a:schemeClr val="tx1"/>
                            </a:solidFill>
                            <a:effectLst/>
                            <a:latin typeface="Cambria Math" panose="02040503050406030204" pitchFamily="18" charset="0"/>
                            <a:ea typeface="+mn-ea"/>
                            <a:cs typeface="+mn-cs"/>
                          </a:rPr>
                        </m:ctrlPr>
                      </m:fPr>
                      <m:num>
                        <m:r>
                          <m:rPr>
                            <m:sty m:val="p"/>
                          </m:rPr>
                          <a:rPr lang="en-GB" sz="900">
                            <a:solidFill>
                              <a:schemeClr val="tx1"/>
                            </a:solidFill>
                            <a:effectLst/>
                            <a:latin typeface="Cambria Math" panose="02040503050406030204" pitchFamily="18" charset="0"/>
                            <a:ea typeface="+mn-ea"/>
                            <a:cs typeface="+mn-cs"/>
                          </a:rPr>
                          <m:t>Total</m:t>
                        </m:r>
                        <m:r>
                          <a:rPr lang="en-GB" sz="900">
                            <a:solidFill>
                              <a:schemeClr val="tx1"/>
                            </a:solidFill>
                            <a:effectLst/>
                            <a:latin typeface="Cambria Math" panose="02040503050406030204" pitchFamily="18" charset="0"/>
                            <a:ea typeface="+mn-ea"/>
                            <a:cs typeface="+mn-cs"/>
                          </a:rPr>
                          <m:t> </m:t>
                        </m:r>
                        <m:r>
                          <m:rPr>
                            <m:sty m:val="p"/>
                          </m:rPr>
                          <a:rPr lang="en-GB" sz="900">
                            <a:solidFill>
                              <a:schemeClr val="tx1"/>
                            </a:solidFill>
                            <a:effectLst/>
                            <a:latin typeface="Cambria Math" panose="02040503050406030204" pitchFamily="18" charset="0"/>
                            <a:ea typeface="+mn-ea"/>
                            <a:cs typeface="+mn-cs"/>
                          </a:rPr>
                          <m:t>operating</m:t>
                        </m:r>
                        <m:r>
                          <a:rPr lang="en-GB" sz="900">
                            <a:solidFill>
                              <a:schemeClr val="tx1"/>
                            </a:solidFill>
                            <a:effectLst/>
                            <a:latin typeface="Cambria Math" panose="02040503050406030204" pitchFamily="18" charset="0"/>
                            <a:ea typeface="+mn-ea"/>
                            <a:cs typeface="+mn-cs"/>
                          </a:rPr>
                          <m:t> </m:t>
                        </m:r>
                        <m:r>
                          <m:rPr>
                            <m:sty m:val="p"/>
                          </m:rPr>
                          <a:rPr lang="en-GB" sz="900">
                            <a:solidFill>
                              <a:schemeClr val="tx1"/>
                            </a:solidFill>
                            <a:effectLst/>
                            <a:latin typeface="Cambria Math" panose="02040503050406030204" pitchFamily="18" charset="0"/>
                            <a:ea typeface="+mn-ea"/>
                            <a:cs typeface="+mn-cs"/>
                          </a:rPr>
                          <m:t>costs</m:t>
                        </m:r>
                      </m:num>
                      <m:den>
                        <m:r>
                          <m:rPr>
                            <m:sty m:val="p"/>
                          </m:rPr>
                          <a:rPr lang="en-GB" sz="900">
                            <a:solidFill>
                              <a:schemeClr val="tx1"/>
                            </a:solidFill>
                            <a:effectLst/>
                            <a:latin typeface="Cambria Math" panose="02040503050406030204" pitchFamily="18" charset="0"/>
                            <a:ea typeface="+mn-ea"/>
                            <a:cs typeface="+mn-cs"/>
                          </a:rPr>
                          <m:t>Total</m:t>
                        </m:r>
                        <m:r>
                          <a:rPr lang="en-GB" sz="900">
                            <a:solidFill>
                              <a:schemeClr val="tx1"/>
                            </a:solidFill>
                            <a:effectLst/>
                            <a:latin typeface="Cambria Math" panose="02040503050406030204" pitchFamily="18" charset="0"/>
                            <a:ea typeface="+mn-ea"/>
                            <a:cs typeface="+mn-cs"/>
                          </a:rPr>
                          <m:t> </m:t>
                        </m:r>
                        <m:r>
                          <m:rPr>
                            <m:sty m:val="p"/>
                          </m:rPr>
                          <a:rPr lang="en-GB" sz="900">
                            <a:solidFill>
                              <a:schemeClr val="tx1"/>
                            </a:solidFill>
                            <a:effectLst/>
                            <a:latin typeface="Cambria Math" panose="02040503050406030204" pitchFamily="18" charset="0"/>
                            <a:ea typeface="+mn-ea"/>
                            <a:cs typeface="+mn-cs"/>
                          </a:rPr>
                          <m:t>net</m:t>
                        </m:r>
                        <m:r>
                          <a:rPr lang="en-GB" sz="900">
                            <a:solidFill>
                              <a:schemeClr val="tx1"/>
                            </a:solidFill>
                            <a:effectLst/>
                            <a:latin typeface="Cambria Math" panose="02040503050406030204" pitchFamily="18" charset="0"/>
                            <a:ea typeface="+mn-ea"/>
                            <a:cs typeface="+mn-cs"/>
                          </a:rPr>
                          <m:t> </m:t>
                        </m:r>
                        <m:r>
                          <m:rPr>
                            <m:sty m:val="p"/>
                          </m:rPr>
                          <a:rPr lang="en-GB" sz="900">
                            <a:solidFill>
                              <a:schemeClr val="tx1"/>
                            </a:solidFill>
                            <a:effectLst/>
                            <a:latin typeface="Cambria Math" panose="02040503050406030204" pitchFamily="18" charset="0"/>
                            <a:ea typeface="+mn-ea"/>
                            <a:cs typeface="+mn-cs"/>
                          </a:rPr>
                          <m:t>income</m:t>
                        </m:r>
                      </m:den>
                    </m:f>
                  </m:oMath>
                </m:oMathPara>
              </a14:m>
              <a:endParaRPr lang="nb-NO" sz="900"/>
            </a:p>
          </xdr:txBody>
        </xdr:sp>
      </mc:Choice>
      <mc:Fallback xmlns="">
        <xdr:sp macro="" textlink="">
          <xdr:nvSpPr>
            <xdr:cNvPr id="5" name="TekstSylinder 4"/>
            <xdr:cNvSpPr txBox="1"/>
          </xdr:nvSpPr>
          <xdr:spPr>
            <a:xfrm>
              <a:off x="4124325" y="7824787"/>
              <a:ext cx="1061957" cy="26302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nb-NO" sz="900" i="0">
                  <a:solidFill>
                    <a:schemeClr val="tx1"/>
                  </a:solidFill>
                  <a:effectLst/>
                  <a:latin typeface="Cambria Math" panose="02040503050406030204" pitchFamily="18" charset="0"/>
                  <a:ea typeface="+mn-ea"/>
                  <a:cs typeface="+mn-cs"/>
                </a:rPr>
                <a:t>(</a:t>
              </a:r>
              <a:r>
                <a:rPr lang="en-GB" sz="900" i="0">
                  <a:solidFill>
                    <a:schemeClr val="tx1"/>
                  </a:solidFill>
                  <a:effectLst/>
                  <a:latin typeface="Cambria Math" panose="02040503050406030204" pitchFamily="18" charset="0"/>
                  <a:ea typeface="+mn-ea"/>
                  <a:cs typeface="+mn-cs"/>
                </a:rPr>
                <a:t>Total operating costs</a:t>
              </a:r>
              <a:r>
                <a:rPr lang="nb-NO" sz="900" i="0">
                  <a:solidFill>
                    <a:schemeClr val="tx1"/>
                  </a:solidFill>
                  <a:effectLst/>
                  <a:latin typeface="Cambria Math" panose="02040503050406030204" pitchFamily="18" charset="0"/>
                  <a:ea typeface="+mn-ea"/>
                  <a:cs typeface="+mn-cs"/>
                </a:rPr>
                <a:t>)/(</a:t>
              </a:r>
              <a:r>
                <a:rPr lang="en-GB" sz="900" i="0">
                  <a:solidFill>
                    <a:schemeClr val="tx1"/>
                  </a:solidFill>
                  <a:effectLst/>
                  <a:latin typeface="Cambria Math" panose="02040503050406030204" pitchFamily="18" charset="0"/>
                  <a:ea typeface="+mn-ea"/>
                  <a:cs typeface="+mn-cs"/>
                </a:rPr>
                <a:t>Total net income</a:t>
              </a:r>
              <a:r>
                <a:rPr lang="nb-NO" sz="900" i="0">
                  <a:solidFill>
                    <a:schemeClr val="tx1"/>
                  </a:solidFill>
                  <a:effectLst/>
                  <a:latin typeface="Cambria Math" panose="02040503050406030204" pitchFamily="18" charset="0"/>
                  <a:ea typeface="+mn-ea"/>
                  <a:cs typeface="+mn-cs"/>
                </a:rPr>
                <a:t>)</a:t>
              </a:r>
              <a:endParaRPr lang="nb-NO" sz="900"/>
            </a:p>
          </xdr:txBody>
        </xdr:sp>
      </mc:Fallback>
    </mc:AlternateContent>
    <xdr:clientData/>
  </xdr:oneCellAnchor>
  <xdr:oneCellAnchor>
    <xdr:from>
      <xdr:col>1</xdr:col>
      <xdr:colOff>571500</xdr:colOff>
      <xdr:row>18</xdr:row>
      <xdr:rowOff>100012</xdr:rowOff>
    </xdr:from>
    <xdr:ext cx="4070794" cy="422616"/>
    <mc:AlternateContent xmlns:mc="http://schemas.openxmlformats.org/markup-compatibility/2006" xmlns:a14="http://schemas.microsoft.com/office/drawing/2010/main">
      <mc:Choice Requires="a14">
        <xdr:sp macro="" textlink="">
          <xdr:nvSpPr>
            <xdr:cNvPr id="6" name="TekstSylinder 5">
              <a:extLst>
                <a:ext uri="{FF2B5EF4-FFF2-40B4-BE49-F238E27FC236}">
                  <a16:creationId xmlns:a16="http://schemas.microsoft.com/office/drawing/2014/main" id="{00000000-0008-0000-0300-000006000000}"/>
                </a:ext>
              </a:extLst>
            </xdr:cNvPr>
            <xdr:cNvSpPr txBox="1"/>
          </xdr:nvSpPr>
          <xdr:spPr>
            <a:xfrm>
              <a:off x="2771775" y="8786812"/>
              <a:ext cx="4070794" cy="42261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14:m>
                <m:oMath xmlns:m="http://schemas.openxmlformats.org/officeDocument/2006/math">
                  <m:r>
                    <a:rPr lang="nb-NO" sz="900" b="0" i="1">
                      <a:solidFill>
                        <a:schemeClr val="tx1"/>
                      </a:solidFill>
                      <a:effectLst/>
                      <a:latin typeface="Cambria Math" panose="02040503050406030204" pitchFamily="18" charset="0"/>
                      <a:ea typeface="+mn-ea"/>
                      <a:cs typeface="+mn-cs"/>
                    </a:rPr>
                    <m:t>                </m:t>
                  </m:r>
                  <m:r>
                    <a:rPr lang="en-GB" sz="900" i="1">
                      <a:solidFill>
                        <a:schemeClr val="tx1"/>
                      </a:solidFill>
                      <a:effectLst/>
                      <a:latin typeface="Cambria Math" panose="02040503050406030204" pitchFamily="18" charset="0"/>
                      <a:ea typeface="+mn-ea"/>
                      <a:cs typeface="+mn-cs"/>
                    </a:rPr>
                    <m:t>𝑊𝑒𝑖𝑔h𝑡𝑒𝑑</m:t>
                  </m:r>
                  <m:r>
                    <a:rPr lang="en-GB" sz="900" i="1">
                      <a:solidFill>
                        <a:schemeClr val="tx1"/>
                      </a:solidFill>
                      <a:effectLst/>
                      <a:latin typeface="Cambria Math" panose="02040503050406030204" pitchFamily="18" charset="0"/>
                      <a:ea typeface="+mn-ea"/>
                      <a:cs typeface="+mn-cs"/>
                    </a:rPr>
                    <m:t> </m:t>
                  </m:r>
                  <m:r>
                    <a:rPr lang="en-GB" sz="900" i="1">
                      <a:solidFill>
                        <a:schemeClr val="tx1"/>
                      </a:solidFill>
                      <a:effectLst/>
                      <a:latin typeface="Cambria Math" panose="02040503050406030204" pitchFamily="18" charset="0"/>
                      <a:ea typeface="+mn-ea"/>
                      <a:cs typeface="+mn-cs"/>
                    </a:rPr>
                    <m:t>𝑎𝑣𝑒𝑟𝑎𝑔𝑒</m:t>
                  </m:r>
                  <m:r>
                    <a:rPr lang="en-GB" sz="900" i="1">
                      <a:solidFill>
                        <a:schemeClr val="tx1"/>
                      </a:solidFill>
                      <a:effectLst/>
                      <a:latin typeface="Cambria Math" panose="02040503050406030204" pitchFamily="18" charset="0"/>
                      <a:ea typeface="+mn-ea"/>
                      <a:cs typeface="+mn-cs"/>
                    </a:rPr>
                    <m:t> </m:t>
                  </m:r>
                  <m:r>
                    <a:rPr lang="en-GB" sz="900" i="1">
                      <a:solidFill>
                        <a:schemeClr val="tx1"/>
                      </a:solidFill>
                      <a:effectLst/>
                      <a:latin typeface="Cambria Math" panose="02040503050406030204" pitchFamily="18" charset="0"/>
                      <a:ea typeface="+mn-ea"/>
                      <a:cs typeface="+mn-cs"/>
                    </a:rPr>
                    <m:t>𝑖𝑛𝑡𝑒𝑟𝑒𝑠𝑡</m:t>
                  </m:r>
                  <m:r>
                    <a:rPr lang="en-GB" sz="900" i="1">
                      <a:solidFill>
                        <a:schemeClr val="tx1"/>
                      </a:solidFill>
                      <a:effectLst/>
                      <a:latin typeface="Cambria Math" panose="02040503050406030204" pitchFamily="18" charset="0"/>
                      <a:ea typeface="+mn-ea"/>
                      <a:cs typeface="+mn-cs"/>
                    </a:rPr>
                    <m:t> </m:t>
                  </m:r>
                  <m:r>
                    <a:rPr lang="en-GB" sz="900" i="1">
                      <a:solidFill>
                        <a:schemeClr val="tx1"/>
                      </a:solidFill>
                      <a:effectLst/>
                      <a:latin typeface="Cambria Math" panose="02040503050406030204" pitchFamily="18" charset="0"/>
                      <a:ea typeface="+mn-ea"/>
                      <a:cs typeface="+mn-cs"/>
                    </a:rPr>
                    <m:t>𝑟𝑎𝑡𝑒</m:t>
                  </m:r>
                  <m:r>
                    <a:rPr lang="en-GB" sz="900" i="1">
                      <a:solidFill>
                        <a:schemeClr val="tx1"/>
                      </a:solidFill>
                      <a:effectLst/>
                      <a:latin typeface="Cambria Math" panose="02040503050406030204" pitchFamily="18" charset="0"/>
                      <a:ea typeface="+mn-ea"/>
                      <a:cs typeface="+mn-cs"/>
                    </a:rPr>
                    <m:t> </m:t>
                  </m:r>
                  <m:r>
                    <a:rPr lang="en-GB" sz="900" i="1">
                      <a:solidFill>
                        <a:schemeClr val="tx1"/>
                      </a:solidFill>
                      <a:effectLst/>
                      <a:latin typeface="Cambria Math" panose="02040503050406030204" pitchFamily="18" charset="0"/>
                      <a:ea typeface="+mn-ea"/>
                      <a:cs typeface="+mn-cs"/>
                    </a:rPr>
                    <m:t>𝑜𝑛</m:t>
                  </m:r>
                  <m:r>
                    <a:rPr lang="en-GB" sz="900" i="1">
                      <a:solidFill>
                        <a:schemeClr val="tx1"/>
                      </a:solidFill>
                      <a:effectLst/>
                      <a:latin typeface="Cambria Math" panose="02040503050406030204" pitchFamily="18" charset="0"/>
                      <a:ea typeface="+mn-ea"/>
                      <a:cs typeface="+mn-cs"/>
                    </a:rPr>
                    <m:t> </m:t>
                  </m:r>
                  <m:r>
                    <a:rPr lang="en-GB" sz="900" i="1">
                      <a:solidFill>
                        <a:schemeClr val="tx1"/>
                      </a:solidFill>
                      <a:effectLst/>
                      <a:latin typeface="Cambria Math" panose="02040503050406030204" pitchFamily="18" charset="0"/>
                      <a:ea typeface="+mn-ea"/>
                      <a:cs typeface="+mn-cs"/>
                    </a:rPr>
                    <m:t>𝑙𝑒𝑛𝑑𝑖𝑛𝑔</m:t>
                  </m:r>
                  <m:r>
                    <a:rPr lang="en-GB" sz="900" i="1">
                      <a:solidFill>
                        <a:schemeClr val="tx1"/>
                      </a:solidFill>
                      <a:effectLst/>
                      <a:latin typeface="Cambria Math" panose="02040503050406030204" pitchFamily="18" charset="0"/>
                      <a:ea typeface="+mn-ea"/>
                      <a:cs typeface="+mn-cs"/>
                    </a:rPr>
                    <m:t> </m:t>
                  </m:r>
                  <m:r>
                    <a:rPr lang="en-GB" sz="900" i="1">
                      <a:solidFill>
                        <a:schemeClr val="tx1"/>
                      </a:solidFill>
                      <a:effectLst/>
                      <a:latin typeface="Cambria Math" panose="02040503050406030204" pitchFamily="18" charset="0"/>
                      <a:ea typeface="+mn-ea"/>
                      <a:cs typeface="+mn-cs"/>
                    </a:rPr>
                    <m:t>𝑡𝑜</m:t>
                  </m:r>
                  <m:r>
                    <a:rPr lang="en-GB" sz="900" i="1">
                      <a:solidFill>
                        <a:schemeClr val="tx1"/>
                      </a:solidFill>
                      <a:effectLst/>
                      <a:latin typeface="Cambria Math" panose="02040503050406030204" pitchFamily="18" charset="0"/>
                      <a:ea typeface="+mn-ea"/>
                      <a:cs typeface="+mn-cs"/>
                    </a:rPr>
                    <m:t> </m:t>
                  </m:r>
                  <m:r>
                    <a:rPr lang="en-GB" sz="900" i="1">
                      <a:solidFill>
                        <a:schemeClr val="tx1"/>
                      </a:solidFill>
                      <a:effectLst/>
                      <a:latin typeface="Cambria Math" panose="02040503050406030204" pitchFamily="18" charset="0"/>
                      <a:ea typeface="+mn-ea"/>
                      <a:cs typeface="+mn-cs"/>
                    </a:rPr>
                    <m:t>𝑐𝑢𝑠𝑡𝑜𝑚𝑒𝑟𝑠</m:t>
                  </m:r>
                </m:oMath>
              </a14:m>
              <a:r>
                <a:rPr lang="nb-NO" sz="900">
                  <a:solidFill>
                    <a:schemeClr val="tx1"/>
                  </a:solidFill>
                  <a:effectLst/>
                  <a:latin typeface="+mn-lt"/>
                  <a:ea typeface="+mn-ea"/>
                  <a:cs typeface="+mn-cs"/>
                </a:rPr>
                <a:t> and</a:t>
              </a:r>
              <a:br>
                <a:rPr lang="nb-NO" sz="900">
                  <a:solidFill>
                    <a:schemeClr val="tx1"/>
                  </a:solidFill>
                  <a:effectLst/>
                  <a:latin typeface="+mn-lt"/>
                  <a:ea typeface="+mn-ea"/>
                  <a:cs typeface="+mn-cs"/>
                </a:rPr>
              </a:br>
              <a14:m>
                <m:oMathPara xmlns:m="http://schemas.openxmlformats.org/officeDocument/2006/math">
                  <m:oMathParaPr>
                    <m:jc m:val="centerGroup"/>
                  </m:oMathParaPr>
                  <m:oMath xmlns:m="http://schemas.openxmlformats.org/officeDocument/2006/math">
                    <m:r>
                      <a:rPr lang="en-GB" sz="900" i="1">
                        <a:solidFill>
                          <a:schemeClr val="tx1"/>
                        </a:solidFill>
                        <a:effectLst/>
                        <a:latin typeface="Cambria Math" panose="02040503050406030204" pitchFamily="18" charset="0"/>
                        <a:ea typeface="+mn-ea"/>
                        <a:cs typeface="+mn-cs"/>
                      </a:rPr>
                      <m:t> </m:t>
                    </m:r>
                    <m:r>
                      <a:rPr lang="en-GB" sz="900" i="1">
                        <a:solidFill>
                          <a:schemeClr val="tx1"/>
                        </a:solidFill>
                        <a:effectLst/>
                        <a:latin typeface="Cambria Math" panose="02040503050406030204" pitchFamily="18" charset="0"/>
                        <a:ea typeface="+mn-ea"/>
                        <a:cs typeface="+mn-cs"/>
                      </a:rPr>
                      <m:t>𝑙𝑜𝑎𝑛𝑠</m:t>
                    </m:r>
                    <m:r>
                      <a:rPr lang="en-GB" sz="900" i="1">
                        <a:solidFill>
                          <a:schemeClr val="tx1"/>
                        </a:solidFill>
                        <a:effectLst/>
                        <a:latin typeface="Cambria Math" panose="02040503050406030204" pitchFamily="18" charset="0"/>
                        <a:ea typeface="+mn-ea"/>
                        <a:cs typeface="+mn-cs"/>
                      </a:rPr>
                      <m:t> </m:t>
                    </m:r>
                    <m:r>
                      <a:rPr lang="en-GB" sz="900" i="1">
                        <a:solidFill>
                          <a:schemeClr val="tx1"/>
                        </a:solidFill>
                        <a:effectLst/>
                        <a:latin typeface="Cambria Math" panose="02040503050406030204" pitchFamily="18" charset="0"/>
                        <a:ea typeface="+mn-ea"/>
                        <a:cs typeface="+mn-cs"/>
                      </a:rPr>
                      <m:t>𝑡𝑟𝑎𝑛𝑠𝑓𝑒𝑟𝑟𝑒𝑑</m:t>
                    </m:r>
                    <m:r>
                      <a:rPr lang="en-GB" sz="900" i="1">
                        <a:solidFill>
                          <a:schemeClr val="tx1"/>
                        </a:solidFill>
                        <a:effectLst/>
                        <a:latin typeface="Cambria Math" panose="02040503050406030204" pitchFamily="18" charset="0"/>
                        <a:ea typeface="+mn-ea"/>
                        <a:cs typeface="+mn-cs"/>
                      </a:rPr>
                      <m:t> </m:t>
                    </m:r>
                    <m:r>
                      <a:rPr lang="en-GB" sz="900" i="1">
                        <a:solidFill>
                          <a:schemeClr val="tx1"/>
                        </a:solidFill>
                        <a:effectLst/>
                        <a:latin typeface="Cambria Math" panose="02040503050406030204" pitchFamily="18" charset="0"/>
                        <a:ea typeface="+mn-ea"/>
                        <a:cs typeface="+mn-cs"/>
                      </a:rPr>
                      <m:t>𝑡𝑜</m:t>
                    </m:r>
                    <m:r>
                      <a:rPr lang="en-GB" sz="900" i="1">
                        <a:solidFill>
                          <a:schemeClr val="tx1"/>
                        </a:solidFill>
                        <a:effectLst/>
                        <a:latin typeface="Cambria Math" panose="02040503050406030204" pitchFamily="18" charset="0"/>
                        <a:ea typeface="+mn-ea"/>
                        <a:cs typeface="+mn-cs"/>
                      </a:rPr>
                      <m:t> </m:t>
                    </m:r>
                    <m:r>
                      <a:rPr lang="en-GB" sz="900" i="1">
                        <a:solidFill>
                          <a:schemeClr val="tx1"/>
                        </a:solidFill>
                        <a:effectLst/>
                        <a:latin typeface="Cambria Math" panose="02040503050406030204" pitchFamily="18" charset="0"/>
                        <a:ea typeface="+mn-ea"/>
                        <a:cs typeface="+mn-cs"/>
                      </a:rPr>
                      <m:t>𝑐𝑜𝑣𝑒𝑟𝑒𝑑</m:t>
                    </m:r>
                    <m:r>
                      <a:rPr lang="en-GB" sz="900" i="1">
                        <a:solidFill>
                          <a:schemeClr val="tx1"/>
                        </a:solidFill>
                        <a:effectLst/>
                        <a:latin typeface="Cambria Math" panose="02040503050406030204" pitchFamily="18" charset="0"/>
                        <a:ea typeface="+mn-ea"/>
                        <a:cs typeface="+mn-cs"/>
                      </a:rPr>
                      <m:t> </m:t>
                    </m:r>
                    <m:r>
                      <a:rPr lang="en-GB" sz="900" i="1">
                        <a:solidFill>
                          <a:schemeClr val="tx1"/>
                        </a:solidFill>
                        <a:effectLst/>
                        <a:latin typeface="Cambria Math" panose="02040503050406030204" pitchFamily="18" charset="0"/>
                        <a:ea typeface="+mn-ea"/>
                        <a:cs typeface="+mn-cs"/>
                      </a:rPr>
                      <m:t>𝑏𝑜𝑛𝑑</m:t>
                    </m:r>
                    <m:r>
                      <a:rPr lang="en-GB" sz="900" i="1">
                        <a:solidFill>
                          <a:schemeClr val="tx1"/>
                        </a:solidFill>
                        <a:effectLst/>
                        <a:latin typeface="Cambria Math" panose="02040503050406030204" pitchFamily="18" charset="0"/>
                        <a:ea typeface="+mn-ea"/>
                        <a:cs typeface="+mn-cs"/>
                      </a:rPr>
                      <m:t> </m:t>
                    </m:r>
                    <m:r>
                      <a:rPr lang="en-GB" sz="900" i="1">
                        <a:solidFill>
                          <a:schemeClr val="tx1"/>
                        </a:solidFill>
                        <a:effectLst/>
                        <a:latin typeface="Cambria Math" panose="02040503050406030204" pitchFamily="18" charset="0"/>
                        <a:ea typeface="+mn-ea"/>
                        <a:cs typeface="+mn-cs"/>
                      </a:rPr>
                      <m:t>𝑐𝑜𝑚𝑝𝑎𝑛𝑖𝑒𝑠</m:t>
                    </m:r>
                    <m:r>
                      <a:rPr lang="en-GB" sz="900" i="1">
                        <a:solidFill>
                          <a:schemeClr val="tx1"/>
                        </a:solidFill>
                        <a:effectLst/>
                        <a:latin typeface="Cambria Math" panose="02040503050406030204" pitchFamily="18" charset="0"/>
                        <a:ea typeface="+mn-ea"/>
                        <a:cs typeface="+mn-cs"/>
                      </a:rPr>
                      <m:t> −</m:t>
                    </m:r>
                    <m:r>
                      <a:rPr lang="en-GB" sz="900" i="1">
                        <a:solidFill>
                          <a:schemeClr val="tx1"/>
                        </a:solidFill>
                        <a:effectLst/>
                        <a:latin typeface="Cambria Math" panose="02040503050406030204" pitchFamily="18" charset="0"/>
                        <a:ea typeface="+mn-ea"/>
                        <a:cs typeface="+mn-cs"/>
                      </a:rPr>
                      <m:t>𝐴𝑣𝑒𝑟𝑎𝑔𝑒</m:t>
                    </m:r>
                    <m:r>
                      <a:rPr lang="en-GB" sz="900" i="1">
                        <a:solidFill>
                          <a:schemeClr val="tx1"/>
                        </a:solidFill>
                        <a:effectLst/>
                        <a:latin typeface="Cambria Math" panose="02040503050406030204" pitchFamily="18" charset="0"/>
                        <a:ea typeface="+mn-ea"/>
                        <a:cs typeface="+mn-cs"/>
                      </a:rPr>
                      <m:t> </m:t>
                    </m:r>
                    <m:r>
                      <a:rPr lang="en-GB" sz="900" i="1">
                        <a:solidFill>
                          <a:schemeClr val="tx1"/>
                        </a:solidFill>
                        <a:effectLst/>
                        <a:latin typeface="Cambria Math" panose="02040503050406030204" pitchFamily="18" charset="0"/>
                        <a:ea typeface="+mn-ea"/>
                        <a:cs typeface="+mn-cs"/>
                      </a:rPr>
                      <m:t>𝑁𝐼𝐵𝑂𝑅</m:t>
                    </m:r>
                    <m:r>
                      <a:rPr lang="en-GB" sz="900" i="1">
                        <a:solidFill>
                          <a:schemeClr val="tx1"/>
                        </a:solidFill>
                        <a:effectLst/>
                        <a:latin typeface="Cambria Math" panose="02040503050406030204" pitchFamily="18" charset="0"/>
                        <a:ea typeface="+mn-ea"/>
                        <a:cs typeface="+mn-cs"/>
                      </a:rPr>
                      <m:t> 3 </m:t>
                    </m:r>
                    <m:r>
                      <a:rPr lang="en-GB" sz="900" i="1">
                        <a:solidFill>
                          <a:schemeClr val="tx1"/>
                        </a:solidFill>
                        <a:effectLst/>
                        <a:latin typeface="Cambria Math" panose="02040503050406030204" pitchFamily="18" charset="0"/>
                        <a:ea typeface="+mn-ea"/>
                        <a:cs typeface="+mn-cs"/>
                      </a:rPr>
                      <m:t>𝑀𝑁𝐷</m:t>
                    </m:r>
                  </m:oMath>
                </m:oMathPara>
              </a14:m>
              <a:endParaRPr lang="nb-NO" sz="900">
                <a:solidFill>
                  <a:schemeClr val="tx1"/>
                </a:solidFill>
                <a:effectLst/>
                <a:latin typeface="+mn-lt"/>
                <a:ea typeface="+mn-ea"/>
                <a:cs typeface="+mn-cs"/>
              </a:endParaRPr>
            </a:p>
            <a:p>
              <a:endParaRPr lang="nb-NO" sz="900"/>
            </a:p>
          </xdr:txBody>
        </xdr:sp>
      </mc:Choice>
      <mc:Fallback xmlns="">
        <xdr:sp macro="" textlink="">
          <xdr:nvSpPr>
            <xdr:cNvPr id="6" name="TekstSylinder 5"/>
            <xdr:cNvSpPr txBox="1"/>
          </xdr:nvSpPr>
          <xdr:spPr>
            <a:xfrm>
              <a:off x="2771775" y="8786812"/>
              <a:ext cx="4070794" cy="42261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r>
                <a:rPr lang="nb-NO" sz="900" b="0" i="0">
                  <a:solidFill>
                    <a:schemeClr val="tx1"/>
                  </a:solidFill>
                  <a:effectLst/>
                  <a:latin typeface="Cambria Math" panose="02040503050406030204" pitchFamily="18" charset="0"/>
                  <a:ea typeface="+mn-ea"/>
                  <a:cs typeface="+mn-cs"/>
                </a:rPr>
                <a:t>                </a:t>
              </a:r>
              <a:r>
                <a:rPr lang="en-GB" sz="900" i="0">
                  <a:solidFill>
                    <a:schemeClr val="tx1"/>
                  </a:solidFill>
                  <a:effectLst/>
                  <a:latin typeface="Cambria Math" panose="02040503050406030204" pitchFamily="18" charset="0"/>
                  <a:ea typeface="+mn-ea"/>
                  <a:cs typeface="+mn-cs"/>
                </a:rPr>
                <a:t>𝑊𝑒𝑖𝑔ℎ𝑡𝑒𝑑 𝑎𝑣𝑒𝑟𝑎𝑔𝑒 𝑖𝑛𝑡𝑒𝑟𝑒𝑠𝑡 𝑟𝑎𝑡𝑒 𝑜𝑛 𝑙𝑒𝑛𝑑𝑖𝑛𝑔 𝑡𝑜 𝑐𝑢𝑠𝑡𝑜𝑚𝑒𝑟𝑠</a:t>
              </a:r>
              <a:r>
                <a:rPr lang="nb-NO" sz="900">
                  <a:solidFill>
                    <a:schemeClr val="tx1"/>
                  </a:solidFill>
                  <a:effectLst/>
                  <a:latin typeface="+mn-lt"/>
                  <a:ea typeface="+mn-ea"/>
                  <a:cs typeface="+mn-cs"/>
                </a:rPr>
                <a:t> and</a:t>
              </a:r>
              <a:br>
                <a:rPr lang="nb-NO" sz="900">
                  <a:solidFill>
                    <a:schemeClr val="tx1"/>
                  </a:solidFill>
                  <a:effectLst/>
                  <a:latin typeface="+mn-lt"/>
                  <a:ea typeface="+mn-ea"/>
                  <a:cs typeface="+mn-cs"/>
                </a:rPr>
              </a:br>
              <a:r>
                <a:rPr lang="en-GB" sz="900" i="0">
                  <a:solidFill>
                    <a:schemeClr val="tx1"/>
                  </a:solidFill>
                  <a:effectLst/>
                  <a:latin typeface="Cambria Math" panose="02040503050406030204" pitchFamily="18" charset="0"/>
                  <a:ea typeface="+mn-ea"/>
                  <a:cs typeface="+mn-cs"/>
                </a:rPr>
                <a:t> 𝑙𝑜𝑎𝑛𝑠 𝑡𝑟𝑎𝑛𝑠𝑓𝑒𝑟𝑟𝑒𝑑 𝑡𝑜 𝑐𝑜𝑣𝑒𝑟𝑒𝑑 𝑏𝑜𝑛𝑑 𝑐𝑜𝑚𝑝𝑎𝑛𝑖𝑒𝑠 −𝐴𝑣𝑒𝑟𝑎𝑔𝑒 𝑁𝐼𝐵𝑂𝑅 3 𝑀𝑁𝐷</a:t>
              </a:r>
              <a:endParaRPr lang="nb-NO" sz="900">
                <a:solidFill>
                  <a:schemeClr val="tx1"/>
                </a:solidFill>
                <a:effectLst/>
                <a:latin typeface="+mn-lt"/>
                <a:ea typeface="+mn-ea"/>
                <a:cs typeface="+mn-cs"/>
              </a:endParaRPr>
            </a:p>
            <a:p>
              <a:endParaRPr lang="nb-NO" sz="900"/>
            </a:p>
          </xdr:txBody>
        </xdr:sp>
      </mc:Fallback>
    </mc:AlternateContent>
    <xdr:clientData/>
  </xdr:oneCellAnchor>
  <xdr:oneCellAnchor>
    <xdr:from>
      <xdr:col>1</xdr:col>
      <xdr:colOff>276225</xdr:colOff>
      <xdr:row>20</xdr:row>
      <xdr:rowOff>176212</xdr:rowOff>
    </xdr:from>
    <xdr:ext cx="4629150" cy="281744"/>
    <mc:AlternateContent xmlns:mc="http://schemas.openxmlformats.org/markup-compatibility/2006" xmlns:a14="http://schemas.microsoft.com/office/drawing/2010/main">
      <mc:Choice Requires="a14">
        <xdr:sp macro="" textlink="">
          <xdr:nvSpPr>
            <xdr:cNvPr id="7" name="TekstSylinder 6">
              <a:extLst>
                <a:ext uri="{FF2B5EF4-FFF2-40B4-BE49-F238E27FC236}">
                  <a16:creationId xmlns:a16="http://schemas.microsoft.com/office/drawing/2014/main" id="{00000000-0008-0000-0300-000007000000}"/>
                </a:ext>
              </a:extLst>
            </xdr:cNvPr>
            <xdr:cNvSpPr txBox="1"/>
          </xdr:nvSpPr>
          <xdr:spPr>
            <a:xfrm>
              <a:off x="2476500" y="9853612"/>
              <a:ext cx="4629150" cy="28174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14:m>
                <m:oMathPara xmlns:m="http://schemas.openxmlformats.org/officeDocument/2006/math">
                  <m:oMathParaPr>
                    <m:jc m:val="centerGroup"/>
                  </m:oMathParaPr>
                  <m:oMath xmlns:m="http://schemas.openxmlformats.org/officeDocument/2006/math">
                    <m:r>
                      <a:rPr lang="en-GB" sz="900" i="1">
                        <a:solidFill>
                          <a:schemeClr val="tx1"/>
                        </a:solidFill>
                        <a:effectLst/>
                        <a:latin typeface="Cambria Math" panose="02040503050406030204" pitchFamily="18" charset="0"/>
                        <a:ea typeface="+mn-ea"/>
                        <a:cs typeface="+mn-cs"/>
                      </a:rPr>
                      <m:t>𝐴𝑣𝑒𝑟𝑎𝑔𝑒</m:t>
                    </m:r>
                    <m:r>
                      <a:rPr lang="en-GB" sz="900" i="1">
                        <a:solidFill>
                          <a:schemeClr val="tx1"/>
                        </a:solidFill>
                        <a:effectLst/>
                        <a:latin typeface="Cambria Math" panose="02040503050406030204" pitchFamily="18" charset="0"/>
                        <a:ea typeface="+mn-ea"/>
                        <a:cs typeface="+mn-cs"/>
                      </a:rPr>
                      <m:t> </m:t>
                    </m:r>
                    <m:r>
                      <a:rPr lang="en-GB" sz="900" i="1">
                        <a:solidFill>
                          <a:schemeClr val="tx1"/>
                        </a:solidFill>
                        <a:effectLst/>
                        <a:latin typeface="Cambria Math" panose="02040503050406030204" pitchFamily="18" charset="0"/>
                        <a:ea typeface="+mn-ea"/>
                        <a:cs typeface="+mn-cs"/>
                      </a:rPr>
                      <m:t>𝑁𝐼𝐵𝑂𝑅</m:t>
                    </m:r>
                    <m:r>
                      <a:rPr lang="en-GB" sz="900" i="1">
                        <a:solidFill>
                          <a:schemeClr val="tx1"/>
                        </a:solidFill>
                        <a:effectLst/>
                        <a:latin typeface="Cambria Math" panose="02040503050406030204" pitchFamily="18" charset="0"/>
                        <a:ea typeface="+mn-ea"/>
                        <a:cs typeface="+mn-cs"/>
                      </a:rPr>
                      <m:t> 3 </m:t>
                    </m:r>
                    <m:r>
                      <a:rPr lang="en-GB" sz="900" i="1">
                        <a:solidFill>
                          <a:schemeClr val="tx1"/>
                        </a:solidFill>
                        <a:effectLst/>
                        <a:latin typeface="Cambria Math" panose="02040503050406030204" pitchFamily="18" charset="0"/>
                        <a:ea typeface="+mn-ea"/>
                        <a:cs typeface="+mn-cs"/>
                      </a:rPr>
                      <m:t>𝑀𝑁𝐷</m:t>
                    </m:r>
                    <m:r>
                      <a:rPr lang="en-GB" sz="900" i="1">
                        <a:solidFill>
                          <a:schemeClr val="tx1"/>
                        </a:solidFill>
                        <a:effectLst/>
                        <a:latin typeface="Cambria Math" panose="02040503050406030204" pitchFamily="18" charset="0"/>
                        <a:ea typeface="+mn-ea"/>
                        <a:cs typeface="+mn-cs"/>
                      </a:rPr>
                      <m:t>−</m:t>
                    </m:r>
                    <m:r>
                      <a:rPr lang="en-GB" sz="900" i="1">
                        <a:solidFill>
                          <a:schemeClr val="tx1"/>
                        </a:solidFill>
                        <a:effectLst/>
                        <a:latin typeface="Cambria Math" panose="02040503050406030204" pitchFamily="18" charset="0"/>
                        <a:ea typeface="+mn-ea"/>
                        <a:cs typeface="+mn-cs"/>
                      </a:rPr>
                      <m:t>𝑊𝑒𝑖𝑔h𝑡𝑒𝑑</m:t>
                    </m:r>
                    <m:r>
                      <a:rPr lang="en-GB" sz="900" i="1">
                        <a:solidFill>
                          <a:schemeClr val="tx1"/>
                        </a:solidFill>
                        <a:effectLst/>
                        <a:latin typeface="Cambria Math" panose="02040503050406030204" pitchFamily="18" charset="0"/>
                        <a:ea typeface="+mn-ea"/>
                        <a:cs typeface="+mn-cs"/>
                      </a:rPr>
                      <m:t> </m:t>
                    </m:r>
                    <m:r>
                      <a:rPr lang="en-GB" sz="900" i="1">
                        <a:solidFill>
                          <a:schemeClr val="tx1"/>
                        </a:solidFill>
                        <a:effectLst/>
                        <a:latin typeface="Cambria Math" panose="02040503050406030204" pitchFamily="18" charset="0"/>
                        <a:ea typeface="+mn-ea"/>
                        <a:cs typeface="+mn-cs"/>
                      </a:rPr>
                      <m:t>𝑎𝑣𝑒𝑟𝑎𝑔𝑒</m:t>
                    </m:r>
                    <m:r>
                      <a:rPr lang="en-GB" sz="900" i="1">
                        <a:solidFill>
                          <a:schemeClr val="tx1"/>
                        </a:solidFill>
                        <a:effectLst/>
                        <a:latin typeface="Cambria Math" panose="02040503050406030204" pitchFamily="18" charset="0"/>
                        <a:ea typeface="+mn-ea"/>
                        <a:cs typeface="+mn-cs"/>
                      </a:rPr>
                      <m:t> </m:t>
                    </m:r>
                    <m:r>
                      <a:rPr lang="en-GB" sz="900" i="1">
                        <a:solidFill>
                          <a:schemeClr val="tx1"/>
                        </a:solidFill>
                        <a:effectLst/>
                        <a:latin typeface="Cambria Math" panose="02040503050406030204" pitchFamily="18" charset="0"/>
                        <a:ea typeface="+mn-ea"/>
                        <a:cs typeface="+mn-cs"/>
                      </a:rPr>
                      <m:t>𝑖𝑛𝑡𝑒𝑟𝑒𝑠𝑡</m:t>
                    </m:r>
                    <m:r>
                      <a:rPr lang="en-GB" sz="900" i="1">
                        <a:solidFill>
                          <a:schemeClr val="tx1"/>
                        </a:solidFill>
                        <a:effectLst/>
                        <a:latin typeface="Cambria Math" panose="02040503050406030204" pitchFamily="18" charset="0"/>
                        <a:ea typeface="+mn-ea"/>
                        <a:cs typeface="+mn-cs"/>
                      </a:rPr>
                      <m:t> </m:t>
                    </m:r>
                    <m:r>
                      <a:rPr lang="en-GB" sz="900" i="1">
                        <a:solidFill>
                          <a:schemeClr val="tx1"/>
                        </a:solidFill>
                        <a:effectLst/>
                        <a:latin typeface="Cambria Math" panose="02040503050406030204" pitchFamily="18" charset="0"/>
                        <a:ea typeface="+mn-ea"/>
                        <a:cs typeface="+mn-cs"/>
                      </a:rPr>
                      <m:t>𝑟𝑎𝑡𝑒</m:t>
                    </m:r>
                    <m:r>
                      <a:rPr lang="en-GB" sz="900" i="1">
                        <a:solidFill>
                          <a:schemeClr val="tx1"/>
                        </a:solidFill>
                        <a:effectLst/>
                        <a:latin typeface="Cambria Math" panose="02040503050406030204" pitchFamily="18" charset="0"/>
                        <a:ea typeface="+mn-ea"/>
                        <a:cs typeface="+mn-cs"/>
                      </a:rPr>
                      <m:t> </m:t>
                    </m:r>
                    <m:r>
                      <a:rPr lang="en-GB" sz="900" i="1">
                        <a:solidFill>
                          <a:schemeClr val="tx1"/>
                        </a:solidFill>
                        <a:effectLst/>
                        <a:latin typeface="Cambria Math" panose="02040503050406030204" pitchFamily="18" charset="0"/>
                        <a:ea typeface="+mn-ea"/>
                        <a:cs typeface="+mn-cs"/>
                      </a:rPr>
                      <m:t>𝑜𝑛</m:t>
                    </m:r>
                    <m:r>
                      <a:rPr lang="en-GB" sz="900" i="1">
                        <a:solidFill>
                          <a:schemeClr val="tx1"/>
                        </a:solidFill>
                        <a:effectLst/>
                        <a:latin typeface="Cambria Math" panose="02040503050406030204" pitchFamily="18" charset="0"/>
                        <a:ea typeface="+mn-ea"/>
                        <a:cs typeface="+mn-cs"/>
                      </a:rPr>
                      <m:t> </m:t>
                    </m:r>
                    <m:r>
                      <a:rPr lang="en-GB" sz="900" i="1">
                        <a:solidFill>
                          <a:schemeClr val="tx1"/>
                        </a:solidFill>
                        <a:effectLst/>
                        <a:latin typeface="Cambria Math" panose="02040503050406030204" pitchFamily="18" charset="0"/>
                        <a:ea typeface="+mn-ea"/>
                        <a:cs typeface="+mn-cs"/>
                      </a:rPr>
                      <m:t>𝑑𝑒𝑝𝑜𝑠𝑖𝑡𝑠</m:t>
                    </m:r>
                    <m:r>
                      <a:rPr lang="en-GB" sz="900" i="1">
                        <a:solidFill>
                          <a:schemeClr val="tx1"/>
                        </a:solidFill>
                        <a:effectLst/>
                        <a:latin typeface="Cambria Math" panose="02040503050406030204" pitchFamily="18" charset="0"/>
                        <a:ea typeface="+mn-ea"/>
                        <a:cs typeface="+mn-cs"/>
                      </a:rPr>
                      <m:t> </m:t>
                    </m:r>
                    <m:r>
                      <a:rPr lang="en-GB" sz="900" i="1">
                        <a:solidFill>
                          <a:schemeClr val="tx1"/>
                        </a:solidFill>
                        <a:effectLst/>
                        <a:latin typeface="Cambria Math" panose="02040503050406030204" pitchFamily="18" charset="0"/>
                        <a:ea typeface="+mn-ea"/>
                        <a:cs typeface="+mn-cs"/>
                      </a:rPr>
                      <m:t>𝑓𝑟𝑜𝑚</m:t>
                    </m:r>
                    <m:r>
                      <a:rPr lang="en-GB" sz="900" i="1">
                        <a:solidFill>
                          <a:schemeClr val="tx1"/>
                        </a:solidFill>
                        <a:effectLst/>
                        <a:latin typeface="Cambria Math" panose="02040503050406030204" pitchFamily="18" charset="0"/>
                        <a:ea typeface="+mn-ea"/>
                        <a:cs typeface="+mn-cs"/>
                      </a:rPr>
                      <m:t> </m:t>
                    </m:r>
                    <m:r>
                      <a:rPr lang="en-GB" sz="900" i="1">
                        <a:solidFill>
                          <a:schemeClr val="tx1"/>
                        </a:solidFill>
                        <a:effectLst/>
                        <a:latin typeface="Cambria Math" panose="02040503050406030204" pitchFamily="18" charset="0"/>
                        <a:ea typeface="+mn-ea"/>
                        <a:cs typeface="+mn-cs"/>
                      </a:rPr>
                      <m:t>𝑐𝑢𝑠𝑡𝑜𝑚𝑒𝑟𝑠</m:t>
                    </m:r>
                  </m:oMath>
                </m:oMathPara>
              </a14:m>
              <a:endParaRPr lang="nb-NO" sz="900">
                <a:solidFill>
                  <a:schemeClr val="tx1"/>
                </a:solidFill>
                <a:effectLst/>
                <a:latin typeface="+mn-lt"/>
                <a:ea typeface="+mn-ea"/>
                <a:cs typeface="+mn-cs"/>
              </a:endParaRPr>
            </a:p>
            <a:p>
              <a:endParaRPr lang="nb-NO" sz="900"/>
            </a:p>
          </xdr:txBody>
        </xdr:sp>
      </mc:Choice>
      <mc:Fallback xmlns="">
        <xdr:sp macro="" textlink="">
          <xdr:nvSpPr>
            <xdr:cNvPr id="7" name="TekstSylinder 6"/>
            <xdr:cNvSpPr txBox="1"/>
          </xdr:nvSpPr>
          <xdr:spPr>
            <a:xfrm>
              <a:off x="2476500" y="9853612"/>
              <a:ext cx="4629150" cy="28174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r>
                <a:rPr lang="en-GB" sz="900" i="0">
                  <a:solidFill>
                    <a:schemeClr val="tx1"/>
                  </a:solidFill>
                  <a:effectLst/>
                  <a:latin typeface="Cambria Math" panose="02040503050406030204" pitchFamily="18" charset="0"/>
                  <a:ea typeface="+mn-ea"/>
                  <a:cs typeface="+mn-cs"/>
                </a:rPr>
                <a:t>𝐴𝑣𝑒𝑟𝑎𝑔𝑒 𝑁𝐼𝐵𝑂𝑅 3 𝑀𝑁𝐷−𝑊𝑒𝑖𝑔ℎ𝑡𝑒𝑑 𝑎𝑣𝑒𝑟𝑎𝑔𝑒 𝑖𝑛𝑡𝑒𝑟𝑒𝑠𝑡 𝑟𝑎𝑡𝑒 𝑜𝑛 𝑑𝑒𝑝𝑜𝑠𝑖𝑡𝑠 𝑓𝑟𝑜𝑚 𝑐𝑢𝑠𝑡𝑜𝑚𝑒𝑟𝑠</a:t>
              </a:r>
              <a:endParaRPr lang="nb-NO" sz="900">
                <a:solidFill>
                  <a:schemeClr val="tx1"/>
                </a:solidFill>
                <a:effectLst/>
                <a:latin typeface="+mn-lt"/>
                <a:ea typeface="+mn-ea"/>
                <a:cs typeface="+mn-cs"/>
              </a:endParaRPr>
            </a:p>
            <a:p>
              <a:endParaRPr lang="nb-NO" sz="900"/>
            </a:p>
          </xdr:txBody>
        </xdr:sp>
      </mc:Fallback>
    </mc:AlternateContent>
    <xdr:clientData/>
  </xdr:oneCellAnchor>
  <xdr:oneCellAnchor>
    <xdr:from>
      <xdr:col>1</xdr:col>
      <xdr:colOff>1476375</xdr:colOff>
      <xdr:row>23</xdr:row>
      <xdr:rowOff>157162</xdr:rowOff>
    </xdr:from>
    <xdr:ext cx="2055756" cy="313099"/>
    <mc:AlternateContent xmlns:mc="http://schemas.openxmlformats.org/markup-compatibility/2006" xmlns:a14="http://schemas.microsoft.com/office/drawing/2010/main">
      <mc:Choice Requires="a14">
        <xdr:sp macro="" textlink="">
          <xdr:nvSpPr>
            <xdr:cNvPr id="8" name="TekstSylinder 7">
              <a:extLst>
                <a:ext uri="{FF2B5EF4-FFF2-40B4-BE49-F238E27FC236}">
                  <a16:creationId xmlns:a16="http://schemas.microsoft.com/office/drawing/2014/main" id="{00000000-0008-0000-0300-000008000000}"/>
                </a:ext>
              </a:extLst>
            </xdr:cNvPr>
            <xdr:cNvSpPr txBox="1"/>
          </xdr:nvSpPr>
          <xdr:spPr>
            <a:xfrm>
              <a:off x="3676650" y="10806112"/>
              <a:ext cx="2055756" cy="31309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14:m>
                <m:oMathPara xmlns:m="http://schemas.openxmlformats.org/officeDocument/2006/math">
                  <m:oMathParaPr>
                    <m:jc m:val="centerGroup"/>
                  </m:oMathParaPr>
                  <m:oMath xmlns:m="http://schemas.openxmlformats.org/officeDocument/2006/math">
                    <m:r>
                      <a:rPr lang="en-GB" sz="900" i="1">
                        <a:solidFill>
                          <a:schemeClr val="tx1"/>
                        </a:solidFill>
                        <a:effectLst/>
                        <a:latin typeface="Cambria Math" panose="02040503050406030204" pitchFamily="18" charset="0"/>
                        <a:ea typeface="+mn-ea"/>
                        <a:cs typeface="+mn-cs"/>
                      </a:rPr>
                      <m:t>𝐿𝑒𝑛𝑑𝑖𝑛𝑔</m:t>
                    </m:r>
                    <m:r>
                      <a:rPr lang="en-GB" sz="900" i="1">
                        <a:solidFill>
                          <a:schemeClr val="tx1"/>
                        </a:solidFill>
                        <a:effectLst/>
                        <a:latin typeface="Cambria Math" panose="02040503050406030204" pitchFamily="18" charset="0"/>
                        <a:ea typeface="+mn-ea"/>
                        <a:cs typeface="+mn-cs"/>
                      </a:rPr>
                      <m:t> </m:t>
                    </m:r>
                    <m:r>
                      <a:rPr lang="en-GB" sz="900" i="1">
                        <a:solidFill>
                          <a:schemeClr val="tx1"/>
                        </a:solidFill>
                        <a:effectLst/>
                        <a:latin typeface="Cambria Math" panose="02040503050406030204" pitchFamily="18" charset="0"/>
                        <a:ea typeface="+mn-ea"/>
                        <a:cs typeface="+mn-cs"/>
                      </a:rPr>
                      <m:t>𝑚𝑎𝑟𝑔𝑖𝑛</m:t>
                    </m:r>
                    <m:r>
                      <a:rPr lang="en-GB" sz="900" i="1">
                        <a:solidFill>
                          <a:schemeClr val="tx1"/>
                        </a:solidFill>
                        <a:effectLst/>
                        <a:latin typeface="Cambria Math" panose="02040503050406030204" pitchFamily="18" charset="0"/>
                        <a:ea typeface="+mn-ea"/>
                        <a:cs typeface="+mn-cs"/>
                      </a:rPr>
                      <m:t>+</m:t>
                    </m:r>
                    <m:r>
                      <a:rPr lang="en-GB" sz="900" i="1">
                        <a:solidFill>
                          <a:schemeClr val="tx1"/>
                        </a:solidFill>
                        <a:effectLst/>
                        <a:latin typeface="Cambria Math" panose="02040503050406030204" pitchFamily="18" charset="0"/>
                        <a:ea typeface="+mn-ea"/>
                        <a:cs typeface="+mn-cs"/>
                      </a:rPr>
                      <m:t>𝐷𝑒𝑝𝑜𝑠𝑖𝑡</m:t>
                    </m:r>
                    <m:r>
                      <a:rPr lang="en-GB" sz="900" i="1">
                        <a:solidFill>
                          <a:schemeClr val="tx1"/>
                        </a:solidFill>
                        <a:effectLst/>
                        <a:latin typeface="Cambria Math" panose="02040503050406030204" pitchFamily="18" charset="0"/>
                        <a:ea typeface="+mn-ea"/>
                        <a:cs typeface="+mn-cs"/>
                      </a:rPr>
                      <m:t> </m:t>
                    </m:r>
                    <m:r>
                      <a:rPr lang="en-GB" sz="900" i="1">
                        <a:solidFill>
                          <a:schemeClr val="tx1"/>
                        </a:solidFill>
                        <a:effectLst/>
                        <a:latin typeface="Cambria Math" panose="02040503050406030204" pitchFamily="18" charset="0"/>
                        <a:ea typeface="+mn-ea"/>
                        <a:cs typeface="+mn-cs"/>
                      </a:rPr>
                      <m:t>𝑚𝑎𝑟𝑔𝑖𝑛</m:t>
                    </m:r>
                  </m:oMath>
                </m:oMathPara>
              </a14:m>
              <a:endParaRPr lang="nb-NO" sz="900">
                <a:solidFill>
                  <a:schemeClr val="tx1"/>
                </a:solidFill>
                <a:effectLst/>
                <a:latin typeface="+mn-lt"/>
                <a:ea typeface="+mn-ea"/>
                <a:cs typeface="+mn-cs"/>
              </a:endParaRPr>
            </a:p>
            <a:p>
              <a:endParaRPr lang="nb-NO" sz="1100"/>
            </a:p>
          </xdr:txBody>
        </xdr:sp>
      </mc:Choice>
      <mc:Fallback xmlns="">
        <xdr:sp macro="" textlink="">
          <xdr:nvSpPr>
            <xdr:cNvPr id="8" name="TekstSylinder 7"/>
            <xdr:cNvSpPr txBox="1"/>
          </xdr:nvSpPr>
          <xdr:spPr>
            <a:xfrm>
              <a:off x="3676650" y="10806112"/>
              <a:ext cx="2055756" cy="31309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r>
                <a:rPr lang="en-GB" sz="900" i="0">
                  <a:solidFill>
                    <a:schemeClr val="tx1"/>
                  </a:solidFill>
                  <a:effectLst/>
                  <a:latin typeface="Cambria Math" panose="02040503050406030204" pitchFamily="18" charset="0"/>
                  <a:ea typeface="+mn-ea"/>
                  <a:cs typeface="+mn-cs"/>
                </a:rPr>
                <a:t>𝐿𝑒𝑛𝑑𝑖𝑛𝑔 𝑚𝑎𝑟𝑔𝑖𝑛+𝐷𝑒𝑝𝑜𝑠𝑖𝑡 𝑚𝑎𝑟𝑔𝑖𝑛</a:t>
              </a:r>
              <a:endParaRPr lang="nb-NO" sz="900">
                <a:solidFill>
                  <a:schemeClr val="tx1"/>
                </a:solidFill>
                <a:effectLst/>
                <a:latin typeface="+mn-lt"/>
                <a:ea typeface="+mn-ea"/>
                <a:cs typeface="+mn-cs"/>
              </a:endParaRPr>
            </a:p>
            <a:p>
              <a:endParaRPr lang="nb-NO" sz="1100"/>
            </a:p>
          </xdr:txBody>
        </xdr:sp>
      </mc:Fallback>
    </mc:AlternateContent>
    <xdr:clientData/>
  </xdr:oneCellAnchor>
  <xdr:oneCellAnchor>
    <xdr:from>
      <xdr:col>1</xdr:col>
      <xdr:colOff>28575</xdr:colOff>
      <xdr:row>25</xdr:row>
      <xdr:rowOff>261937</xdr:rowOff>
    </xdr:from>
    <xdr:ext cx="5142433" cy="140872"/>
    <mc:AlternateContent xmlns:mc="http://schemas.openxmlformats.org/markup-compatibility/2006" xmlns:a14="http://schemas.microsoft.com/office/drawing/2010/main">
      <mc:Choice Requires="a14">
        <xdr:sp macro="" textlink="">
          <xdr:nvSpPr>
            <xdr:cNvPr id="9" name="TekstSylinder 8">
              <a:extLst>
                <a:ext uri="{FF2B5EF4-FFF2-40B4-BE49-F238E27FC236}">
                  <a16:creationId xmlns:a16="http://schemas.microsoft.com/office/drawing/2014/main" id="{00000000-0008-0000-0300-000009000000}"/>
                </a:ext>
              </a:extLst>
            </xdr:cNvPr>
            <xdr:cNvSpPr txBox="1"/>
          </xdr:nvSpPr>
          <xdr:spPr>
            <a:xfrm>
              <a:off x="2228850" y="11901487"/>
              <a:ext cx="5142433" cy="14087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r>
                      <a:rPr lang="nb-NO" sz="900" i="1">
                        <a:solidFill>
                          <a:schemeClr val="tx1"/>
                        </a:solidFill>
                        <a:effectLst/>
                        <a:latin typeface="Cambria Math" panose="02040503050406030204" pitchFamily="18" charset="0"/>
                        <a:ea typeface="+mn-ea"/>
                        <a:cs typeface="+mn-cs"/>
                      </a:rPr>
                      <m:t>𝑁𝑒𝑡</m:t>
                    </m:r>
                    <m:r>
                      <a:rPr lang="nb-NO" sz="900" i="1">
                        <a:solidFill>
                          <a:schemeClr val="tx1"/>
                        </a:solidFill>
                        <a:effectLst/>
                        <a:latin typeface="Cambria Math" panose="02040503050406030204" pitchFamily="18" charset="0"/>
                        <a:ea typeface="+mn-ea"/>
                        <a:cs typeface="+mn-cs"/>
                      </a:rPr>
                      <m:t> </m:t>
                    </m:r>
                    <m:r>
                      <a:rPr lang="nb-NO" sz="900" i="1">
                        <a:solidFill>
                          <a:schemeClr val="tx1"/>
                        </a:solidFill>
                        <a:effectLst/>
                        <a:latin typeface="Cambria Math" panose="02040503050406030204" pitchFamily="18" charset="0"/>
                        <a:ea typeface="+mn-ea"/>
                        <a:cs typeface="+mn-cs"/>
                      </a:rPr>
                      <m:t>𝑖𝑛𝑡𝑒𝑟𝑒𝑠𝑡</m:t>
                    </m:r>
                    <m:r>
                      <a:rPr lang="nb-NO" sz="900" i="1">
                        <a:solidFill>
                          <a:schemeClr val="tx1"/>
                        </a:solidFill>
                        <a:effectLst/>
                        <a:latin typeface="Cambria Math" panose="02040503050406030204" pitchFamily="18" charset="0"/>
                        <a:ea typeface="+mn-ea"/>
                        <a:cs typeface="+mn-cs"/>
                      </a:rPr>
                      <m:t> </m:t>
                    </m:r>
                    <m:r>
                      <a:rPr lang="nb-NO" sz="900" i="1">
                        <a:solidFill>
                          <a:schemeClr val="tx1"/>
                        </a:solidFill>
                        <a:effectLst/>
                        <a:latin typeface="Cambria Math" panose="02040503050406030204" pitchFamily="18" charset="0"/>
                        <a:ea typeface="+mn-ea"/>
                        <a:cs typeface="+mn-cs"/>
                      </a:rPr>
                      <m:t>𝑖𝑛𝑐𝑜𝑚𝑒</m:t>
                    </m:r>
                    <m:r>
                      <a:rPr lang="nb-NO" sz="900" i="1">
                        <a:solidFill>
                          <a:schemeClr val="tx1"/>
                        </a:solidFill>
                        <a:effectLst/>
                        <a:latin typeface="Cambria Math" panose="02040503050406030204" pitchFamily="18" charset="0"/>
                        <a:ea typeface="+mn-ea"/>
                        <a:cs typeface="+mn-cs"/>
                      </a:rPr>
                      <m:t>+</m:t>
                    </m:r>
                    <m:r>
                      <a:rPr lang="nb-NO" sz="900" i="1">
                        <a:solidFill>
                          <a:schemeClr val="tx1"/>
                        </a:solidFill>
                        <a:effectLst/>
                        <a:latin typeface="Cambria Math" panose="02040503050406030204" pitchFamily="18" charset="0"/>
                        <a:ea typeface="+mn-ea"/>
                        <a:cs typeface="+mn-cs"/>
                      </a:rPr>
                      <m:t>𝐶𝑜𝑚𝑚𝑖𝑠𝑠𝑖𝑜𝑛𝑠</m:t>
                    </m:r>
                    <m:r>
                      <a:rPr lang="nb-NO" sz="900" i="1">
                        <a:solidFill>
                          <a:schemeClr val="tx1"/>
                        </a:solidFill>
                        <a:effectLst/>
                        <a:latin typeface="Cambria Math" panose="02040503050406030204" pitchFamily="18" charset="0"/>
                        <a:ea typeface="+mn-ea"/>
                        <a:cs typeface="+mn-cs"/>
                      </a:rPr>
                      <m:t> </m:t>
                    </m:r>
                    <m:r>
                      <a:rPr lang="nb-NO" sz="900" i="1">
                        <a:solidFill>
                          <a:schemeClr val="tx1"/>
                        </a:solidFill>
                        <a:effectLst/>
                        <a:latin typeface="Cambria Math" panose="02040503050406030204" pitchFamily="18" charset="0"/>
                        <a:ea typeface="+mn-ea"/>
                        <a:cs typeface="+mn-cs"/>
                      </a:rPr>
                      <m:t>𝑓𝑟𝑜𝑚</m:t>
                    </m:r>
                    <m:r>
                      <a:rPr lang="nb-NO" sz="900" i="1">
                        <a:solidFill>
                          <a:schemeClr val="tx1"/>
                        </a:solidFill>
                        <a:effectLst/>
                        <a:latin typeface="Cambria Math" panose="02040503050406030204" pitchFamily="18" charset="0"/>
                        <a:ea typeface="+mn-ea"/>
                        <a:cs typeface="+mn-cs"/>
                      </a:rPr>
                      <m:t> </m:t>
                    </m:r>
                    <m:r>
                      <a:rPr lang="nb-NO" sz="900" i="1">
                        <a:solidFill>
                          <a:schemeClr val="tx1"/>
                        </a:solidFill>
                        <a:effectLst/>
                        <a:latin typeface="Cambria Math" panose="02040503050406030204" pitchFamily="18" charset="0"/>
                        <a:ea typeface="+mn-ea"/>
                        <a:cs typeface="+mn-cs"/>
                      </a:rPr>
                      <m:t>𝑙𝑜𝑎𝑛𝑠</m:t>
                    </m:r>
                    <m:r>
                      <a:rPr lang="nb-NO" sz="900" i="1">
                        <a:solidFill>
                          <a:schemeClr val="tx1"/>
                        </a:solidFill>
                        <a:effectLst/>
                        <a:latin typeface="Cambria Math" panose="02040503050406030204" pitchFamily="18" charset="0"/>
                        <a:ea typeface="+mn-ea"/>
                        <a:cs typeface="+mn-cs"/>
                      </a:rPr>
                      <m:t> </m:t>
                    </m:r>
                    <m:r>
                      <a:rPr lang="nb-NO" sz="900" i="1">
                        <a:solidFill>
                          <a:schemeClr val="tx1"/>
                        </a:solidFill>
                        <a:effectLst/>
                        <a:latin typeface="Cambria Math" panose="02040503050406030204" pitchFamily="18" charset="0"/>
                        <a:ea typeface="+mn-ea"/>
                        <a:cs typeface="+mn-cs"/>
                      </a:rPr>
                      <m:t>𝑎𝑛𝑑</m:t>
                    </m:r>
                    <m:r>
                      <a:rPr lang="nb-NO" sz="900" i="1">
                        <a:solidFill>
                          <a:schemeClr val="tx1"/>
                        </a:solidFill>
                        <a:effectLst/>
                        <a:latin typeface="Cambria Math" panose="02040503050406030204" pitchFamily="18" charset="0"/>
                        <a:ea typeface="+mn-ea"/>
                        <a:cs typeface="+mn-cs"/>
                      </a:rPr>
                      <m:t> </m:t>
                    </m:r>
                    <m:r>
                      <a:rPr lang="nb-NO" sz="900" i="1">
                        <a:solidFill>
                          <a:schemeClr val="tx1"/>
                        </a:solidFill>
                        <a:effectLst/>
                        <a:latin typeface="Cambria Math" panose="02040503050406030204" pitchFamily="18" charset="0"/>
                        <a:ea typeface="+mn-ea"/>
                        <a:cs typeface="+mn-cs"/>
                      </a:rPr>
                      <m:t>𝑐𝑟𝑒𝑑𝑖𝑡</m:t>
                    </m:r>
                    <m:r>
                      <a:rPr lang="nb-NO" sz="900" i="1">
                        <a:solidFill>
                          <a:schemeClr val="tx1"/>
                        </a:solidFill>
                        <a:effectLst/>
                        <a:latin typeface="Cambria Math" panose="02040503050406030204" pitchFamily="18" charset="0"/>
                        <a:ea typeface="+mn-ea"/>
                        <a:cs typeface="+mn-cs"/>
                      </a:rPr>
                      <m:t> </m:t>
                    </m:r>
                    <m:r>
                      <a:rPr lang="nb-NO" sz="900" i="1">
                        <a:solidFill>
                          <a:schemeClr val="tx1"/>
                        </a:solidFill>
                        <a:effectLst/>
                        <a:latin typeface="Cambria Math" panose="02040503050406030204" pitchFamily="18" charset="0"/>
                        <a:ea typeface="+mn-ea"/>
                        <a:cs typeface="+mn-cs"/>
                      </a:rPr>
                      <m:t>𝑡𝑟𝑎𝑛𝑠𝑓𝑒𝑟𝑟𝑒𝑑</m:t>
                    </m:r>
                    <m:r>
                      <a:rPr lang="nb-NO" sz="900" i="1">
                        <a:solidFill>
                          <a:schemeClr val="tx1"/>
                        </a:solidFill>
                        <a:effectLst/>
                        <a:latin typeface="Cambria Math" panose="02040503050406030204" pitchFamily="18" charset="0"/>
                        <a:ea typeface="+mn-ea"/>
                        <a:cs typeface="+mn-cs"/>
                      </a:rPr>
                      <m:t> </m:t>
                    </m:r>
                    <m:r>
                      <a:rPr lang="nb-NO" sz="900" i="1">
                        <a:solidFill>
                          <a:schemeClr val="tx1"/>
                        </a:solidFill>
                        <a:effectLst/>
                        <a:latin typeface="Cambria Math" panose="02040503050406030204" pitchFamily="18" charset="0"/>
                        <a:ea typeface="+mn-ea"/>
                        <a:cs typeface="+mn-cs"/>
                      </a:rPr>
                      <m:t>𝑡𝑜</m:t>
                    </m:r>
                    <m:r>
                      <a:rPr lang="nb-NO" sz="900" i="1">
                        <a:solidFill>
                          <a:schemeClr val="tx1"/>
                        </a:solidFill>
                        <a:effectLst/>
                        <a:latin typeface="Cambria Math" panose="02040503050406030204" pitchFamily="18" charset="0"/>
                        <a:ea typeface="+mn-ea"/>
                        <a:cs typeface="+mn-cs"/>
                      </a:rPr>
                      <m:t> </m:t>
                    </m:r>
                    <m:r>
                      <a:rPr lang="nb-NO" sz="900" i="1">
                        <a:solidFill>
                          <a:schemeClr val="tx1"/>
                        </a:solidFill>
                        <a:effectLst/>
                        <a:latin typeface="Cambria Math" panose="02040503050406030204" pitchFamily="18" charset="0"/>
                        <a:ea typeface="+mn-ea"/>
                        <a:cs typeface="+mn-cs"/>
                      </a:rPr>
                      <m:t>𝑐𝑜𝑣𝑒𝑟𝑒𝑑</m:t>
                    </m:r>
                    <m:r>
                      <a:rPr lang="nb-NO" sz="900" i="1">
                        <a:solidFill>
                          <a:schemeClr val="tx1"/>
                        </a:solidFill>
                        <a:effectLst/>
                        <a:latin typeface="Cambria Math" panose="02040503050406030204" pitchFamily="18" charset="0"/>
                        <a:ea typeface="+mn-ea"/>
                        <a:cs typeface="+mn-cs"/>
                      </a:rPr>
                      <m:t> </m:t>
                    </m:r>
                    <m:r>
                      <a:rPr lang="nb-NO" sz="900" i="1">
                        <a:solidFill>
                          <a:schemeClr val="tx1"/>
                        </a:solidFill>
                        <a:effectLst/>
                        <a:latin typeface="Cambria Math" panose="02040503050406030204" pitchFamily="18" charset="0"/>
                        <a:ea typeface="+mn-ea"/>
                        <a:cs typeface="+mn-cs"/>
                      </a:rPr>
                      <m:t>𝑏𝑜𝑛𝑑</m:t>
                    </m:r>
                    <m:r>
                      <a:rPr lang="nb-NO" sz="900" i="1">
                        <a:solidFill>
                          <a:schemeClr val="tx1"/>
                        </a:solidFill>
                        <a:effectLst/>
                        <a:latin typeface="Cambria Math" panose="02040503050406030204" pitchFamily="18" charset="0"/>
                        <a:ea typeface="+mn-ea"/>
                        <a:cs typeface="+mn-cs"/>
                      </a:rPr>
                      <m:t> </m:t>
                    </m:r>
                    <m:r>
                      <a:rPr lang="nb-NO" sz="900" i="1">
                        <a:solidFill>
                          <a:schemeClr val="tx1"/>
                        </a:solidFill>
                        <a:effectLst/>
                        <a:latin typeface="Cambria Math" panose="02040503050406030204" pitchFamily="18" charset="0"/>
                        <a:ea typeface="+mn-ea"/>
                        <a:cs typeface="+mn-cs"/>
                      </a:rPr>
                      <m:t>𝑐𝑜𝑚𝑝𝑎𝑛𝑖𝑒𝑠</m:t>
                    </m:r>
                  </m:oMath>
                </m:oMathPara>
              </a14:m>
              <a:endParaRPr lang="nb-NO" sz="900"/>
            </a:p>
          </xdr:txBody>
        </xdr:sp>
      </mc:Choice>
      <mc:Fallback xmlns="">
        <xdr:sp macro="" textlink="">
          <xdr:nvSpPr>
            <xdr:cNvPr id="9" name="TekstSylinder 8"/>
            <xdr:cNvSpPr txBox="1"/>
          </xdr:nvSpPr>
          <xdr:spPr>
            <a:xfrm>
              <a:off x="2228850" y="11901487"/>
              <a:ext cx="5142433" cy="14087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nb-NO" sz="900" i="0">
                  <a:solidFill>
                    <a:schemeClr val="tx1"/>
                  </a:solidFill>
                  <a:effectLst/>
                  <a:latin typeface="Cambria Math" panose="02040503050406030204" pitchFamily="18" charset="0"/>
                  <a:ea typeface="+mn-ea"/>
                  <a:cs typeface="+mn-cs"/>
                </a:rPr>
                <a:t>𝑁𝑒𝑡 𝑖𝑛𝑡𝑒𝑟𝑒𝑠𝑡 𝑖𝑛𝑐𝑜𝑚𝑒+𝐶𝑜𝑚𝑚𝑖𝑠𝑠𝑖𝑜𝑛𝑠 𝑓𝑟𝑜𝑚 𝑙𝑜𝑎𝑛𝑠 𝑎𝑛𝑑 𝑐𝑟𝑒𝑑𝑖𝑡 𝑡𝑟𝑎𝑛𝑠𝑓𝑒𝑟𝑟𝑒𝑑 𝑡𝑜 𝑐𝑜𝑣𝑒𝑟𝑒𝑑 𝑏𝑜𝑛𝑑 𝑐𝑜𝑚𝑝𝑎𝑛𝑖𝑒𝑠</a:t>
              </a:r>
              <a:endParaRPr lang="nb-NO" sz="900"/>
            </a:p>
          </xdr:txBody>
        </xdr:sp>
      </mc:Fallback>
    </mc:AlternateContent>
    <xdr:clientData/>
  </xdr:oneCellAnchor>
  <xdr:oneCellAnchor>
    <xdr:from>
      <xdr:col>1</xdr:col>
      <xdr:colOff>885825</xdr:colOff>
      <xdr:row>27</xdr:row>
      <xdr:rowOff>185737</xdr:rowOff>
    </xdr:from>
    <xdr:ext cx="3582969" cy="313099"/>
    <mc:AlternateContent xmlns:mc="http://schemas.openxmlformats.org/markup-compatibility/2006" xmlns:a14="http://schemas.microsoft.com/office/drawing/2010/main">
      <mc:Choice Requires="a14">
        <xdr:sp macro="" textlink="">
          <xdr:nvSpPr>
            <xdr:cNvPr id="10" name="TekstSylinder 9">
              <a:extLst>
                <a:ext uri="{FF2B5EF4-FFF2-40B4-BE49-F238E27FC236}">
                  <a16:creationId xmlns:a16="http://schemas.microsoft.com/office/drawing/2014/main" id="{00000000-0008-0000-0300-00000A000000}"/>
                </a:ext>
              </a:extLst>
            </xdr:cNvPr>
            <xdr:cNvSpPr txBox="1"/>
          </xdr:nvSpPr>
          <xdr:spPr>
            <a:xfrm>
              <a:off x="3086100" y="13063537"/>
              <a:ext cx="3582969" cy="31309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14:m>
                <m:oMathPara xmlns:m="http://schemas.openxmlformats.org/officeDocument/2006/math">
                  <m:oMathParaPr>
                    <m:jc m:val="centerGroup"/>
                  </m:oMathParaPr>
                  <m:oMath xmlns:m="http://schemas.openxmlformats.org/officeDocument/2006/math">
                    <m:r>
                      <a:rPr lang="nb-NO" sz="900" i="1">
                        <a:solidFill>
                          <a:schemeClr val="tx1"/>
                        </a:solidFill>
                        <a:effectLst/>
                        <a:latin typeface="Cambria Math" panose="02040503050406030204" pitchFamily="18" charset="0"/>
                        <a:ea typeface="+mn-ea"/>
                        <a:cs typeface="+mn-cs"/>
                      </a:rPr>
                      <m:t>𝑇𝑜𝑡𝑎𝑙</m:t>
                    </m:r>
                    <m:r>
                      <a:rPr lang="nb-NO" sz="900" i="1">
                        <a:solidFill>
                          <a:schemeClr val="tx1"/>
                        </a:solidFill>
                        <a:effectLst/>
                        <a:latin typeface="Cambria Math" panose="02040503050406030204" pitchFamily="18" charset="0"/>
                        <a:ea typeface="+mn-ea"/>
                        <a:cs typeface="+mn-cs"/>
                      </a:rPr>
                      <m:t> </m:t>
                    </m:r>
                    <m:r>
                      <a:rPr lang="nb-NO" sz="900" i="1">
                        <a:solidFill>
                          <a:schemeClr val="tx1"/>
                        </a:solidFill>
                        <a:effectLst/>
                        <a:latin typeface="Cambria Math" panose="02040503050406030204" pitchFamily="18" charset="0"/>
                        <a:ea typeface="+mn-ea"/>
                        <a:cs typeface="+mn-cs"/>
                      </a:rPr>
                      <m:t>𝑎𝑠𝑠𝑒𝑡𝑠</m:t>
                    </m:r>
                    <m:r>
                      <a:rPr lang="nb-NO" sz="900" i="1">
                        <a:solidFill>
                          <a:schemeClr val="tx1"/>
                        </a:solidFill>
                        <a:effectLst/>
                        <a:latin typeface="Cambria Math" panose="02040503050406030204" pitchFamily="18" charset="0"/>
                        <a:ea typeface="+mn-ea"/>
                        <a:cs typeface="+mn-cs"/>
                      </a:rPr>
                      <m:t>+</m:t>
                    </m:r>
                    <m:r>
                      <a:rPr lang="nb-NO" sz="900" i="1">
                        <a:solidFill>
                          <a:schemeClr val="tx1"/>
                        </a:solidFill>
                        <a:effectLst/>
                        <a:latin typeface="Cambria Math" panose="02040503050406030204" pitchFamily="18" charset="0"/>
                        <a:ea typeface="+mn-ea"/>
                        <a:cs typeface="+mn-cs"/>
                      </a:rPr>
                      <m:t>𝐿𝑜𝑎𝑛𝑠</m:t>
                    </m:r>
                    <m:r>
                      <a:rPr lang="nb-NO" sz="900" i="1">
                        <a:solidFill>
                          <a:schemeClr val="tx1"/>
                        </a:solidFill>
                        <a:effectLst/>
                        <a:latin typeface="Cambria Math" panose="02040503050406030204" pitchFamily="18" charset="0"/>
                        <a:ea typeface="+mn-ea"/>
                        <a:cs typeface="+mn-cs"/>
                      </a:rPr>
                      <m:t> </m:t>
                    </m:r>
                    <m:r>
                      <a:rPr lang="nb-NO" sz="900" i="1">
                        <a:solidFill>
                          <a:schemeClr val="tx1"/>
                        </a:solidFill>
                        <a:effectLst/>
                        <a:latin typeface="Cambria Math" panose="02040503050406030204" pitchFamily="18" charset="0"/>
                        <a:ea typeface="+mn-ea"/>
                        <a:cs typeface="+mn-cs"/>
                      </a:rPr>
                      <m:t>𝑡𝑟𝑎𝑛𝑠𝑓𝑒𝑟𝑟𝑒𝑑</m:t>
                    </m:r>
                    <m:r>
                      <a:rPr lang="nb-NO" sz="900" i="1">
                        <a:solidFill>
                          <a:schemeClr val="tx1"/>
                        </a:solidFill>
                        <a:effectLst/>
                        <a:latin typeface="Cambria Math" panose="02040503050406030204" pitchFamily="18" charset="0"/>
                        <a:ea typeface="+mn-ea"/>
                        <a:cs typeface="+mn-cs"/>
                      </a:rPr>
                      <m:t> </m:t>
                    </m:r>
                    <m:r>
                      <a:rPr lang="nb-NO" sz="900" i="1">
                        <a:solidFill>
                          <a:schemeClr val="tx1"/>
                        </a:solidFill>
                        <a:effectLst/>
                        <a:latin typeface="Cambria Math" panose="02040503050406030204" pitchFamily="18" charset="0"/>
                        <a:ea typeface="+mn-ea"/>
                        <a:cs typeface="+mn-cs"/>
                      </a:rPr>
                      <m:t>𝑡𝑜</m:t>
                    </m:r>
                    <m:r>
                      <a:rPr lang="nb-NO" sz="900" i="1">
                        <a:solidFill>
                          <a:schemeClr val="tx1"/>
                        </a:solidFill>
                        <a:effectLst/>
                        <a:latin typeface="Cambria Math" panose="02040503050406030204" pitchFamily="18" charset="0"/>
                        <a:ea typeface="+mn-ea"/>
                        <a:cs typeface="+mn-cs"/>
                      </a:rPr>
                      <m:t> </m:t>
                    </m:r>
                    <m:r>
                      <a:rPr lang="nb-NO" sz="900" i="1">
                        <a:solidFill>
                          <a:schemeClr val="tx1"/>
                        </a:solidFill>
                        <a:effectLst/>
                        <a:latin typeface="Cambria Math" panose="02040503050406030204" pitchFamily="18" charset="0"/>
                        <a:ea typeface="+mn-ea"/>
                        <a:cs typeface="+mn-cs"/>
                      </a:rPr>
                      <m:t>𝑐𝑜𝑣𝑒𝑟𝑒𝑑</m:t>
                    </m:r>
                    <m:r>
                      <a:rPr lang="nb-NO" sz="900" i="1">
                        <a:solidFill>
                          <a:schemeClr val="tx1"/>
                        </a:solidFill>
                        <a:effectLst/>
                        <a:latin typeface="Cambria Math" panose="02040503050406030204" pitchFamily="18" charset="0"/>
                        <a:ea typeface="+mn-ea"/>
                        <a:cs typeface="+mn-cs"/>
                      </a:rPr>
                      <m:t> </m:t>
                    </m:r>
                    <m:r>
                      <a:rPr lang="nb-NO" sz="900" i="1">
                        <a:solidFill>
                          <a:schemeClr val="tx1"/>
                        </a:solidFill>
                        <a:effectLst/>
                        <a:latin typeface="Cambria Math" panose="02040503050406030204" pitchFamily="18" charset="0"/>
                        <a:ea typeface="+mn-ea"/>
                        <a:cs typeface="+mn-cs"/>
                      </a:rPr>
                      <m:t>𝑏𝑜𝑛𝑑</m:t>
                    </m:r>
                    <m:r>
                      <a:rPr lang="nb-NO" sz="900" i="1">
                        <a:solidFill>
                          <a:schemeClr val="tx1"/>
                        </a:solidFill>
                        <a:effectLst/>
                        <a:latin typeface="Cambria Math" panose="02040503050406030204" pitchFamily="18" charset="0"/>
                        <a:ea typeface="+mn-ea"/>
                        <a:cs typeface="+mn-cs"/>
                      </a:rPr>
                      <m:t> </m:t>
                    </m:r>
                    <m:r>
                      <a:rPr lang="nb-NO" sz="900" i="1">
                        <a:solidFill>
                          <a:schemeClr val="tx1"/>
                        </a:solidFill>
                        <a:effectLst/>
                        <a:latin typeface="Cambria Math" panose="02040503050406030204" pitchFamily="18" charset="0"/>
                        <a:ea typeface="+mn-ea"/>
                        <a:cs typeface="+mn-cs"/>
                      </a:rPr>
                      <m:t>𝑐𝑜𝑚𝑝𝑎𝑛𝑖𝑒𝑠</m:t>
                    </m:r>
                  </m:oMath>
                </m:oMathPara>
              </a14:m>
              <a:endParaRPr lang="nb-NO" sz="900">
                <a:solidFill>
                  <a:schemeClr val="tx1"/>
                </a:solidFill>
                <a:effectLst/>
                <a:latin typeface="+mn-lt"/>
                <a:ea typeface="+mn-ea"/>
                <a:cs typeface="+mn-cs"/>
              </a:endParaRPr>
            </a:p>
            <a:p>
              <a:endParaRPr lang="nb-NO" sz="1100"/>
            </a:p>
          </xdr:txBody>
        </xdr:sp>
      </mc:Choice>
      <mc:Fallback xmlns="">
        <xdr:sp macro="" textlink="">
          <xdr:nvSpPr>
            <xdr:cNvPr id="10" name="TekstSylinder 9"/>
            <xdr:cNvSpPr txBox="1"/>
          </xdr:nvSpPr>
          <xdr:spPr>
            <a:xfrm>
              <a:off x="3086100" y="13063537"/>
              <a:ext cx="3582969" cy="31309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r>
                <a:rPr lang="nb-NO" sz="900" i="0">
                  <a:solidFill>
                    <a:schemeClr val="tx1"/>
                  </a:solidFill>
                  <a:effectLst/>
                  <a:latin typeface="Cambria Math" panose="02040503050406030204" pitchFamily="18" charset="0"/>
                  <a:ea typeface="+mn-ea"/>
                  <a:cs typeface="+mn-cs"/>
                </a:rPr>
                <a:t>𝑇𝑜𝑡𝑎𝑙 𝑎𝑠𝑠𝑒𝑡𝑠+𝐿𝑜𝑎𝑛𝑠 𝑡𝑟𝑎𝑛𝑠𝑓𝑒𝑟𝑟𝑒𝑑 𝑡𝑜 𝑐𝑜𝑣𝑒𝑟𝑒𝑑 𝑏𝑜𝑛𝑑 𝑐𝑜𝑚𝑝𝑎𝑛𝑖𝑒𝑠</a:t>
              </a:r>
              <a:endParaRPr lang="nb-NO" sz="900">
                <a:solidFill>
                  <a:schemeClr val="tx1"/>
                </a:solidFill>
                <a:effectLst/>
                <a:latin typeface="+mn-lt"/>
                <a:ea typeface="+mn-ea"/>
                <a:cs typeface="+mn-cs"/>
              </a:endParaRPr>
            </a:p>
            <a:p>
              <a:endParaRPr lang="nb-NO" sz="1100"/>
            </a:p>
          </xdr:txBody>
        </xdr:sp>
      </mc:Fallback>
    </mc:AlternateContent>
    <xdr:clientData/>
  </xdr:oneCellAnchor>
  <xdr:oneCellAnchor>
    <xdr:from>
      <xdr:col>1</xdr:col>
      <xdr:colOff>190501</xdr:colOff>
      <xdr:row>29</xdr:row>
      <xdr:rowOff>157162</xdr:rowOff>
    </xdr:from>
    <xdr:ext cx="4800600" cy="313099"/>
    <mc:AlternateContent xmlns:mc="http://schemas.openxmlformats.org/markup-compatibility/2006" xmlns:a14="http://schemas.microsoft.com/office/drawing/2010/main">
      <mc:Choice Requires="a14">
        <xdr:sp macro="" textlink="">
          <xdr:nvSpPr>
            <xdr:cNvPr id="11" name="TekstSylinder 10">
              <a:extLst>
                <a:ext uri="{FF2B5EF4-FFF2-40B4-BE49-F238E27FC236}">
                  <a16:creationId xmlns:a16="http://schemas.microsoft.com/office/drawing/2014/main" id="{00000000-0008-0000-0300-00000B000000}"/>
                </a:ext>
              </a:extLst>
            </xdr:cNvPr>
            <xdr:cNvSpPr txBox="1"/>
          </xdr:nvSpPr>
          <xdr:spPr>
            <a:xfrm>
              <a:off x="2390776" y="14025562"/>
              <a:ext cx="4800600" cy="31309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14:m>
                <m:oMathPara xmlns:m="http://schemas.openxmlformats.org/officeDocument/2006/math">
                  <m:oMathParaPr>
                    <m:jc m:val="centerGroup"/>
                  </m:oMathParaPr>
                  <m:oMath xmlns:m="http://schemas.openxmlformats.org/officeDocument/2006/math">
                    <m:r>
                      <a:rPr lang="nb-NO" sz="900" i="1">
                        <a:solidFill>
                          <a:schemeClr val="tx1"/>
                        </a:solidFill>
                        <a:effectLst/>
                        <a:latin typeface="Cambria Math" panose="02040503050406030204" pitchFamily="18" charset="0"/>
                        <a:ea typeface="+mn-ea"/>
                        <a:cs typeface="+mn-cs"/>
                      </a:rPr>
                      <m:t>𝐿𝑜𝑎𝑛𝑠</m:t>
                    </m:r>
                    <m:r>
                      <a:rPr lang="nb-NO" sz="900" i="1">
                        <a:solidFill>
                          <a:schemeClr val="tx1"/>
                        </a:solidFill>
                        <a:effectLst/>
                        <a:latin typeface="Cambria Math" panose="02040503050406030204" pitchFamily="18" charset="0"/>
                        <a:ea typeface="+mn-ea"/>
                        <a:cs typeface="+mn-cs"/>
                      </a:rPr>
                      <m:t> </m:t>
                    </m:r>
                    <m:r>
                      <a:rPr lang="nb-NO" sz="900" i="1">
                        <a:solidFill>
                          <a:schemeClr val="tx1"/>
                        </a:solidFill>
                        <a:effectLst/>
                        <a:latin typeface="Cambria Math" panose="02040503050406030204" pitchFamily="18" charset="0"/>
                        <a:ea typeface="+mn-ea"/>
                        <a:cs typeface="+mn-cs"/>
                      </a:rPr>
                      <m:t>𝑡𝑜</m:t>
                    </m:r>
                    <m:r>
                      <a:rPr lang="nb-NO" sz="900" i="1">
                        <a:solidFill>
                          <a:schemeClr val="tx1"/>
                        </a:solidFill>
                        <a:effectLst/>
                        <a:latin typeface="Cambria Math" panose="02040503050406030204" pitchFamily="18" charset="0"/>
                        <a:ea typeface="+mn-ea"/>
                        <a:cs typeface="+mn-cs"/>
                      </a:rPr>
                      <m:t> </m:t>
                    </m:r>
                    <m:r>
                      <a:rPr lang="nb-NO" sz="900" i="1">
                        <a:solidFill>
                          <a:schemeClr val="tx1"/>
                        </a:solidFill>
                        <a:effectLst/>
                        <a:latin typeface="Cambria Math" panose="02040503050406030204" pitchFamily="18" charset="0"/>
                        <a:ea typeface="+mn-ea"/>
                        <a:cs typeface="+mn-cs"/>
                      </a:rPr>
                      <m:t>𝑎𝑛𝑑</m:t>
                    </m:r>
                    <m:r>
                      <a:rPr lang="nb-NO" sz="900" i="1">
                        <a:solidFill>
                          <a:schemeClr val="tx1"/>
                        </a:solidFill>
                        <a:effectLst/>
                        <a:latin typeface="Cambria Math" panose="02040503050406030204" pitchFamily="18" charset="0"/>
                        <a:ea typeface="+mn-ea"/>
                        <a:cs typeface="+mn-cs"/>
                      </a:rPr>
                      <m:t> </m:t>
                    </m:r>
                    <m:r>
                      <a:rPr lang="nb-NO" sz="900" i="1">
                        <a:solidFill>
                          <a:schemeClr val="tx1"/>
                        </a:solidFill>
                        <a:effectLst/>
                        <a:latin typeface="Cambria Math" panose="02040503050406030204" pitchFamily="18" charset="0"/>
                        <a:ea typeface="+mn-ea"/>
                        <a:cs typeface="+mn-cs"/>
                      </a:rPr>
                      <m:t>𝑟𝑒𝑐𝑒𝑖𝑣𝑎𝑏𝑙𝑒𝑠</m:t>
                    </m:r>
                    <m:r>
                      <a:rPr lang="nb-NO" sz="900" i="1">
                        <a:solidFill>
                          <a:schemeClr val="tx1"/>
                        </a:solidFill>
                        <a:effectLst/>
                        <a:latin typeface="Cambria Math" panose="02040503050406030204" pitchFamily="18" charset="0"/>
                        <a:ea typeface="+mn-ea"/>
                        <a:cs typeface="+mn-cs"/>
                      </a:rPr>
                      <m:t> </m:t>
                    </m:r>
                    <m:r>
                      <a:rPr lang="nb-NO" sz="900" i="1">
                        <a:solidFill>
                          <a:schemeClr val="tx1"/>
                        </a:solidFill>
                        <a:effectLst/>
                        <a:latin typeface="Cambria Math" panose="02040503050406030204" pitchFamily="18" charset="0"/>
                        <a:ea typeface="+mn-ea"/>
                        <a:cs typeface="+mn-cs"/>
                      </a:rPr>
                      <m:t>𝑓𝑟𝑜𝑚</m:t>
                    </m:r>
                    <m:r>
                      <a:rPr lang="nb-NO" sz="900" i="1">
                        <a:solidFill>
                          <a:schemeClr val="tx1"/>
                        </a:solidFill>
                        <a:effectLst/>
                        <a:latin typeface="Cambria Math" panose="02040503050406030204" pitchFamily="18" charset="0"/>
                        <a:ea typeface="+mn-ea"/>
                        <a:cs typeface="+mn-cs"/>
                      </a:rPr>
                      <m:t> </m:t>
                    </m:r>
                    <m:r>
                      <a:rPr lang="nb-NO" sz="900" i="1">
                        <a:solidFill>
                          <a:schemeClr val="tx1"/>
                        </a:solidFill>
                        <a:effectLst/>
                        <a:latin typeface="Cambria Math" panose="02040503050406030204" pitchFamily="18" charset="0"/>
                        <a:ea typeface="+mn-ea"/>
                        <a:cs typeface="+mn-cs"/>
                      </a:rPr>
                      <m:t>𝑐𝑢𝑠𝑡𝑜𝑚𝑒𝑟𝑠</m:t>
                    </m:r>
                    <m:r>
                      <a:rPr lang="nb-NO" sz="900" i="1">
                        <a:solidFill>
                          <a:schemeClr val="tx1"/>
                        </a:solidFill>
                        <a:effectLst/>
                        <a:latin typeface="Cambria Math" panose="02040503050406030204" pitchFamily="18" charset="0"/>
                        <a:ea typeface="+mn-ea"/>
                        <a:cs typeface="+mn-cs"/>
                      </a:rPr>
                      <m:t>+</m:t>
                    </m:r>
                    <m:r>
                      <a:rPr lang="nb-NO" sz="900" i="1">
                        <a:solidFill>
                          <a:schemeClr val="tx1"/>
                        </a:solidFill>
                        <a:effectLst/>
                        <a:latin typeface="Cambria Math" panose="02040503050406030204" pitchFamily="18" charset="0"/>
                        <a:ea typeface="+mn-ea"/>
                        <a:cs typeface="+mn-cs"/>
                      </a:rPr>
                      <m:t>𝐿𝑜𝑎𝑛𝑠</m:t>
                    </m:r>
                    <m:r>
                      <a:rPr lang="nb-NO" sz="900" i="1">
                        <a:solidFill>
                          <a:schemeClr val="tx1"/>
                        </a:solidFill>
                        <a:effectLst/>
                        <a:latin typeface="Cambria Math" panose="02040503050406030204" pitchFamily="18" charset="0"/>
                        <a:ea typeface="+mn-ea"/>
                        <a:cs typeface="+mn-cs"/>
                      </a:rPr>
                      <m:t> </m:t>
                    </m:r>
                    <m:r>
                      <a:rPr lang="nb-NO" sz="900" i="1">
                        <a:solidFill>
                          <a:schemeClr val="tx1"/>
                        </a:solidFill>
                        <a:effectLst/>
                        <a:latin typeface="Cambria Math" panose="02040503050406030204" pitchFamily="18" charset="0"/>
                        <a:ea typeface="+mn-ea"/>
                        <a:cs typeface="+mn-cs"/>
                      </a:rPr>
                      <m:t>𝑡𝑟𝑎𝑛𝑠𝑓𝑒𝑟𝑟𝑒𝑑</m:t>
                    </m:r>
                    <m:r>
                      <a:rPr lang="nb-NO" sz="900" i="1">
                        <a:solidFill>
                          <a:schemeClr val="tx1"/>
                        </a:solidFill>
                        <a:effectLst/>
                        <a:latin typeface="Cambria Math" panose="02040503050406030204" pitchFamily="18" charset="0"/>
                        <a:ea typeface="+mn-ea"/>
                        <a:cs typeface="+mn-cs"/>
                      </a:rPr>
                      <m:t> </m:t>
                    </m:r>
                    <m:r>
                      <a:rPr lang="nb-NO" sz="900" i="1">
                        <a:solidFill>
                          <a:schemeClr val="tx1"/>
                        </a:solidFill>
                        <a:effectLst/>
                        <a:latin typeface="Cambria Math" panose="02040503050406030204" pitchFamily="18" charset="0"/>
                        <a:ea typeface="+mn-ea"/>
                        <a:cs typeface="+mn-cs"/>
                      </a:rPr>
                      <m:t>𝑡𝑜</m:t>
                    </m:r>
                    <m:r>
                      <a:rPr lang="nb-NO" sz="900" i="1">
                        <a:solidFill>
                          <a:schemeClr val="tx1"/>
                        </a:solidFill>
                        <a:effectLst/>
                        <a:latin typeface="Cambria Math" panose="02040503050406030204" pitchFamily="18" charset="0"/>
                        <a:ea typeface="+mn-ea"/>
                        <a:cs typeface="+mn-cs"/>
                      </a:rPr>
                      <m:t> </m:t>
                    </m:r>
                    <m:r>
                      <a:rPr lang="nb-NO" sz="900" i="1">
                        <a:solidFill>
                          <a:schemeClr val="tx1"/>
                        </a:solidFill>
                        <a:effectLst/>
                        <a:latin typeface="Cambria Math" panose="02040503050406030204" pitchFamily="18" charset="0"/>
                        <a:ea typeface="+mn-ea"/>
                        <a:cs typeface="+mn-cs"/>
                      </a:rPr>
                      <m:t>𝑐𝑜𝑣𝑒𝑟𝑒𝑑</m:t>
                    </m:r>
                    <m:r>
                      <a:rPr lang="nb-NO" sz="900" i="1">
                        <a:solidFill>
                          <a:schemeClr val="tx1"/>
                        </a:solidFill>
                        <a:effectLst/>
                        <a:latin typeface="Cambria Math" panose="02040503050406030204" pitchFamily="18" charset="0"/>
                        <a:ea typeface="+mn-ea"/>
                        <a:cs typeface="+mn-cs"/>
                      </a:rPr>
                      <m:t> </m:t>
                    </m:r>
                    <m:r>
                      <a:rPr lang="nb-NO" sz="900" i="1">
                        <a:solidFill>
                          <a:schemeClr val="tx1"/>
                        </a:solidFill>
                        <a:effectLst/>
                        <a:latin typeface="Cambria Math" panose="02040503050406030204" pitchFamily="18" charset="0"/>
                        <a:ea typeface="+mn-ea"/>
                        <a:cs typeface="+mn-cs"/>
                      </a:rPr>
                      <m:t>𝑏𝑜𝑛𝑑</m:t>
                    </m:r>
                    <m:r>
                      <a:rPr lang="nb-NO" sz="900" i="1">
                        <a:solidFill>
                          <a:schemeClr val="tx1"/>
                        </a:solidFill>
                        <a:effectLst/>
                        <a:latin typeface="Cambria Math" panose="02040503050406030204" pitchFamily="18" charset="0"/>
                        <a:ea typeface="+mn-ea"/>
                        <a:cs typeface="+mn-cs"/>
                      </a:rPr>
                      <m:t> </m:t>
                    </m:r>
                    <m:r>
                      <a:rPr lang="nb-NO" sz="900" i="1">
                        <a:solidFill>
                          <a:schemeClr val="tx1"/>
                        </a:solidFill>
                        <a:effectLst/>
                        <a:latin typeface="Cambria Math" panose="02040503050406030204" pitchFamily="18" charset="0"/>
                        <a:ea typeface="+mn-ea"/>
                        <a:cs typeface="+mn-cs"/>
                      </a:rPr>
                      <m:t>𝑐𝑜𝑚𝑝𝑎𝑛𝑖𝑒𝑠</m:t>
                    </m:r>
                  </m:oMath>
                </m:oMathPara>
              </a14:m>
              <a:endParaRPr lang="nb-NO" sz="900">
                <a:solidFill>
                  <a:schemeClr val="tx1"/>
                </a:solidFill>
                <a:effectLst/>
                <a:latin typeface="+mn-lt"/>
                <a:ea typeface="+mn-ea"/>
                <a:cs typeface="+mn-cs"/>
              </a:endParaRPr>
            </a:p>
            <a:p>
              <a:endParaRPr lang="nb-NO" sz="1100"/>
            </a:p>
          </xdr:txBody>
        </xdr:sp>
      </mc:Choice>
      <mc:Fallback xmlns="">
        <xdr:sp macro="" textlink="">
          <xdr:nvSpPr>
            <xdr:cNvPr id="11" name="TekstSylinder 10"/>
            <xdr:cNvSpPr txBox="1"/>
          </xdr:nvSpPr>
          <xdr:spPr>
            <a:xfrm>
              <a:off x="2390776" y="14025562"/>
              <a:ext cx="4800600" cy="31309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r>
                <a:rPr lang="nb-NO" sz="900" i="0">
                  <a:solidFill>
                    <a:schemeClr val="tx1"/>
                  </a:solidFill>
                  <a:effectLst/>
                  <a:latin typeface="Cambria Math" panose="02040503050406030204" pitchFamily="18" charset="0"/>
                  <a:ea typeface="+mn-ea"/>
                  <a:cs typeface="+mn-cs"/>
                </a:rPr>
                <a:t>𝐿𝑜𝑎𝑛𝑠 𝑡𝑜 𝑎𝑛𝑑 𝑟𝑒𝑐𝑒𝑖𝑣𝑎𝑏𝑙𝑒𝑠 𝑓𝑟𝑜𝑚 𝑐𝑢𝑠𝑡𝑜𝑚𝑒𝑟𝑠+𝐿𝑜𝑎𝑛𝑠 𝑡𝑟𝑎𝑛𝑠𝑓𝑒𝑟𝑟𝑒𝑑 𝑡𝑜 𝑐𝑜𝑣𝑒𝑟𝑒𝑑 𝑏𝑜𝑛𝑑 𝑐𝑜𝑚𝑝𝑎𝑛𝑖𝑒𝑠</a:t>
              </a:r>
              <a:endParaRPr lang="nb-NO" sz="900">
                <a:solidFill>
                  <a:schemeClr val="tx1"/>
                </a:solidFill>
                <a:effectLst/>
                <a:latin typeface="+mn-lt"/>
                <a:ea typeface="+mn-ea"/>
                <a:cs typeface="+mn-cs"/>
              </a:endParaRPr>
            </a:p>
            <a:p>
              <a:endParaRPr lang="nb-NO" sz="1100"/>
            </a:p>
          </xdr:txBody>
        </xdr:sp>
      </mc:Fallback>
    </mc:AlternateContent>
    <xdr:clientData/>
  </xdr:oneCellAnchor>
  <xdr:oneCellAnchor>
    <xdr:from>
      <xdr:col>1</xdr:col>
      <xdr:colOff>1285875</xdr:colOff>
      <xdr:row>31</xdr:row>
      <xdr:rowOff>119062</xdr:rowOff>
    </xdr:from>
    <xdr:ext cx="2458430" cy="435504"/>
    <mc:AlternateContent xmlns:mc="http://schemas.openxmlformats.org/markup-compatibility/2006" xmlns:a14="http://schemas.microsoft.com/office/drawing/2010/main">
      <mc:Choice Requires="a14">
        <xdr:sp macro="" textlink="">
          <xdr:nvSpPr>
            <xdr:cNvPr id="12" name="TekstSylinder 11">
              <a:extLst>
                <a:ext uri="{FF2B5EF4-FFF2-40B4-BE49-F238E27FC236}">
                  <a16:creationId xmlns:a16="http://schemas.microsoft.com/office/drawing/2014/main" id="{00000000-0008-0000-0300-00000C000000}"/>
                </a:ext>
              </a:extLst>
            </xdr:cNvPr>
            <xdr:cNvSpPr txBox="1"/>
          </xdr:nvSpPr>
          <xdr:spPr>
            <a:xfrm>
              <a:off x="3486150" y="14978062"/>
              <a:ext cx="2458430" cy="43550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14:m>
                <m:oMathPara xmlns:m="http://schemas.openxmlformats.org/officeDocument/2006/math">
                  <m:oMathParaPr>
                    <m:jc m:val="centerGroup"/>
                  </m:oMathParaPr>
                  <m:oMath xmlns:m="http://schemas.openxmlformats.org/officeDocument/2006/math">
                    <m:f>
                      <m:fPr>
                        <m:ctrlPr>
                          <a:rPr lang="nb-NO" sz="900" i="1">
                            <a:solidFill>
                              <a:schemeClr val="tx1"/>
                            </a:solidFill>
                            <a:effectLst/>
                            <a:latin typeface="Cambria Math" panose="02040503050406030204" pitchFamily="18" charset="0"/>
                            <a:ea typeface="+mn-ea"/>
                            <a:cs typeface="+mn-cs"/>
                          </a:rPr>
                        </m:ctrlPr>
                      </m:fPr>
                      <m:num>
                        <m:r>
                          <a:rPr lang="en-GB" sz="900" i="1">
                            <a:solidFill>
                              <a:schemeClr val="tx1"/>
                            </a:solidFill>
                            <a:effectLst/>
                            <a:latin typeface="Cambria Math" panose="02040503050406030204" pitchFamily="18" charset="0"/>
                            <a:ea typeface="+mn-ea"/>
                            <a:cs typeface="+mn-cs"/>
                          </a:rPr>
                          <m:t>𝐷𝑒𝑝𝑜𝑠𝑖𝑡</m:t>
                        </m:r>
                        <m:r>
                          <a:rPr lang="en-GB" sz="900" i="1">
                            <a:solidFill>
                              <a:schemeClr val="tx1"/>
                            </a:solidFill>
                            <a:effectLst/>
                            <a:latin typeface="Cambria Math" panose="02040503050406030204" pitchFamily="18" charset="0"/>
                            <a:ea typeface="+mn-ea"/>
                            <a:cs typeface="+mn-cs"/>
                          </a:rPr>
                          <m:t> </m:t>
                        </m:r>
                        <m:r>
                          <a:rPr lang="en-GB" sz="900" i="1">
                            <a:solidFill>
                              <a:schemeClr val="tx1"/>
                            </a:solidFill>
                            <a:effectLst/>
                            <a:latin typeface="Cambria Math" panose="02040503050406030204" pitchFamily="18" charset="0"/>
                            <a:ea typeface="+mn-ea"/>
                            <a:cs typeface="+mn-cs"/>
                          </a:rPr>
                          <m:t>𝑓𝑟𝑜𝑚</m:t>
                        </m:r>
                        <m:r>
                          <a:rPr lang="en-GB" sz="900" i="1">
                            <a:solidFill>
                              <a:schemeClr val="tx1"/>
                            </a:solidFill>
                            <a:effectLst/>
                            <a:latin typeface="Cambria Math" panose="02040503050406030204" pitchFamily="18" charset="0"/>
                            <a:ea typeface="+mn-ea"/>
                            <a:cs typeface="+mn-cs"/>
                          </a:rPr>
                          <m:t> </m:t>
                        </m:r>
                        <m:r>
                          <a:rPr lang="en-GB" sz="900" i="1">
                            <a:solidFill>
                              <a:schemeClr val="tx1"/>
                            </a:solidFill>
                            <a:effectLst/>
                            <a:latin typeface="Cambria Math" panose="02040503050406030204" pitchFamily="18" charset="0"/>
                            <a:ea typeface="+mn-ea"/>
                            <a:cs typeface="+mn-cs"/>
                          </a:rPr>
                          <m:t>𝑎𝑛𝑑</m:t>
                        </m:r>
                        <m:r>
                          <a:rPr lang="en-GB" sz="900" i="1">
                            <a:solidFill>
                              <a:schemeClr val="tx1"/>
                            </a:solidFill>
                            <a:effectLst/>
                            <a:latin typeface="Cambria Math" panose="02040503050406030204" pitchFamily="18" charset="0"/>
                            <a:ea typeface="+mn-ea"/>
                            <a:cs typeface="+mn-cs"/>
                          </a:rPr>
                          <m:t> </m:t>
                        </m:r>
                        <m:r>
                          <a:rPr lang="en-GB" sz="900" i="1">
                            <a:solidFill>
                              <a:schemeClr val="tx1"/>
                            </a:solidFill>
                            <a:effectLst/>
                            <a:latin typeface="Cambria Math" panose="02040503050406030204" pitchFamily="18" charset="0"/>
                            <a:ea typeface="+mn-ea"/>
                            <a:cs typeface="+mn-cs"/>
                          </a:rPr>
                          <m:t>𝑙𝑖𝑎𝑏𝑖𝑙𝑖𝑡𝑖𝑒𝑠</m:t>
                        </m:r>
                        <m:r>
                          <a:rPr lang="en-GB" sz="900" i="1">
                            <a:solidFill>
                              <a:schemeClr val="tx1"/>
                            </a:solidFill>
                            <a:effectLst/>
                            <a:latin typeface="Cambria Math" panose="02040503050406030204" pitchFamily="18" charset="0"/>
                            <a:ea typeface="+mn-ea"/>
                            <a:cs typeface="+mn-cs"/>
                          </a:rPr>
                          <m:t> </m:t>
                        </m:r>
                        <m:r>
                          <a:rPr lang="en-GB" sz="900" i="1">
                            <a:solidFill>
                              <a:schemeClr val="tx1"/>
                            </a:solidFill>
                            <a:effectLst/>
                            <a:latin typeface="Cambria Math" panose="02040503050406030204" pitchFamily="18" charset="0"/>
                            <a:ea typeface="+mn-ea"/>
                            <a:cs typeface="+mn-cs"/>
                          </a:rPr>
                          <m:t>𝑡𝑜</m:t>
                        </m:r>
                        <m:r>
                          <a:rPr lang="en-GB" sz="900" i="1">
                            <a:solidFill>
                              <a:schemeClr val="tx1"/>
                            </a:solidFill>
                            <a:effectLst/>
                            <a:latin typeface="Cambria Math" panose="02040503050406030204" pitchFamily="18" charset="0"/>
                            <a:ea typeface="+mn-ea"/>
                            <a:cs typeface="+mn-cs"/>
                          </a:rPr>
                          <m:t> </m:t>
                        </m:r>
                        <m:r>
                          <a:rPr lang="en-GB" sz="900" i="1">
                            <a:solidFill>
                              <a:schemeClr val="tx1"/>
                            </a:solidFill>
                            <a:effectLst/>
                            <a:latin typeface="Cambria Math" panose="02040503050406030204" pitchFamily="18" charset="0"/>
                            <a:ea typeface="+mn-ea"/>
                            <a:cs typeface="+mn-cs"/>
                          </a:rPr>
                          <m:t>𝑐𝑢𝑠𝑡𝑜𝑚𝑒𝑟𝑠</m:t>
                        </m:r>
                      </m:num>
                      <m:den>
                        <m:r>
                          <m:rPr>
                            <m:sty m:val="p"/>
                          </m:rPr>
                          <a:rPr lang="en-GB" sz="900">
                            <a:solidFill>
                              <a:schemeClr val="tx1"/>
                            </a:solidFill>
                            <a:effectLst/>
                            <a:latin typeface="Cambria Math" panose="02040503050406030204" pitchFamily="18" charset="0"/>
                            <a:ea typeface="+mn-ea"/>
                            <a:cs typeface="+mn-cs"/>
                          </a:rPr>
                          <m:t>Gross</m:t>
                        </m:r>
                        <m:r>
                          <a:rPr lang="en-GB" sz="900">
                            <a:solidFill>
                              <a:schemeClr val="tx1"/>
                            </a:solidFill>
                            <a:effectLst/>
                            <a:latin typeface="Cambria Math" panose="02040503050406030204" pitchFamily="18" charset="0"/>
                            <a:ea typeface="+mn-ea"/>
                            <a:cs typeface="+mn-cs"/>
                          </a:rPr>
                          <m:t> </m:t>
                        </m:r>
                        <m:r>
                          <m:rPr>
                            <m:sty m:val="p"/>
                          </m:rPr>
                          <a:rPr lang="en-GB" sz="900">
                            <a:solidFill>
                              <a:schemeClr val="tx1"/>
                            </a:solidFill>
                            <a:effectLst/>
                            <a:latin typeface="Cambria Math" panose="02040503050406030204" pitchFamily="18" charset="0"/>
                            <a:ea typeface="+mn-ea"/>
                            <a:cs typeface="+mn-cs"/>
                          </a:rPr>
                          <m:t>loans</m:t>
                        </m:r>
                        <m:r>
                          <a:rPr lang="en-GB" sz="900">
                            <a:solidFill>
                              <a:schemeClr val="tx1"/>
                            </a:solidFill>
                            <a:effectLst/>
                            <a:latin typeface="Cambria Math" panose="02040503050406030204" pitchFamily="18" charset="0"/>
                            <a:ea typeface="+mn-ea"/>
                            <a:cs typeface="+mn-cs"/>
                          </a:rPr>
                          <m:t> </m:t>
                        </m:r>
                        <m:r>
                          <m:rPr>
                            <m:sty m:val="p"/>
                          </m:rPr>
                          <a:rPr lang="en-GB" sz="900">
                            <a:solidFill>
                              <a:schemeClr val="tx1"/>
                            </a:solidFill>
                            <a:effectLst/>
                            <a:latin typeface="Cambria Math" panose="02040503050406030204" pitchFamily="18" charset="0"/>
                            <a:ea typeface="+mn-ea"/>
                            <a:cs typeface="+mn-cs"/>
                          </a:rPr>
                          <m:t>to</m:t>
                        </m:r>
                        <m:r>
                          <a:rPr lang="en-GB" sz="900">
                            <a:solidFill>
                              <a:schemeClr val="tx1"/>
                            </a:solidFill>
                            <a:effectLst/>
                            <a:latin typeface="Cambria Math" panose="02040503050406030204" pitchFamily="18" charset="0"/>
                            <a:ea typeface="+mn-ea"/>
                            <a:cs typeface="+mn-cs"/>
                          </a:rPr>
                          <m:t> </m:t>
                        </m:r>
                        <m:r>
                          <m:rPr>
                            <m:sty m:val="p"/>
                          </m:rPr>
                          <a:rPr lang="en-GB" sz="900">
                            <a:solidFill>
                              <a:schemeClr val="tx1"/>
                            </a:solidFill>
                            <a:effectLst/>
                            <a:latin typeface="Cambria Math" panose="02040503050406030204" pitchFamily="18" charset="0"/>
                            <a:ea typeface="+mn-ea"/>
                            <a:cs typeface="+mn-cs"/>
                          </a:rPr>
                          <m:t>customers</m:t>
                        </m:r>
                      </m:den>
                    </m:f>
                  </m:oMath>
                </m:oMathPara>
              </a14:m>
              <a:endParaRPr lang="nb-NO" sz="900">
                <a:solidFill>
                  <a:schemeClr val="tx1"/>
                </a:solidFill>
                <a:effectLst/>
                <a:latin typeface="+mn-lt"/>
                <a:ea typeface="+mn-ea"/>
                <a:cs typeface="+mn-cs"/>
              </a:endParaRPr>
            </a:p>
            <a:p>
              <a:endParaRPr lang="nb-NO" sz="1100"/>
            </a:p>
          </xdr:txBody>
        </xdr:sp>
      </mc:Choice>
      <mc:Fallback xmlns="">
        <xdr:sp macro="" textlink="">
          <xdr:nvSpPr>
            <xdr:cNvPr id="12" name="TekstSylinder 11"/>
            <xdr:cNvSpPr txBox="1"/>
          </xdr:nvSpPr>
          <xdr:spPr>
            <a:xfrm>
              <a:off x="3486150" y="14978062"/>
              <a:ext cx="2458430" cy="43550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r>
                <a:rPr lang="nb-NO" sz="900" i="0">
                  <a:solidFill>
                    <a:schemeClr val="tx1"/>
                  </a:solidFill>
                  <a:effectLst/>
                  <a:latin typeface="Cambria Math" panose="02040503050406030204" pitchFamily="18" charset="0"/>
                  <a:ea typeface="+mn-ea"/>
                  <a:cs typeface="+mn-cs"/>
                </a:rPr>
                <a:t>(</a:t>
              </a:r>
              <a:r>
                <a:rPr lang="en-GB" sz="900" i="0">
                  <a:solidFill>
                    <a:schemeClr val="tx1"/>
                  </a:solidFill>
                  <a:effectLst/>
                  <a:latin typeface="Cambria Math" panose="02040503050406030204" pitchFamily="18" charset="0"/>
                  <a:ea typeface="+mn-ea"/>
                  <a:cs typeface="+mn-cs"/>
                </a:rPr>
                <a:t>𝐷𝑒𝑝𝑜𝑠𝑖𝑡 𝑓𝑟𝑜𝑚 𝑎𝑛𝑑 𝑙𝑖𝑎𝑏𝑖𝑙𝑖𝑡𝑖𝑒𝑠 𝑡𝑜 𝑐𝑢𝑠𝑡𝑜𝑚𝑒𝑟𝑠</a:t>
              </a:r>
              <a:r>
                <a:rPr lang="nb-NO" sz="900" i="0">
                  <a:solidFill>
                    <a:schemeClr val="tx1"/>
                  </a:solidFill>
                  <a:effectLst/>
                  <a:latin typeface="Cambria Math" panose="02040503050406030204" pitchFamily="18" charset="0"/>
                  <a:ea typeface="+mn-ea"/>
                  <a:cs typeface="+mn-cs"/>
                </a:rPr>
                <a:t>)/(</a:t>
              </a:r>
              <a:r>
                <a:rPr lang="en-GB" sz="900" i="0">
                  <a:solidFill>
                    <a:schemeClr val="tx1"/>
                  </a:solidFill>
                  <a:effectLst/>
                  <a:latin typeface="Cambria Math" panose="02040503050406030204" pitchFamily="18" charset="0"/>
                  <a:ea typeface="+mn-ea"/>
                  <a:cs typeface="+mn-cs"/>
                </a:rPr>
                <a:t>Gross loans to customers</a:t>
              </a:r>
              <a:r>
                <a:rPr lang="nb-NO" sz="900" i="0">
                  <a:solidFill>
                    <a:schemeClr val="tx1"/>
                  </a:solidFill>
                  <a:effectLst/>
                  <a:latin typeface="Cambria Math" panose="02040503050406030204" pitchFamily="18" charset="0"/>
                  <a:ea typeface="+mn-ea"/>
                  <a:cs typeface="+mn-cs"/>
                </a:rPr>
                <a:t>)</a:t>
              </a:r>
              <a:endParaRPr lang="nb-NO" sz="900">
                <a:solidFill>
                  <a:schemeClr val="tx1"/>
                </a:solidFill>
                <a:effectLst/>
                <a:latin typeface="+mn-lt"/>
                <a:ea typeface="+mn-ea"/>
                <a:cs typeface="+mn-cs"/>
              </a:endParaRPr>
            </a:p>
            <a:p>
              <a:endParaRPr lang="nb-NO" sz="1100"/>
            </a:p>
          </xdr:txBody>
        </xdr:sp>
      </mc:Fallback>
    </mc:AlternateContent>
    <xdr:clientData/>
  </xdr:oneCellAnchor>
  <xdr:oneCellAnchor>
    <xdr:from>
      <xdr:col>1</xdr:col>
      <xdr:colOff>323850</xdr:colOff>
      <xdr:row>33</xdr:row>
      <xdr:rowOff>138112</xdr:rowOff>
    </xdr:from>
    <xdr:ext cx="4285276" cy="428451"/>
    <mc:AlternateContent xmlns:mc="http://schemas.openxmlformats.org/markup-compatibility/2006" xmlns:a14="http://schemas.microsoft.com/office/drawing/2010/main">
      <mc:Choice Requires="a14">
        <xdr:sp macro="" textlink="">
          <xdr:nvSpPr>
            <xdr:cNvPr id="13" name="TekstSylinder 12">
              <a:extLst>
                <a:ext uri="{FF2B5EF4-FFF2-40B4-BE49-F238E27FC236}">
                  <a16:creationId xmlns:a16="http://schemas.microsoft.com/office/drawing/2014/main" id="{00000000-0008-0000-0300-00000D000000}"/>
                </a:ext>
              </a:extLst>
            </xdr:cNvPr>
            <xdr:cNvSpPr txBox="1"/>
          </xdr:nvSpPr>
          <xdr:spPr>
            <a:xfrm>
              <a:off x="2524125" y="16111537"/>
              <a:ext cx="4285276" cy="42845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14:m>
                <m:oMathPara xmlns:m="http://schemas.openxmlformats.org/officeDocument/2006/math">
                  <m:oMathParaPr>
                    <m:jc m:val="centerGroup"/>
                  </m:oMathParaPr>
                  <m:oMath xmlns:m="http://schemas.openxmlformats.org/officeDocument/2006/math">
                    <m:f>
                      <m:fPr>
                        <m:ctrlPr>
                          <a:rPr lang="nb-NO" sz="900" i="1">
                            <a:solidFill>
                              <a:schemeClr val="tx1"/>
                            </a:solidFill>
                            <a:effectLst/>
                            <a:latin typeface="Cambria Math" panose="02040503050406030204" pitchFamily="18" charset="0"/>
                            <a:ea typeface="+mn-ea"/>
                            <a:cs typeface="+mn-cs"/>
                          </a:rPr>
                        </m:ctrlPr>
                      </m:fPr>
                      <m:num>
                        <m:r>
                          <a:rPr lang="en-GB" sz="900" i="1">
                            <a:solidFill>
                              <a:schemeClr val="tx1"/>
                            </a:solidFill>
                            <a:effectLst/>
                            <a:latin typeface="Cambria Math" panose="02040503050406030204" pitchFamily="18" charset="0"/>
                            <a:ea typeface="+mn-ea"/>
                            <a:cs typeface="+mn-cs"/>
                          </a:rPr>
                          <m:t>𝐷𝑒𝑝𝑜𝑠𝑖𝑡</m:t>
                        </m:r>
                        <m:r>
                          <a:rPr lang="en-GB" sz="900" i="1">
                            <a:solidFill>
                              <a:schemeClr val="tx1"/>
                            </a:solidFill>
                            <a:effectLst/>
                            <a:latin typeface="Cambria Math" panose="02040503050406030204" pitchFamily="18" charset="0"/>
                            <a:ea typeface="+mn-ea"/>
                            <a:cs typeface="+mn-cs"/>
                          </a:rPr>
                          <m:t> </m:t>
                        </m:r>
                        <m:r>
                          <a:rPr lang="en-GB" sz="900" i="1">
                            <a:solidFill>
                              <a:schemeClr val="tx1"/>
                            </a:solidFill>
                            <a:effectLst/>
                            <a:latin typeface="Cambria Math" panose="02040503050406030204" pitchFamily="18" charset="0"/>
                            <a:ea typeface="+mn-ea"/>
                            <a:cs typeface="+mn-cs"/>
                          </a:rPr>
                          <m:t>𝑓𝑟𝑜𝑚</m:t>
                        </m:r>
                        <m:r>
                          <a:rPr lang="en-GB" sz="900" i="1">
                            <a:solidFill>
                              <a:schemeClr val="tx1"/>
                            </a:solidFill>
                            <a:effectLst/>
                            <a:latin typeface="Cambria Math" panose="02040503050406030204" pitchFamily="18" charset="0"/>
                            <a:ea typeface="+mn-ea"/>
                            <a:cs typeface="+mn-cs"/>
                          </a:rPr>
                          <m:t> </m:t>
                        </m:r>
                        <m:r>
                          <a:rPr lang="en-GB" sz="900" i="1">
                            <a:solidFill>
                              <a:schemeClr val="tx1"/>
                            </a:solidFill>
                            <a:effectLst/>
                            <a:latin typeface="Cambria Math" panose="02040503050406030204" pitchFamily="18" charset="0"/>
                            <a:ea typeface="+mn-ea"/>
                            <a:cs typeface="+mn-cs"/>
                          </a:rPr>
                          <m:t>𝑎𝑛𝑑</m:t>
                        </m:r>
                        <m:r>
                          <a:rPr lang="en-GB" sz="900" i="1">
                            <a:solidFill>
                              <a:schemeClr val="tx1"/>
                            </a:solidFill>
                            <a:effectLst/>
                            <a:latin typeface="Cambria Math" panose="02040503050406030204" pitchFamily="18" charset="0"/>
                            <a:ea typeface="+mn-ea"/>
                            <a:cs typeface="+mn-cs"/>
                          </a:rPr>
                          <m:t> </m:t>
                        </m:r>
                        <m:r>
                          <a:rPr lang="en-GB" sz="900" i="1">
                            <a:solidFill>
                              <a:schemeClr val="tx1"/>
                            </a:solidFill>
                            <a:effectLst/>
                            <a:latin typeface="Cambria Math" panose="02040503050406030204" pitchFamily="18" charset="0"/>
                            <a:ea typeface="+mn-ea"/>
                            <a:cs typeface="+mn-cs"/>
                          </a:rPr>
                          <m:t>𝑙𝑖𝑎𝑏𝑖𝑙𝑖𝑡𝑖𝑒𝑠</m:t>
                        </m:r>
                        <m:r>
                          <a:rPr lang="en-GB" sz="900" i="1">
                            <a:solidFill>
                              <a:schemeClr val="tx1"/>
                            </a:solidFill>
                            <a:effectLst/>
                            <a:latin typeface="Cambria Math" panose="02040503050406030204" pitchFamily="18" charset="0"/>
                            <a:ea typeface="+mn-ea"/>
                            <a:cs typeface="+mn-cs"/>
                          </a:rPr>
                          <m:t> </m:t>
                        </m:r>
                        <m:r>
                          <a:rPr lang="en-GB" sz="900" i="1">
                            <a:solidFill>
                              <a:schemeClr val="tx1"/>
                            </a:solidFill>
                            <a:effectLst/>
                            <a:latin typeface="Cambria Math" panose="02040503050406030204" pitchFamily="18" charset="0"/>
                            <a:ea typeface="+mn-ea"/>
                            <a:cs typeface="+mn-cs"/>
                          </a:rPr>
                          <m:t>𝑡𝑜</m:t>
                        </m:r>
                        <m:r>
                          <a:rPr lang="en-GB" sz="900" i="1">
                            <a:solidFill>
                              <a:schemeClr val="tx1"/>
                            </a:solidFill>
                            <a:effectLst/>
                            <a:latin typeface="Cambria Math" panose="02040503050406030204" pitchFamily="18" charset="0"/>
                            <a:ea typeface="+mn-ea"/>
                            <a:cs typeface="+mn-cs"/>
                          </a:rPr>
                          <m:t> </m:t>
                        </m:r>
                        <m:r>
                          <a:rPr lang="en-GB" sz="900" i="1">
                            <a:solidFill>
                              <a:schemeClr val="tx1"/>
                            </a:solidFill>
                            <a:effectLst/>
                            <a:latin typeface="Cambria Math" panose="02040503050406030204" pitchFamily="18" charset="0"/>
                            <a:ea typeface="+mn-ea"/>
                            <a:cs typeface="+mn-cs"/>
                          </a:rPr>
                          <m:t>𝑐𝑢𝑠𝑡𝑜𝑚𝑒𝑟𝑠</m:t>
                        </m:r>
                      </m:num>
                      <m:den>
                        <m:r>
                          <m:rPr>
                            <m:sty m:val="p"/>
                          </m:rPr>
                          <a:rPr lang="en-GB" sz="900">
                            <a:solidFill>
                              <a:schemeClr val="tx1"/>
                            </a:solidFill>
                            <a:effectLst/>
                            <a:latin typeface="Cambria Math" panose="02040503050406030204" pitchFamily="18" charset="0"/>
                            <a:ea typeface="+mn-ea"/>
                            <a:cs typeface="+mn-cs"/>
                          </a:rPr>
                          <m:t>Gross</m:t>
                        </m:r>
                        <m:r>
                          <a:rPr lang="en-GB" sz="900">
                            <a:solidFill>
                              <a:schemeClr val="tx1"/>
                            </a:solidFill>
                            <a:effectLst/>
                            <a:latin typeface="Cambria Math" panose="02040503050406030204" pitchFamily="18" charset="0"/>
                            <a:ea typeface="+mn-ea"/>
                            <a:cs typeface="+mn-cs"/>
                          </a:rPr>
                          <m:t> </m:t>
                        </m:r>
                        <m:r>
                          <m:rPr>
                            <m:sty m:val="p"/>
                          </m:rPr>
                          <a:rPr lang="en-GB" sz="900">
                            <a:solidFill>
                              <a:schemeClr val="tx1"/>
                            </a:solidFill>
                            <a:effectLst/>
                            <a:latin typeface="Cambria Math" panose="02040503050406030204" pitchFamily="18" charset="0"/>
                            <a:ea typeface="+mn-ea"/>
                            <a:cs typeface="+mn-cs"/>
                          </a:rPr>
                          <m:t>loans</m:t>
                        </m:r>
                        <m:r>
                          <a:rPr lang="en-GB" sz="900">
                            <a:solidFill>
                              <a:schemeClr val="tx1"/>
                            </a:solidFill>
                            <a:effectLst/>
                            <a:latin typeface="Cambria Math" panose="02040503050406030204" pitchFamily="18" charset="0"/>
                            <a:ea typeface="+mn-ea"/>
                            <a:cs typeface="+mn-cs"/>
                          </a:rPr>
                          <m:t> </m:t>
                        </m:r>
                        <m:r>
                          <m:rPr>
                            <m:sty m:val="p"/>
                          </m:rPr>
                          <a:rPr lang="en-GB" sz="900">
                            <a:solidFill>
                              <a:schemeClr val="tx1"/>
                            </a:solidFill>
                            <a:effectLst/>
                            <a:latin typeface="Cambria Math" panose="02040503050406030204" pitchFamily="18" charset="0"/>
                            <a:ea typeface="+mn-ea"/>
                            <a:cs typeface="+mn-cs"/>
                          </a:rPr>
                          <m:t>to</m:t>
                        </m:r>
                        <m:r>
                          <a:rPr lang="en-GB" sz="900">
                            <a:solidFill>
                              <a:schemeClr val="tx1"/>
                            </a:solidFill>
                            <a:effectLst/>
                            <a:latin typeface="Cambria Math" panose="02040503050406030204" pitchFamily="18" charset="0"/>
                            <a:ea typeface="+mn-ea"/>
                            <a:cs typeface="+mn-cs"/>
                          </a:rPr>
                          <m:t> </m:t>
                        </m:r>
                        <m:r>
                          <m:rPr>
                            <m:sty m:val="p"/>
                          </m:rPr>
                          <a:rPr lang="en-GB" sz="900">
                            <a:solidFill>
                              <a:schemeClr val="tx1"/>
                            </a:solidFill>
                            <a:effectLst/>
                            <a:latin typeface="Cambria Math" panose="02040503050406030204" pitchFamily="18" charset="0"/>
                            <a:ea typeface="+mn-ea"/>
                            <a:cs typeface="+mn-cs"/>
                          </a:rPr>
                          <m:t>customers</m:t>
                        </m:r>
                        <m:r>
                          <a:rPr lang="en-GB" sz="900">
                            <a:solidFill>
                              <a:schemeClr val="tx1"/>
                            </a:solidFill>
                            <a:effectLst/>
                            <a:latin typeface="Cambria Math" panose="02040503050406030204" pitchFamily="18" charset="0"/>
                            <a:ea typeface="+mn-ea"/>
                            <a:cs typeface="+mn-cs"/>
                          </a:rPr>
                          <m:t> </m:t>
                        </m:r>
                        <m:r>
                          <a:rPr lang="nb-NO" sz="900" i="1">
                            <a:solidFill>
                              <a:schemeClr val="tx1"/>
                            </a:solidFill>
                            <a:effectLst/>
                            <a:latin typeface="Cambria Math" panose="02040503050406030204" pitchFamily="18" charset="0"/>
                            <a:ea typeface="+mn-ea"/>
                            <a:cs typeface="+mn-cs"/>
                          </a:rPr>
                          <m:t>+</m:t>
                        </m:r>
                        <m:r>
                          <a:rPr lang="nb-NO" sz="900" i="1">
                            <a:solidFill>
                              <a:schemeClr val="tx1"/>
                            </a:solidFill>
                            <a:effectLst/>
                            <a:latin typeface="Cambria Math" panose="02040503050406030204" pitchFamily="18" charset="0"/>
                            <a:ea typeface="+mn-ea"/>
                            <a:cs typeface="+mn-cs"/>
                          </a:rPr>
                          <m:t>𝐿𝑜𝑎𝑛𝑠</m:t>
                        </m:r>
                        <m:r>
                          <a:rPr lang="nb-NO" sz="900" i="1">
                            <a:solidFill>
                              <a:schemeClr val="tx1"/>
                            </a:solidFill>
                            <a:effectLst/>
                            <a:latin typeface="Cambria Math" panose="02040503050406030204" pitchFamily="18" charset="0"/>
                            <a:ea typeface="+mn-ea"/>
                            <a:cs typeface="+mn-cs"/>
                          </a:rPr>
                          <m:t> </m:t>
                        </m:r>
                        <m:r>
                          <a:rPr lang="nb-NO" sz="900" i="1">
                            <a:solidFill>
                              <a:schemeClr val="tx1"/>
                            </a:solidFill>
                            <a:effectLst/>
                            <a:latin typeface="Cambria Math" panose="02040503050406030204" pitchFamily="18" charset="0"/>
                            <a:ea typeface="+mn-ea"/>
                            <a:cs typeface="+mn-cs"/>
                          </a:rPr>
                          <m:t>𝑡𝑟𝑎𝑛𝑠𝑓𝑒𝑟𝑟𝑒𝑑</m:t>
                        </m:r>
                        <m:r>
                          <a:rPr lang="nb-NO" sz="900" i="1">
                            <a:solidFill>
                              <a:schemeClr val="tx1"/>
                            </a:solidFill>
                            <a:effectLst/>
                            <a:latin typeface="Cambria Math" panose="02040503050406030204" pitchFamily="18" charset="0"/>
                            <a:ea typeface="+mn-ea"/>
                            <a:cs typeface="+mn-cs"/>
                          </a:rPr>
                          <m:t> </m:t>
                        </m:r>
                        <m:r>
                          <a:rPr lang="nb-NO" sz="900" i="1">
                            <a:solidFill>
                              <a:schemeClr val="tx1"/>
                            </a:solidFill>
                            <a:effectLst/>
                            <a:latin typeface="Cambria Math" panose="02040503050406030204" pitchFamily="18" charset="0"/>
                            <a:ea typeface="+mn-ea"/>
                            <a:cs typeface="+mn-cs"/>
                          </a:rPr>
                          <m:t>𝑡𝑜</m:t>
                        </m:r>
                        <m:r>
                          <a:rPr lang="nb-NO" sz="900" i="1">
                            <a:solidFill>
                              <a:schemeClr val="tx1"/>
                            </a:solidFill>
                            <a:effectLst/>
                            <a:latin typeface="Cambria Math" panose="02040503050406030204" pitchFamily="18" charset="0"/>
                            <a:ea typeface="+mn-ea"/>
                            <a:cs typeface="+mn-cs"/>
                          </a:rPr>
                          <m:t> </m:t>
                        </m:r>
                        <m:r>
                          <a:rPr lang="nb-NO" sz="900" i="1">
                            <a:solidFill>
                              <a:schemeClr val="tx1"/>
                            </a:solidFill>
                            <a:effectLst/>
                            <a:latin typeface="Cambria Math" panose="02040503050406030204" pitchFamily="18" charset="0"/>
                            <a:ea typeface="+mn-ea"/>
                            <a:cs typeface="+mn-cs"/>
                          </a:rPr>
                          <m:t>𝑐𝑜𝑣𝑒𝑟𝑒𝑑</m:t>
                        </m:r>
                        <m:r>
                          <a:rPr lang="nb-NO" sz="900" i="1">
                            <a:solidFill>
                              <a:schemeClr val="tx1"/>
                            </a:solidFill>
                            <a:effectLst/>
                            <a:latin typeface="Cambria Math" panose="02040503050406030204" pitchFamily="18" charset="0"/>
                            <a:ea typeface="+mn-ea"/>
                            <a:cs typeface="+mn-cs"/>
                          </a:rPr>
                          <m:t> </m:t>
                        </m:r>
                        <m:r>
                          <a:rPr lang="nb-NO" sz="900" i="1">
                            <a:solidFill>
                              <a:schemeClr val="tx1"/>
                            </a:solidFill>
                            <a:effectLst/>
                            <a:latin typeface="Cambria Math" panose="02040503050406030204" pitchFamily="18" charset="0"/>
                            <a:ea typeface="+mn-ea"/>
                            <a:cs typeface="+mn-cs"/>
                          </a:rPr>
                          <m:t>𝑏𝑜𝑛𝑑</m:t>
                        </m:r>
                        <m:r>
                          <a:rPr lang="nb-NO" sz="900" i="1">
                            <a:solidFill>
                              <a:schemeClr val="tx1"/>
                            </a:solidFill>
                            <a:effectLst/>
                            <a:latin typeface="Cambria Math" panose="02040503050406030204" pitchFamily="18" charset="0"/>
                            <a:ea typeface="+mn-ea"/>
                            <a:cs typeface="+mn-cs"/>
                          </a:rPr>
                          <m:t> </m:t>
                        </m:r>
                        <m:r>
                          <a:rPr lang="nb-NO" sz="900" i="1">
                            <a:solidFill>
                              <a:schemeClr val="tx1"/>
                            </a:solidFill>
                            <a:effectLst/>
                            <a:latin typeface="Cambria Math" panose="02040503050406030204" pitchFamily="18" charset="0"/>
                            <a:ea typeface="+mn-ea"/>
                            <a:cs typeface="+mn-cs"/>
                          </a:rPr>
                          <m:t>𝑐𝑜𝑚𝑝𝑎𝑛𝑖𝑒𝑠</m:t>
                        </m:r>
                      </m:den>
                    </m:f>
                  </m:oMath>
                </m:oMathPara>
              </a14:m>
              <a:endParaRPr lang="nb-NO" sz="900">
                <a:solidFill>
                  <a:schemeClr val="tx1"/>
                </a:solidFill>
                <a:effectLst/>
                <a:latin typeface="+mn-lt"/>
                <a:ea typeface="+mn-ea"/>
                <a:cs typeface="+mn-cs"/>
              </a:endParaRPr>
            </a:p>
            <a:p>
              <a:endParaRPr lang="nb-NO" sz="900"/>
            </a:p>
          </xdr:txBody>
        </xdr:sp>
      </mc:Choice>
      <mc:Fallback xmlns="">
        <xdr:sp macro="" textlink="">
          <xdr:nvSpPr>
            <xdr:cNvPr id="13" name="TekstSylinder 12"/>
            <xdr:cNvSpPr txBox="1"/>
          </xdr:nvSpPr>
          <xdr:spPr>
            <a:xfrm>
              <a:off x="2524125" y="16111537"/>
              <a:ext cx="4285276" cy="42845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r>
                <a:rPr lang="nb-NO" sz="900" i="0">
                  <a:solidFill>
                    <a:schemeClr val="tx1"/>
                  </a:solidFill>
                  <a:effectLst/>
                  <a:latin typeface="Cambria Math" panose="02040503050406030204" pitchFamily="18" charset="0"/>
                  <a:ea typeface="+mn-ea"/>
                  <a:cs typeface="+mn-cs"/>
                </a:rPr>
                <a:t>(</a:t>
              </a:r>
              <a:r>
                <a:rPr lang="en-GB" sz="900" i="0">
                  <a:solidFill>
                    <a:schemeClr val="tx1"/>
                  </a:solidFill>
                  <a:effectLst/>
                  <a:latin typeface="Cambria Math" panose="02040503050406030204" pitchFamily="18" charset="0"/>
                  <a:ea typeface="+mn-ea"/>
                  <a:cs typeface="+mn-cs"/>
                </a:rPr>
                <a:t>𝐷𝑒𝑝𝑜𝑠𝑖𝑡 𝑓𝑟𝑜𝑚 𝑎𝑛𝑑 𝑙𝑖𝑎𝑏𝑖𝑙𝑖𝑡𝑖𝑒𝑠 𝑡𝑜 𝑐𝑢𝑠𝑡𝑜𝑚𝑒𝑟𝑠</a:t>
              </a:r>
              <a:r>
                <a:rPr lang="nb-NO" sz="900" i="0">
                  <a:solidFill>
                    <a:schemeClr val="tx1"/>
                  </a:solidFill>
                  <a:effectLst/>
                  <a:latin typeface="Cambria Math" panose="02040503050406030204" pitchFamily="18" charset="0"/>
                  <a:ea typeface="+mn-ea"/>
                  <a:cs typeface="+mn-cs"/>
                </a:rPr>
                <a:t>)/(</a:t>
              </a:r>
              <a:r>
                <a:rPr lang="en-GB" sz="900" i="0">
                  <a:solidFill>
                    <a:schemeClr val="tx1"/>
                  </a:solidFill>
                  <a:effectLst/>
                  <a:latin typeface="Cambria Math" panose="02040503050406030204" pitchFamily="18" charset="0"/>
                  <a:ea typeface="+mn-ea"/>
                  <a:cs typeface="+mn-cs"/>
                </a:rPr>
                <a:t>Gross loans to customers </a:t>
              </a:r>
              <a:r>
                <a:rPr lang="nb-NO" sz="900" i="0">
                  <a:solidFill>
                    <a:schemeClr val="tx1"/>
                  </a:solidFill>
                  <a:effectLst/>
                  <a:latin typeface="Cambria Math" panose="02040503050406030204" pitchFamily="18" charset="0"/>
                  <a:ea typeface="+mn-ea"/>
                  <a:cs typeface="+mn-cs"/>
                </a:rPr>
                <a:t>+𝐿𝑜𝑎𝑛𝑠 𝑡𝑟𝑎𝑛𝑠𝑓𝑒𝑟𝑟𝑒𝑑 𝑡𝑜 𝑐𝑜𝑣𝑒𝑟𝑒𝑑 𝑏𝑜𝑛𝑑 𝑐𝑜𝑚𝑝𝑎𝑛𝑖𝑒𝑠)</a:t>
              </a:r>
              <a:endParaRPr lang="nb-NO" sz="900">
                <a:solidFill>
                  <a:schemeClr val="tx1"/>
                </a:solidFill>
                <a:effectLst/>
                <a:latin typeface="+mn-lt"/>
                <a:ea typeface="+mn-ea"/>
                <a:cs typeface="+mn-cs"/>
              </a:endParaRPr>
            </a:p>
            <a:p>
              <a:endParaRPr lang="nb-NO" sz="900"/>
            </a:p>
          </xdr:txBody>
        </xdr:sp>
      </mc:Fallback>
    </mc:AlternateContent>
    <xdr:clientData/>
  </xdr:oneCellAnchor>
  <xdr:oneCellAnchor>
    <xdr:from>
      <xdr:col>1</xdr:col>
      <xdr:colOff>1304925</xdr:colOff>
      <xdr:row>35</xdr:row>
      <xdr:rowOff>109537</xdr:rowOff>
    </xdr:from>
    <xdr:ext cx="2499082" cy="459549"/>
    <mc:AlternateContent xmlns:mc="http://schemas.openxmlformats.org/markup-compatibility/2006" xmlns:a14="http://schemas.microsoft.com/office/drawing/2010/main">
      <mc:Choice Requires="a14">
        <xdr:sp macro="" textlink="">
          <xdr:nvSpPr>
            <xdr:cNvPr id="14" name="TekstSylinder 13">
              <a:extLst>
                <a:ext uri="{FF2B5EF4-FFF2-40B4-BE49-F238E27FC236}">
                  <a16:creationId xmlns:a16="http://schemas.microsoft.com/office/drawing/2014/main" id="{00000000-0008-0000-0300-00000E000000}"/>
                </a:ext>
              </a:extLst>
            </xdr:cNvPr>
            <xdr:cNvSpPr txBox="1"/>
          </xdr:nvSpPr>
          <xdr:spPr>
            <a:xfrm>
              <a:off x="3505200" y="17321212"/>
              <a:ext cx="2499082" cy="45954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14:m>
                <m:oMathPara xmlns:m="http://schemas.openxmlformats.org/officeDocument/2006/math">
                  <m:oMathParaPr>
                    <m:jc m:val="centerGroup"/>
                  </m:oMathParaPr>
                  <m:oMath xmlns:m="http://schemas.openxmlformats.org/officeDocument/2006/math">
                    <m:f>
                      <m:fPr>
                        <m:ctrlPr>
                          <a:rPr lang="nb-NO" sz="900" i="1">
                            <a:solidFill>
                              <a:schemeClr val="tx1"/>
                            </a:solidFill>
                            <a:effectLst/>
                            <a:latin typeface="Cambria Math" panose="02040503050406030204" pitchFamily="18" charset="0"/>
                            <a:ea typeface="+mn-ea"/>
                            <a:cs typeface="+mn-cs"/>
                          </a:rPr>
                        </m:ctrlPr>
                      </m:fPr>
                      <m:num>
                        <m:r>
                          <m:rPr>
                            <m:sty m:val="p"/>
                          </m:rPr>
                          <a:rPr lang="en-GB" sz="900">
                            <a:solidFill>
                              <a:schemeClr val="tx1"/>
                            </a:solidFill>
                            <a:effectLst/>
                            <a:latin typeface="Cambria Math" panose="02040503050406030204" pitchFamily="18" charset="0"/>
                            <a:ea typeface="+mn-ea"/>
                            <a:cs typeface="+mn-cs"/>
                          </a:rPr>
                          <m:t>Gross</m:t>
                        </m:r>
                        <m:r>
                          <a:rPr lang="en-GB" sz="900">
                            <a:solidFill>
                              <a:schemeClr val="tx1"/>
                            </a:solidFill>
                            <a:effectLst/>
                            <a:latin typeface="Cambria Math" panose="02040503050406030204" pitchFamily="18" charset="0"/>
                            <a:ea typeface="+mn-ea"/>
                            <a:cs typeface="+mn-cs"/>
                          </a:rPr>
                          <m:t> </m:t>
                        </m:r>
                        <m:r>
                          <m:rPr>
                            <m:sty m:val="p"/>
                          </m:rPr>
                          <a:rPr lang="en-GB" sz="900">
                            <a:solidFill>
                              <a:schemeClr val="tx1"/>
                            </a:solidFill>
                            <a:effectLst/>
                            <a:latin typeface="Cambria Math" panose="02040503050406030204" pitchFamily="18" charset="0"/>
                            <a:ea typeface="+mn-ea"/>
                            <a:cs typeface="+mn-cs"/>
                          </a:rPr>
                          <m:t>loans</m:t>
                        </m:r>
                        <m:r>
                          <a:rPr lang="en-GB" sz="900">
                            <a:solidFill>
                              <a:schemeClr val="tx1"/>
                            </a:solidFill>
                            <a:effectLst/>
                            <a:latin typeface="Cambria Math" panose="02040503050406030204" pitchFamily="18" charset="0"/>
                            <a:ea typeface="+mn-ea"/>
                            <a:cs typeface="+mn-cs"/>
                          </a:rPr>
                          <m:t> </m:t>
                        </m:r>
                        <m:r>
                          <m:rPr>
                            <m:sty m:val="p"/>
                          </m:rPr>
                          <a:rPr lang="en-GB" sz="900">
                            <a:solidFill>
                              <a:schemeClr val="tx1"/>
                            </a:solidFill>
                            <a:effectLst/>
                            <a:latin typeface="Cambria Math" panose="02040503050406030204" pitchFamily="18" charset="0"/>
                            <a:ea typeface="+mn-ea"/>
                            <a:cs typeface="+mn-cs"/>
                          </a:rPr>
                          <m:t>to</m:t>
                        </m:r>
                        <m:r>
                          <a:rPr lang="en-GB" sz="900">
                            <a:solidFill>
                              <a:schemeClr val="tx1"/>
                            </a:solidFill>
                            <a:effectLst/>
                            <a:latin typeface="Cambria Math" panose="02040503050406030204" pitchFamily="18" charset="0"/>
                            <a:ea typeface="+mn-ea"/>
                            <a:cs typeface="+mn-cs"/>
                          </a:rPr>
                          <m:t> </m:t>
                        </m:r>
                        <m:r>
                          <m:rPr>
                            <m:sty m:val="p"/>
                          </m:rPr>
                          <a:rPr lang="en-GB" sz="900">
                            <a:solidFill>
                              <a:schemeClr val="tx1"/>
                            </a:solidFill>
                            <a:effectLst/>
                            <a:latin typeface="Cambria Math" panose="02040503050406030204" pitchFamily="18" charset="0"/>
                            <a:ea typeface="+mn-ea"/>
                            <a:cs typeface="+mn-cs"/>
                          </a:rPr>
                          <m:t>customers</m:t>
                        </m:r>
                      </m:num>
                      <m:den>
                        <m:r>
                          <m:rPr>
                            <m:sty m:val="p"/>
                          </m:rPr>
                          <a:rPr lang="en-GB" sz="900">
                            <a:solidFill>
                              <a:schemeClr val="tx1"/>
                            </a:solidFill>
                            <a:effectLst/>
                            <a:latin typeface="Cambria Math" panose="02040503050406030204" pitchFamily="18" charset="0"/>
                            <a:ea typeface="+mn-ea"/>
                            <a:cs typeface="+mn-cs"/>
                          </a:rPr>
                          <m:t>Gross</m:t>
                        </m:r>
                        <m:r>
                          <a:rPr lang="en-GB" sz="900">
                            <a:solidFill>
                              <a:schemeClr val="tx1"/>
                            </a:solidFill>
                            <a:effectLst/>
                            <a:latin typeface="Cambria Math" panose="02040503050406030204" pitchFamily="18" charset="0"/>
                            <a:ea typeface="+mn-ea"/>
                            <a:cs typeface="+mn-cs"/>
                          </a:rPr>
                          <m:t> </m:t>
                        </m:r>
                        <m:r>
                          <m:rPr>
                            <m:sty m:val="p"/>
                          </m:rPr>
                          <a:rPr lang="en-GB" sz="900">
                            <a:solidFill>
                              <a:schemeClr val="tx1"/>
                            </a:solidFill>
                            <a:effectLst/>
                            <a:latin typeface="Cambria Math" panose="02040503050406030204" pitchFamily="18" charset="0"/>
                            <a:ea typeface="+mn-ea"/>
                            <a:cs typeface="+mn-cs"/>
                          </a:rPr>
                          <m:t>loans</m:t>
                        </m:r>
                        <m:r>
                          <a:rPr lang="en-GB" sz="900">
                            <a:solidFill>
                              <a:schemeClr val="tx1"/>
                            </a:solidFill>
                            <a:effectLst/>
                            <a:latin typeface="Cambria Math" panose="02040503050406030204" pitchFamily="18" charset="0"/>
                            <a:ea typeface="+mn-ea"/>
                            <a:cs typeface="+mn-cs"/>
                          </a:rPr>
                          <m:t> </m:t>
                        </m:r>
                        <m:r>
                          <m:rPr>
                            <m:sty m:val="p"/>
                          </m:rPr>
                          <a:rPr lang="en-GB" sz="900">
                            <a:solidFill>
                              <a:schemeClr val="tx1"/>
                            </a:solidFill>
                            <a:effectLst/>
                            <a:latin typeface="Cambria Math" panose="02040503050406030204" pitchFamily="18" charset="0"/>
                            <a:ea typeface="+mn-ea"/>
                            <a:cs typeface="+mn-cs"/>
                          </a:rPr>
                          <m:t>to</m:t>
                        </m:r>
                        <m:r>
                          <a:rPr lang="en-GB" sz="900">
                            <a:solidFill>
                              <a:schemeClr val="tx1"/>
                            </a:solidFill>
                            <a:effectLst/>
                            <a:latin typeface="Cambria Math" panose="02040503050406030204" pitchFamily="18" charset="0"/>
                            <a:ea typeface="+mn-ea"/>
                            <a:cs typeface="+mn-cs"/>
                          </a:rPr>
                          <m:t> </m:t>
                        </m:r>
                        <m:r>
                          <m:rPr>
                            <m:sty m:val="p"/>
                          </m:rPr>
                          <a:rPr lang="en-GB" sz="900">
                            <a:solidFill>
                              <a:schemeClr val="tx1"/>
                            </a:solidFill>
                            <a:effectLst/>
                            <a:latin typeface="Cambria Math" panose="02040503050406030204" pitchFamily="18" charset="0"/>
                            <a:ea typeface="+mn-ea"/>
                            <a:cs typeface="+mn-cs"/>
                          </a:rPr>
                          <m:t>customers</m:t>
                        </m:r>
                        <m:r>
                          <a:rPr lang="en-GB" sz="900">
                            <a:solidFill>
                              <a:schemeClr val="tx1"/>
                            </a:solidFill>
                            <a:effectLst/>
                            <a:latin typeface="Cambria Math" panose="02040503050406030204" pitchFamily="18" charset="0"/>
                            <a:ea typeface="+mn-ea"/>
                            <a:cs typeface="+mn-cs"/>
                          </a:rPr>
                          <m:t> 12 </m:t>
                        </m:r>
                        <m:r>
                          <m:rPr>
                            <m:sty m:val="p"/>
                          </m:rPr>
                          <a:rPr lang="en-GB" sz="900">
                            <a:solidFill>
                              <a:schemeClr val="tx1"/>
                            </a:solidFill>
                            <a:effectLst/>
                            <a:latin typeface="Cambria Math" panose="02040503050406030204" pitchFamily="18" charset="0"/>
                            <a:ea typeface="+mn-ea"/>
                            <a:cs typeface="+mn-cs"/>
                          </a:rPr>
                          <m:t>months</m:t>
                        </m:r>
                        <m:r>
                          <a:rPr lang="en-GB" sz="900">
                            <a:solidFill>
                              <a:schemeClr val="tx1"/>
                            </a:solidFill>
                            <a:effectLst/>
                            <a:latin typeface="Cambria Math" panose="02040503050406030204" pitchFamily="18" charset="0"/>
                            <a:ea typeface="+mn-ea"/>
                            <a:cs typeface="+mn-cs"/>
                          </a:rPr>
                          <m:t> </m:t>
                        </m:r>
                        <m:r>
                          <m:rPr>
                            <m:sty m:val="p"/>
                          </m:rPr>
                          <a:rPr lang="en-GB" sz="900">
                            <a:solidFill>
                              <a:schemeClr val="tx1"/>
                            </a:solidFill>
                            <a:effectLst/>
                            <a:latin typeface="Cambria Math" panose="02040503050406030204" pitchFamily="18" charset="0"/>
                            <a:ea typeface="+mn-ea"/>
                            <a:cs typeface="+mn-cs"/>
                          </a:rPr>
                          <m:t>ago</m:t>
                        </m:r>
                      </m:den>
                    </m:f>
                    <m:r>
                      <a:rPr lang="en-GB" sz="900" i="1">
                        <a:solidFill>
                          <a:schemeClr val="tx1"/>
                        </a:solidFill>
                        <a:effectLst/>
                        <a:latin typeface="Cambria Math" panose="02040503050406030204" pitchFamily="18" charset="0"/>
                        <a:ea typeface="+mn-ea"/>
                        <a:cs typeface="+mn-cs"/>
                      </a:rPr>
                      <m:t>−1</m:t>
                    </m:r>
                  </m:oMath>
                </m:oMathPara>
              </a14:m>
              <a:endParaRPr lang="nb-NO" sz="900">
                <a:solidFill>
                  <a:schemeClr val="tx1"/>
                </a:solidFill>
                <a:effectLst/>
                <a:latin typeface="+mn-lt"/>
                <a:ea typeface="+mn-ea"/>
                <a:cs typeface="+mn-cs"/>
              </a:endParaRPr>
            </a:p>
            <a:p>
              <a:endParaRPr lang="nb-NO" sz="1100"/>
            </a:p>
          </xdr:txBody>
        </xdr:sp>
      </mc:Choice>
      <mc:Fallback xmlns="">
        <xdr:sp macro="" textlink="">
          <xdr:nvSpPr>
            <xdr:cNvPr id="14" name="TekstSylinder 13"/>
            <xdr:cNvSpPr txBox="1"/>
          </xdr:nvSpPr>
          <xdr:spPr>
            <a:xfrm>
              <a:off x="3505200" y="17321212"/>
              <a:ext cx="2499082" cy="45954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r>
                <a:rPr lang="nb-NO" sz="900" i="0">
                  <a:solidFill>
                    <a:schemeClr val="tx1"/>
                  </a:solidFill>
                  <a:effectLst/>
                  <a:latin typeface="Cambria Math" panose="02040503050406030204" pitchFamily="18" charset="0"/>
                  <a:ea typeface="+mn-ea"/>
                  <a:cs typeface="+mn-cs"/>
                </a:rPr>
                <a:t>(</a:t>
              </a:r>
              <a:r>
                <a:rPr lang="en-GB" sz="900" i="0">
                  <a:solidFill>
                    <a:schemeClr val="tx1"/>
                  </a:solidFill>
                  <a:effectLst/>
                  <a:latin typeface="Cambria Math" panose="02040503050406030204" pitchFamily="18" charset="0"/>
                  <a:ea typeface="+mn-ea"/>
                  <a:cs typeface="+mn-cs"/>
                </a:rPr>
                <a:t>Gross loans to customers</a:t>
              </a:r>
              <a:r>
                <a:rPr lang="nb-NO" sz="900" i="0">
                  <a:solidFill>
                    <a:schemeClr val="tx1"/>
                  </a:solidFill>
                  <a:effectLst/>
                  <a:latin typeface="Cambria Math" panose="02040503050406030204" pitchFamily="18" charset="0"/>
                  <a:ea typeface="+mn-ea"/>
                  <a:cs typeface="+mn-cs"/>
                </a:rPr>
                <a:t>)/(</a:t>
              </a:r>
              <a:r>
                <a:rPr lang="en-GB" sz="900" i="0">
                  <a:solidFill>
                    <a:schemeClr val="tx1"/>
                  </a:solidFill>
                  <a:effectLst/>
                  <a:latin typeface="Cambria Math" panose="02040503050406030204" pitchFamily="18" charset="0"/>
                  <a:ea typeface="+mn-ea"/>
                  <a:cs typeface="+mn-cs"/>
                </a:rPr>
                <a:t>Gross loans to customers 12 months ago</a:t>
              </a:r>
              <a:r>
                <a:rPr lang="nb-NO" sz="900" i="0">
                  <a:solidFill>
                    <a:schemeClr val="tx1"/>
                  </a:solidFill>
                  <a:effectLst/>
                  <a:latin typeface="Cambria Math" panose="02040503050406030204" pitchFamily="18" charset="0"/>
                  <a:ea typeface="+mn-ea"/>
                  <a:cs typeface="+mn-cs"/>
                </a:rPr>
                <a:t>)</a:t>
              </a:r>
              <a:r>
                <a:rPr lang="en-GB" sz="900" i="0">
                  <a:solidFill>
                    <a:schemeClr val="tx1"/>
                  </a:solidFill>
                  <a:effectLst/>
                  <a:latin typeface="Cambria Math" panose="02040503050406030204" pitchFamily="18" charset="0"/>
                  <a:ea typeface="+mn-ea"/>
                  <a:cs typeface="+mn-cs"/>
                </a:rPr>
                <a:t>−1</a:t>
              </a:r>
              <a:endParaRPr lang="nb-NO" sz="900">
                <a:solidFill>
                  <a:schemeClr val="tx1"/>
                </a:solidFill>
                <a:effectLst/>
                <a:latin typeface="+mn-lt"/>
                <a:ea typeface="+mn-ea"/>
                <a:cs typeface="+mn-cs"/>
              </a:endParaRPr>
            </a:p>
            <a:p>
              <a:endParaRPr lang="nb-NO" sz="1100"/>
            </a:p>
          </xdr:txBody>
        </xdr:sp>
      </mc:Fallback>
    </mc:AlternateContent>
    <xdr:clientData/>
  </xdr:oneCellAnchor>
  <xdr:oneCellAnchor>
    <xdr:from>
      <xdr:col>1</xdr:col>
      <xdr:colOff>308959</xdr:colOff>
      <xdr:row>37</xdr:row>
      <xdr:rowOff>168275</xdr:rowOff>
    </xdr:from>
    <xdr:ext cx="4572982" cy="287579"/>
    <mc:AlternateContent xmlns:mc="http://schemas.openxmlformats.org/markup-compatibility/2006" xmlns:a14="http://schemas.microsoft.com/office/drawing/2010/main">
      <mc:Choice Requires="a14">
        <xdr:sp macro="" textlink="">
          <xdr:nvSpPr>
            <xdr:cNvPr id="15" name="TekstSylinder 14">
              <a:extLst>
                <a:ext uri="{FF2B5EF4-FFF2-40B4-BE49-F238E27FC236}">
                  <a16:creationId xmlns:a16="http://schemas.microsoft.com/office/drawing/2014/main" id="{00000000-0008-0000-0300-00000F000000}"/>
                </a:ext>
              </a:extLst>
            </xdr:cNvPr>
            <xdr:cNvSpPr txBox="1"/>
          </xdr:nvSpPr>
          <xdr:spPr>
            <a:xfrm>
              <a:off x="2509234" y="18370550"/>
              <a:ext cx="4572982" cy="28757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f>
                      <m:fPr>
                        <m:ctrlPr>
                          <a:rPr lang="nb-NO" sz="900" i="1">
                            <a:latin typeface="Cambria Math" panose="02040503050406030204" pitchFamily="18" charset="0"/>
                          </a:rPr>
                        </m:ctrlPr>
                      </m:fPr>
                      <m:num>
                        <m:r>
                          <a:rPr lang="nb-NO" sz="900" b="0" i="1">
                            <a:latin typeface="Cambria Math" panose="02040503050406030204" pitchFamily="18" charset="0"/>
                          </a:rPr>
                          <m:t>𝐺𝑟𝑜𝑠𝑠</m:t>
                        </m:r>
                        <m:r>
                          <a:rPr lang="nb-NO" sz="900" b="0" i="1">
                            <a:latin typeface="Cambria Math" panose="02040503050406030204" pitchFamily="18" charset="0"/>
                          </a:rPr>
                          <m:t> </m:t>
                        </m:r>
                        <m:r>
                          <a:rPr lang="nb-NO" sz="900" b="0" i="1">
                            <a:latin typeface="Cambria Math" panose="02040503050406030204" pitchFamily="18" charset="0"/>
                          </a:rPr>
                          <m:t>𝑙𝑜𝑎𝑛𝑠</m:t>
                        </m:r>
                        <m:r>
                          <a:rPr lang="nb-NO" sz="900" b="0" i="1">
                            <a:latin typeface="Cambria Math" panose="02040503050406030204" pitchFamily="18" charset="0"/>
                          </a:rPr>
                          <m:t> </m:t>
                        </m:r>
                        <m:r>
                          <a:rPr lang="nb-NO" sz="900" b="0" i="1">
                            <a:latin typeface="Cambria Math" panose="02040503050406030204" pitchFamily="18" charset="0"/>
                          </a:rPr>
                          <m:t>𝑡𝑜</m:t>
                        </m:r>
                        <m:r>
                          <a:rPr lang="nb-NO" sz="900" b="0" i="1">
                            <a:latin typeface="Cambria Math" panose="02040503050406030204" pitchFamily="18" charset="0"/>
                          </a:rPr>
                          <m:t> </m:t>
                        </m:r>
                        <m:r>
                          <a:rPr lang="nb-NO" sz="900" b="0" i="1">
                            <a:latin typeface="Cambria Math" panose="02040503050406030204" pitchFamily="18" charset="0"/>
                          </a:rPr>
                          <m:t>𝑐𝑢𝑠𝑡𝑜𝑚𝑒𝑟𝑠</m:t>
                        </m:r>
                        <m:r>
                          <a:rPr lang="nb-NO" sz="900" b="0" i="1">
                            <a:latin typeface="Cambria Math" panose="02040503050406030204" pitchFamily="18" charset="0"/>
                          </a:rPr>
                          <m:t>+</m:t>
                        </m:r>
                        <m:r>
                          <a:rPr lang="nb-NO" sz="900" b="0" i="1">
                            <a:latin typeface="Cambria Math" panose="02040503050406030204" pitchFamily="18" charset="0"/>
                          </a:rPr>
                          <m:t>𝐿𝑜𝑎𝑛𝑠</m:t>
                        </m:r>
                        <m:r>
                          <a:rPr lang="nb-NO" sz="900" b="0" i="1">
                            <a:latin typeface="Cambria Math" panose="02040503050406030204" pitchFamily="18" charset="0"/>
                          </a:rPr>
                          <m:t> </m:t>
                        </m:r>
                        <m:r>
                          <a:rPr lang="nb-NO" sz="900" b="0" i="1">
                            <a:latin typeface="Cambria Math" panose="02040503050406030204" pitchFamily="18" charset="0"/>
                          </a:rPr>
                          <m:t>𝑡𝑟𝑎𝑛𝑠𝑓𝑒𝑟𝑟𝑒𝑑</m:t>
                        </m:r>
                        <m:r>
                          <a:rPr lang="nb-NO" sz="900" b="0" i="1">
                            <a:latin typeface="Cambria Math" panose="02040503050406030204" pitchFamily="18" charset="0"/>
                          </a:rPr>
                          <m:t> </m:t>
                        </m:r>
                        <m:r>
                          <a:rPr lang="nb-NO" sz="900" b="0" i="1">
                            <a:latin typeface="Cambria Math" panose="02040503050406030204" pitchFamily="18" charset="0"/>
                          </a:rPr>
                          <m:t>𝑡𝑜</m:t>
                        </m:r>
                        <m:r>
                          <a:rPr lang="nb-NO" sz="900" b="0" i="1">
                            <a:latin typeface="Cambria Math" panose="02040503050406030204" pitchFamily="18" charset="0"/>
                          </a:rPr>
                          <m:t> </m:t>
                        </m:r>
                        <m:r>
                          <a:rPr lang="nb-NO" sz="900" b="0" i="1">
                            <a:latin typeface="Cambria Math" panose="02040503050406030204" pitchFamily="18" charset="0"/>
                          </a:rPr>
                          <m:t>𝐶𝐵</m:t>
                        </m:r>
                      </m:num>
                      <m:den>
                        <m:r>
                          <a:rPr lang="nb-NO" sz="900" b="0" i="1">
                            <a:latin typeface="Cambria Math" panose="02040503050406030204" pitchFamily="18" charset="0"/>
                          </a:rPr>
                          <m:t>𝐺𝑟𝑜𝑠𝑠</m:t>
                        </m:r>
                        <m:r>
                          <a:rPr lang="nb-NO" sz="900" b="0" i="1">
                            <a:latin typeface="Cambria Math" panose="02040503050406030204" pitchFamily="18" charset="0"/>
                          </a:rPr>
                          <m:t> </m:t>
                        </m:r>
                        <m:r>
                          <a:rPr lang="nb-NO" sz="900" b="0" i="1">
                            <a:latin typeface="Cambria Math" panose="02040503050406030204" pitchFamily="18" charset="0"/>
                          </a:rPr>
                          <m:t>𝑙𝑜𝑎𝑛𝑠</m:t>
                        </m:r>
                        <m:r>
                          <a:rPr lang="nb-NO" sz="900" b="0" i="1">
                            <a:latin typeface="Cambria Math" panose="02040503050406030204" pitchFamily="18" charset="0"/>
                          </a:rPr>
                          <m:t> </m:t>
                        </m:r>
                        <m:r>
                          <a:rPr lang="nb-NO" sz="900" b="0" i="1">
                            <a:latin typeface="Cambria Math" panose="02040503050406030204" pitchFamily="18" charset="0"/>
                          </a:rPr>
                          <m:t>𝑡𝑜</m:t>
                        </m:r>
                        <m:r>
                          <a:rPr lang="nb-NO" sz="900" b="0" i="1">
                            <a:latin typeface="Cambria Math" panose="02040503050406030204" pitchFamily="18" charset="0"/>
                          </a:rPr>
                          <m:t> </m:t>
                        </m:r>
                        <m:r>
                          <a:rPr lang="nb-NO" sz="900" b="0" i="1">
                            <a:latin typeface="Cambria Math" panose="02040503050406030204" pitchFamily="18" charset="0"/>
                          </a:rPr>
                          <m:t>𝑐𝑢𝑠𝑡𝑜𝑚𝑒𝑟𝑠</m:t>
                        </m:r>
                        <m:r>
                          <a:rPr lang="nb-NO" sz="900" b="0" i="1">
                            <a:latin typeface="Cambria Math" panose="02040503050406030204" pitchFamily="18" charset="0"/>
                          </a:rPr>
                          <m:t> 12 </m:t>
                        </m:r>
                        <m:r>
                          <a:rPr lang="nb-NO" sz="900" b="0" i="1">
                            <a:latin typeface="Cambria Math" panose="02040503050406030204" pitchFamily="18" charset="0"/>
                          </a:rPr>
                          <m:t>𝑚𝑜𝑛𝑡h𝑠</m:t>
                        </m:r>
                        <m:r>
                          <a:rPr lang="nb-NO" sz="900" b="0" i="1">
                            <a:latin typeface="Cambria Math" panose="02040503050406030204" pitchFamily="18" charset="0"/>
                          </a:rPr>
                          <m:t> </m:t>
                        </m:r>
                        <m:r>
                          <a:rPr lang="nb-NO" sz="900" b="0" i="1">
                            <a:latin typeface="Cambria Math" panose="02040503050406030204" pitchFamily="18" charset="0"/>
                          </a:rPr>
                          <m:t>𝑎𝑔𝑜</m:t>
                        </m:r>
                        <m:r>
                          <a:rPr lang="nb-NO" sz="900" b="0" i="1">
                            <a:latin typeface="Cambria Math" panose="02040503050406030204" pitchFamily="18" charset="0"/>
                          </a:rPr>
                          <m:t>+</m:t>
                        </m:r>
                        <m:r>
                          <a:rPr lang="nb-NO" sz="900" b="0" i="1">
                            <a:latin typeface="Cambria Math" panose="02040503050406030204" pitchFamily="18" charset="0"/>
                          </a:rPr>
                          <m:t>𝐿𝑜𝑎𝑛𝑠</m:t>
                        </m:r>
                        <m:r>
                          <a:rPr lang="nb-NO" sz="900" b="0" i="1">
                            <a:latin typeface="Cambria Math" panose="02040503050406030204" pitchFamily="18" charset="0"/>
                          </a:rPr>
                          <m:t> </m:t>
                        </m:r>
                        <m:r>
                          <a:rPr lang="nb-NO" sz="900" b="0" i="1">
                            <a:latin typeface="Cambria Math" panose="02040503050406030204" pitchFamily="18" charset="0"/>
                          </a:rPr>
                          <m:t>𝑡𝑟𝑎𝑛𝑠𝑓𝑒𝑟𝑟𝑒𝑑</m:t>
                        </m:r>
                        <m:r>
                          <a:rPr lang="nb-NO" sz="900" b="0" i="1">
                            <a:latin typeface="Cambria Math" panose="02040503050406030204" pitchFamily="18" charset="0"/>
                          </a:rPr>
                          <m:t> </m:t>
                        </m:r>
                        <m:r>
                          <a:rPr lang="nb-NO" sz="900" b="0" i="1">
                            <a:latin typeface="Cambria Math" panose="02040503050406030204" pitchFamily="18" charset="0"/>
                          </a:rPr>
                          <m:t>𝑡𝑜</m:t>
                        </m:r>
                        <m:r>
                          <a:rPr lang="nb-NO" sz="900" b="0" i="1">
                            <a:latin typeface="Cambria Math" panose="02040503050406030204" pitchFamily="18" charset="0"/>
                          </a:rPr>
                          <m:t> </m:t>
                        </m:r>
                        <m:r>
                          <a:rPr lang="nb-NO" sz="900" b="0" i="1">
                            <a:latin typeface="Cambria Math" panose="02040503050406030204" pitchFamily="18" charset="0"/>
                          </a:rPr>
                          <m:t>𝐶𝐵</m:t>
                        </m:r>
                        <m:r>
                          <a:rPr lang="nb-NO" sz="900" b="0" i="1">
                            <a:latin typeface="Cambria Math" panose="02040503050406030204" pitchFamily="18" charset="0"/>
                          </a:rPr>
                          <m:t> 12 </m:t>
                        </m:r>
                        <m:r>
                          <a:rPr lang="nb-NO" sz="900" b="0" i="1">
                            <a:latin typeface="Cambria Math" panose="02040503050406030204" pitchFamily="18" charset="0"/>
                          </a:rPr>
                          <m:t>𝑚𝑜𝑛𝑡h𝑠</m:t>
                        </m:r>
                        <m:r>
                          <a:rPr lang="nb-NO" sz="900" b="0" i="1">
                            <a:latin typeface="Cambria Math" panose="02040503050406030204" pitchFamily="18" charset="0"/>
                          </a:rPr>
                          <m:t> </m:t>
                        </m:r>
                        <m:r>
                          <a:rPr lang="nb-NO" sz="900" b="0" i="1">
                            <a:latin typeface="Cambria Math" panose="02040503050406030204" pitchFamily="18" charset="0"/>
                          </a:rPr>
                          <m:t>𝑎𝑔𝑜</m:t>
                        </m:r>
                      </m:den>
                    </m:f>
                    <m:r>
                      <a:rPr lang="nb-NO" sz="900" b="0" i="1">
                        <a:latin typeface="Cambria Math" panose="02040503050406030204" pitchFamily="18" charset="0"/>
                      </a:rPr>
                      <m:t> −1</m:t>
                    </m:r>
                  </m:oMath>
                </m:oMathPara>
              </a14:m>
              <a:endParaRPr lang="nb-NO" sz="900"/>
            </a:p>
          </xdr:txBody>
        </xdr:sp>
      </mc:Choice>
      <mc:Fallback xmlns="">
        <xdr:sp macro="" textlink="">
          <xdr:nvSpPr>
            <xdr:cNvPr id="15" name="TekstSylinder 14"/>
            <xdr:cNvSpPr txBox="1"/>
          </xdr:nvSpPr>
          <xdr:spPr>
            <a:xfrm>
              <a:off x="2509234" y="18370550"/>
              <a:ext cx="4572982" cy="28757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nb-NO" sz="900" i="0">
                  <a:latin typeface="Cambria Math" panose="02040503050406030204" pitchFamily="18" charset="0"/>
                </a:rPr>
                <a:t>(</a:t>
              </a:r>
              <a:r>
                <a:rPr lang="nb-NO" sz="900" b="0" i="0">
                  <a:latin typeface="Cambria Math" panose="02040503050406030204" pitchFamily="18" charset="0"/>
                </a:rPr>
                <a:t>𝐺𝑟𝑜𝑠𝑠 𝑙𝑜𝑎𝑛𝑠 𝑡𝑜 𝑐𝑢𝑠𝑡𝑜𝑚𝑒𝑟𝑠+𝐿𝑜𝑎𝑛𝑠 𝑡𝑟𝑎𝑛𝑠𝑓𝑒𝑟𝑟𝑒𝑑 𝑡𝑜 𝐶𝐵)/(𝐺𝑟𝑜𝑠𝑠 𝑙𝑜𝑎𝑛𝑠 𝑡𝑜 𝑐𝑢𝑠𝑡𝑜𝑚𝑒𝑟𝑠 12 𝑚𝑜𝑛𝑡ℎ𝑠 𝑎𝑔𝑜+𝐿𝑜𝑎𝑛𝑠 𝑡𝑟𝑎𝑛𝑠𝑓𝑒𝑟𝑟𝑒𝑑 𝑡𝑜 𝐶𝐵 12 𝑚𝑜𝑛𝑡ℎ𝑠 𝑎𝑔𝑜)  −1</a:t>
              </a:r>
              <a:endParaRPr lang="nb-NO" sz="900"/>
            </a:p>
          </xdr:txBody>
        </xdr:sp>
      </mc:Fallback>
    </mc:AlternateContent>
    <xdr:clientData/>
  </xdr:oneCellAnchor>
  <xdr:oneCellAnchor>
    <xdr:from>
      <xdr:col>1</xdr:col>
      <xdr:colOff>714375</xdr:colOff>
      <xdr:row>39</xdr:row>
      <xdr:rowOff>100012</xdr:rowOff>
    </xdr:from>
    <xdr:ext cx="3608295" cy="459806"/>
    <mc:AlternateContent xmlns:mc="http://schemas.openxmlformats.org/markup-compatibility/2006" xmlns:a14="http://schemas.microsoft.com/office/drawing/2010/main">
      <mc:Choice Requires="a14">
        <xdr:sp macro="" textlink="">
          <xdr:nvSpPr>
            <xdr:cNvPr id="16" name="TekstSylinder 15">
              <a:extLst>
                <a:ext uri="{FF2B5EF4-FFF2-40B4-BE49-F238E27FC236}">
                  <a16:creationId xmlns:a16="http://schemas.microsoft.com/office/drawing/2014/main" id="{00000000-0008-0000-0300-000010000000}"/>
                </a:ext>
              </a:extLst>
            </xdr:cNvPr>
            <xdr:cNvSpPr txBox="1"/>
          </xdr:nvSpPr>
          <xdr:spPr>
            <a:xfrm>
              <a:off x="2914650" y="19540537"/>
              <a:ext cx="3608295" cy="45980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14:m>
                <m:oMathPara xmlns:m="http://schemas.openxmlformats.org/officeDocument/2006/math">
                  <m:oMathParaPr>
                    <m:jc m:val="centerGroup"/>
                  </m:oMathParaPr>
                  <m:oMath xmlns:m="http://schemas.openxmlformats.org/officeDocument/2006/math">
                    <m:f>
                      <m:fPr>
                        <m:ctrlPr>
                          <a:rPr lang="nb-NO" sz="900" i="1">
                            <a:solidFill>
                              <a:schemeClr val="tx1"/>
                            </a:solidFill>
                            <a:effectLst/>
                            <a:latin typeface="Cambria Math" panose="02040503050406030204" pitchFamily="18" charset="0"/>
                            <a:ea typeface="+mn-ea"/>
                            <a:cs typeface="+mn-cs"/>
                          </a:rPr>
                        </m:ctrlPr>
                      </m:fPr>
                      <m:num>
                        <m:r>
                          <m:rPr>
                            <m:sty m:val="p"/>
                          </m:rPr>
                          <a:rPr lang="en-GB" sz="900">
                            <a:solidFill>
                              <a:schemeClr val="tx1"/>
                            </a:solidFill>
                            <a:effectLst/>
                            <a:latin typeface="Cambria Math" panose="02040503050406030204" pitchFamily="18" charset="0"/>
                            <a:ea typeface="+mn-ea"/>
                            <a:cs typeface="+mn-cs"/>
                          </a:rPr>
                          <m:t>Deposits</m:t>
                        </m:r>
                        <m:r>
                          <a:rPr lang="en-GB" sz="900">
                            <a:solidFill>
                              <a:schemeClr val="tx1"/>
                            </a:solidFill>
                            <a:effectLst/>
                            <a:latin typeface="Cambria Math" panose="02040503050406030204" pitchFamily="18" charset="0"/>
                            <a:ea typeface="+mn-ea"/>
                            <a:cs typeface="+mn-cs"/>
                          </a:rPr>
                          <m:t> </m:t>
                        </m:r>
                        <m:r>
                          <m:rPr>
                            <m:sty m:val="p"/>
                          </m:rPr>
                          <a:rPr lang="en-GB" sz="900">
                            <a:solidFill>
                              <a:schemeClr val="tx1"/>
                            </a:solidFill>
                            <a:effectLst/>
                            <a:latin typeface="Cambria Math" panose="02040503050406030204" pitchFamily="18" charset="0"/>
                            <a:ea typeface="+mn-ea"/>
                            <a:cs typeface="+mn-cs"/>
                          </a:rPr>
                          <m:t>from</m:t>
                        </m:r>
                        <m:r>
                          <a:rPr lang="en-GB" sz="900">
                            <a:solidFill>
                              <a:schemeClr val="tx1"/>
                            </a:solidFill>
                            <a:effectLst/>
                            <a:latin typeface="Cambria Math" panose="02040503050406030204" pitchFamily="18" charset="0"/>
                            <a:ea typeface="+mn-ea"/>
                            <a:cs typeface="+mn-cs"/>
                          </a:rPr>
                          <m:t> </m:t>
                        </m:r>
                        <m:r>
                          <m:rPr>
                            <m:sty m:val="p"/>
                          </m:rPr>
                          <a:rPr lang="en-GB" sz="900">
                            <a:solidFill>
                              <a:schemeClr val="tx1"/>
                            </a:solidFill>
                            <a:effectLst/>
                            <a:latin typeface="Cambria Math" panose="02040503050406030204" pitchFamily="18" charset="0"/>
                            <a:ea typeface="+mn-ea"/>
                            <a:cs typeface="+mn-cs"/>
                          </a:rPr>
                          <m:t>and</m:t>
                        </m:r>
                        <m:r>
                          <a:rPr lang="en-GB" sz="900">
                            <a:solidFill>
                              <a:schemeClr val="tx1"/>
                            </a:solidFill>
                            <a:effectLst/>
                            <a:latin typeface="Cambria Math" panose="02040503050406030204" pitchFamily="18" charset="0"/>
                            <a:ea typeface="+mn-ea"/>
                            <a:cs typeface="+mn-cs"/>
                          </a:rPr>
                          <m:t> </m:t>
                        </m:r>
                        <m:r>
                          <m:rPr>
                            <m:sty m:val="p"/>
                          </m:rPr>
                          <a:rPr lang="en-GB" sz="900">
                            <a:solidFill>
                              <a:schemeClr val="tx1"/>
                            </a:solidFill>
                            <a:effectLst/>
                            <a:latin typeface="Cambria Math" panose="02040503050406030204" pitchFamily="18" charset="0"/>
                            <a:ea typeface="+mn-ea"/>
                            <a:cs typeface="+mn-cs"/>
                          </a:rPr>
                          <m:t>liabilities</m:t>
                        </m:r>
                        <m:r>
                          <a:rPr lang="en-GB" sz="900">
                            <a:solidFill>
                              <a:schemeClr val="tx1"/>
                            </a:solidFill>
                            <a:effectLst/>
                            <a:latin typeface="Cambria Math" panose="02040503050406030204" pitchFamily="18" charset="0"/>
                            <a:ea typeface="+mn-ea"/>
                            <a:cs typeface="+mn-cs"/>
                          </a:rPr>
                          <m:t> </m:t>
                        </m:r>
                        <m:r>
                          <m:rPr>
                            <m:sty m:val="p"/>
                          </m:rPr>
                          <a:rPr lang="en-GB" sz="900">
                            <a:solidFill>
                              <a:schemeClr val="tx1"/>
                            </a:solidFill>
                            <a:effectLst/>
                            <a:latin typeface="Cambria Math" panose="02040503050406030204" pitchFamily="18" charset="0"/>
                            <a:ea typeface="+mn-ea"/>
                            <a:cs typeface="+mn-cs"/>
                          </a:rPr>
                          <m:t>to</m:t>
                        </m:r>
                        <m:r>
                          <a:rPr lang="en-GB" sz="900">
                            <a:solidFill>
                              <a:schemeClr val="tx1"/>
                            </a:solidFill>
                            <a:effectLst/>
                            <a:latin typeface="Cambria Math" panose="02040503050406030204" pitchFamily="18" charset="0"/>
                            <a:ea typeface="+mn-ea"/>
                            <a:cs typeface="+mn-cs"/>
                          </a:rPr>
                          <m:t> </m:t>
                        </m:r>
                        <m:r>
                          <m:rPr>
                            <m:sty m:val="p"/>
                          </m:rPr>
                          <a:rPr lang="en-GB" sz="900">
                            <a:solidFill>
                              <a:schemeClr val="tx1"/>
                            </a:solidFill>
                            <a:effectLst/>
                            <a:latin typeface="Cambria Math" panose="02040503050406030204" pitchFamily="18" charset="0"/>
                            <a:ea typeface="+mn-ea"/>
                            <a:cs typeface="+mn-cs"/>
                          </a:rPr>
                          <m:t>customers</m:t>
                        </m:r>
                      </m:num>
                      <m:den>
                        <m:r>
                          <a:rPr lang="en-GB" sz="900" i="1">
                            <a:solidFill>
                              <a:schemeClr val="tx1"/>
                            </a:solidFill>
                            <a:effectLst/>
                            <a:latin typeface="Cambria Math" panose="02040503050406030204" pitchFamily="18" charset="0"/>
                            <a:ea typeface="+mn-ea"/>
                            <a:cs typeface="+mn-cs"/>
                          </a:rPr>
                          <m:t>𝐷𝑒𝑝𝑜𝑠𝑖𝑡𝑠</m:t>
                        </m:r>
                        <m:r>
                          <a:rPr lang="en-GB" sz="900" i="1">
                            <a:solidFill>
                              <a:schemeClr val="tx1"/>
                            </a:solidFill>
                            <a:effectLst/>
                            <a:latin typeface="Cambria Math" panose="02040503050406030204" pitchFamily="18" charset="0"/>
                            <a:ea typeface="+mn-ea"/>
                            <a:cs typeface="+mn-cs"/>
                          </a:rPr>
                          <m:t> </m:t>
                        </m:r>
                        <m:r>
                          <a:rPr lang="en-GB" sz="900" i="1">
                            <a:solidFill>
                              <a:schemeClr val="tx1"/>
                            </a:solidFill>
                            <a:effectLst/>
                            <a:latin typeface="Cambria Math" panose="02040503050406030204" pitchFamily="18" charset="0"/>
                            <a:ea typeface="+mn-ea"/>
                            <a:cs typeface="+mn-cs"/>
                          </a:rPr>
                          <m:t>𝑓𝑟𝑜𝑚</m:t>
                        </m:r>
                        <m:r>
                          <a:rPr lang="en-GB" sz="900" i="1">
                            <a:solidFill>
                              <a:schemeClr val="tx1"/>
                            </a:solidFill>
                            <a:effectLst/>
                            <a:latin typeface="Cambria Math" panose="02040503050406030204" pitchFamily="18" charset="0"/>
                            <a:ea typeface="+mn-ea"/>
                            <a:cs typeface="+mn-cs"/>
                          </a:rPr>
                          <m:t> </m:t>
                        </m:r>
                        <m:r>
                          <a:rPr lang="en-GB" sz="900" i="1">
                            <a:solidFill>
                              <a:schemeClr val="tx1"/>
                            </a:solidFill>
                            <a:effectLst/>
                            <a:latin typeface="Cambria Math" panose="02040503050406030204" pitchFamily="18" charset="0"/>
                            <a:ea typeface="+mn-ea"/>
                            <a:cs typeface="+mn-cs"/>
                          </a:rPr>
                          <m:t>𝑎𝑛𝑑</m:t>
                        </m:r>
                        <m:r>
                          <a:rPr lang="en-GB" sz="900" i="1">
                            <a:solidFill>
                              <a:schemeClr val="tx1"/>
                            </a:solidFill>
                            <a:effectLst/>
                            <a:latin typeface="Cambria Math" panose="02040503050406030204" pitchFamily="18" charset="0"/>
                            <a:ea typeface="+mn-ea"/>
                            <a:cs typeface="+mn-cs"/>
                          </a:rPr>
                          <m:t> </m:t>
                        </m:r>
                        <m:r>
                          <a:rPr lang="en-GB" sz="900" i="1">
                            <a:solidFill>
                              <a:schemeClr val="tx1"/>
                            </a:solidFill>
                            <a:effectLst/>
                            <a:latin typeface="Cambria Math" panose="02040503050406030204" pitchFamily="18" charset="0"/>
                            <a:ea typeface="+mn-ea"/>
                            <a:cs typeface="+mn-cs"/>
                          </a:rPr>
                          <m:t>𝑙𝑖𝑎𝑏𝑖𝑙𝑖𝑡𝑖𝑒𝑠</m:t>
                        </m:r>
                        <m:r>
                          <a:rPr lang="en-GB" sz="900" i="1">
                            <a:solidFill>
                              <a:schemeClr val="tx1"/>
                            </a:solidFill>
                            <a:effectLst/>
                            <a:latin typeface="Cambria Math" panose="02040503050406030204" pitchFamily="18" charset="0"/>
                            <a:ea typeface="+mn-ea"/>
                            <a:cs typeface="+mn-cs"/>
                          </a:rPr>
                          <m:t> </m:t>
                        </m:r>
                        <m:r>
                          <a:rPr lang="en-GB" sz="900" i="1">
                            <a:solidFill>
                              <a:schemeClr val="tx1"/>
                            </a:solidFill>
                            <a:effectLst/>
                            <a:latin typeface="Cambria Math" panose="02040503050406030204" pitchFamily="18" charset="0"/>
                            <a:ea typeface="+mn-ea"/>
                            <a:cs typeface="+mn-cs"/>
                          </a:rPr>
                          <m:t>𝑡𝑜</m:t>
                        </m:r>
                        <m:r>
                          <a:rPr lang="en-GB" sz="900" i="1">
                            <a:solidFill>
                              <a:schemeClr val="tx1"/>
                            </a:solidFill>
                            <a:effectLst/>
                            <a:latin typeface="Cambria Math" panose="02040503050406030204" pitchFamily="18" charset="0"/>
                            <a:ea typeface="+mn-ea"/>
                            <a:cs typeface="+mn-cs"/>
                          </a:rPr>
                          <m:t> </m:t>
                        </m:r>
                        <m:r>
                          <a:rPr lang="en-GB" sz="900" i="1">
                            <a:solidFill>
                              <a:schemeClr val="tx1"/>
                            </a:solidFill>
                            <a:effectLst/>
                            <a:latin typeface="Cambria Math" panose="02040503050406030204" pitchFamily="18" charset="0"/>
                            <a:ea typeface="+mn-ea"/>
                            <a:cs typeface="+mn-cs"/>
                          </a:rPr>
                          <m:t>𝑐𝑢𝑠𝑡𝑜𝑚𝑒𝑟𝑠</m:t>
                        </m:r>
                        <m:r>
                          <a:rPr lang="en-GB" sz="900" i="1">
                            <a:solidFill>
                              <a:schemeClr val="tx1"/>
                            </a:solidFill>
                            <a:effectLst/>
                            <a:latin typeface="Cambria Math" panose="02040503050406030204" pitchFamily="18" charset="0"/>
                            <a:ea typeface="+mn-ea"/>
                            <a:cs typeface="+mn-cs"/>
                          </a:rPr>
                          <m:t> 12 </m:t>
                        </m:r>
                        <m:r>
                          <a:rPr lang="en-GB" sz="900" i="1">
                            <a:solidFill>
                              <a:schemeClr val="tx1"/>
                            </a:solidFill>
                            <a:effectLst/>
                            <a:latin typeface="Cambria Math" panose="02040503050406030204" pitchFamily="18" charset="0"/>
                            <a:ea typeface="+mn-ea"/>
                            <a:cs typeface="+mn-cs"/>
                          </a:rPr>
                          <m:t>𝑚𝑜𝑛𝑡h𝑠</m:t>
                        </m:r>
                        <m:r>
                          <a:rPr lang="en-GB" sz="900" i="1">
                            <a:solidFill>
                              <a:schemeClr val="tx1"/>
                            </a:solidFill>
                            <a:effectLst/>
                            <a:latin typeface="Cambria Math" panose="02040503050406030204" pitchFamily="18" charset="0"/>
                            <a:ea typeface="+mn-ea"/>
                            <a:cs typeface="+mn-cs"/>
                          </a:rPr>
                          <m:t> </m:t>
                        </m:r>
                        <m:r>
                          <a:rPr lang="en-GB" sz="900" i="1">
                            <a:solidFill>
                              <a:schemeClr val="tx1"/>
                            </a:solidFill>
                            <a:effectLst/>
                            <a:latin typeface="Cambria Math" panose="02040503050406030204" pitchFamily="18" charset="0"/>
                            <a:ea typeface="+mn-ea"/>
                            <a:cs typeface="+mn-cs"/>
                          </a:rPr>
                          <m:t>𝑎𝑔𝑜</m:t>
                        </m:r>
                      </m:den>
                    </m:f>
                    <m:r>
                      <a:rPr lang="en-GB" sz="900" i="1">
                        <a:solidFill>
                          <a:schemeClr val="tx1"/>
                        </a:solidFill>
                        <a:effectLst/>
                        <a:latin typeface="Cambria Math" panose="02040503050406030204" pitchFamily="18" charset="0"/>
                        <a:ea typeface="+mn-ea"/>
                        <a:cs typeface="+mn-cs"/>
                      </a:rPr>
                      <m:t>−1</m:t>
                    </m:r>
                  </m:oMath>
                </m:oMathPara>
              </a14:m>
              <a:endParaRPr lang="nb-NO" sz="900">
                <a:solidFill>
                  <a:schemeClr val="tx1"/>
                </a:solidFill>
                <a:effectLst/>
                <a:latin typeface="+mn-lt"/>
                <a:ea typeface="+mn-ea"/>
                <a:cs typeface="+mn-cs"/>
              </a:endParaRPr>
            </a:p>
            <a:p>
              <a:endParaRPr lang="nb-NO" sz="1100"/>
            </a:p>
          </xdr:txBody>
        </xdr:sp>
      </mc:Choice>
      <mc:Fallback xmlns="">
        <xdr:sp macro="" textlink="">
          <xdr:nvSpPr>
            <xdr:cNvPr id="16" name="TekstSylinder 15"/>
            <xdr:cNvSpPr txBox="1"/>
          </xdr:nvSpPr>
          <xdr:spPr>
            <a:xfrm>
              <a:off x="2914650" y="19540537"/>
              <a:ext cx="3608295" cy="45980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r>
                <a:rPr lang="nb-NO" sz="900" i="0">
                  <a:solidFill>
                    <a:schemeClr val="tx1"/>
                  </a:solidFill>
                  <a:effectLst/>
                  <a:latin typeface="Cambria Math" panose="02040503050406030204" pitchFamily="18" charset="0"/>
                  <a:ea typeface="+mn-ea"/>
                  <a:cs typeface="+mn-cs"/>
                </a:rPr>
                <a:t>(</a:t>
              </a:r>
              <a:r>
                <a:rPr lang="en-GB" sz="900" i="0">
                  <a:solidFill>
                    <a:schemeClr val="tx1"/>
                  </a:solidFill>
                  <a:effectLst/>
                  <a:latin typeface="Cambria Math" panose="02040503050406030204" pitchFamily="18" charset="0"/>
                  <a:ea typeface="+mn-ea"/>
                  <a:cs typeface="+mn-cs"/>
                </a:rPr>
                <a:t>Deposits from and liabilities to customers</a:t>
              </a:r>
              <a:r>
                <a:rPr lang="nb-NO" sz="900" i="0">
                  <a:solidFill>
                    <a:schemeClr val="tx1"/>
                  </a:solidFill>
                  <a:effectLst/>
                  <a:latin typeface="Cambria Math" panose="02040503050406030204" pitchFamily="18" charset="0"/>
                  <a:ea typeface="+mn-ea"/>
                  <a:cs typeface="+mn-cs"/>
                </a:rPr>
                <a:t>)/(</a:t>
              </a:r>
              <a:r>
                <a:rPr lang="en-GB" sz="900" i="0">
                  <a:solidFill>
                    <a:schemeClr val="tx1"/>
                  </a:solidFill>
                  <a:effectLst/>
                  <a:latin typeface="Cambria Math" panose="02040503050406030204" pitchFamily="18" charset="0"/>
                  <a:ea typeface="+mn-ea"/>
                  <a:cs typeface="+mn-cs"/>
                </a:rPr>
                <a:t>𝐷𝑒𝑝𝑜𝑠𝑖𝑡𝑠 𝑓𝑟𝑜𝑚 𝑎𝑛𝑑 𝑙𝑖𝑎𝑏𝑖𝑙𝑖𝑡𝑖𝑒𝑠 𝑡𝑜 𝑐𝑢𝑠𝑡𝑜𝑚𝑒𝑟𝑠 12 𝑚𝑜𝑛𝑡ℎ𝑠 𝑎𝑔𝑜</a:t>
              </a:r>
              <a:r>
                <a:rPr lang="nb-NO" sz="900" i="0">
                  <a:solidFill>
                    <a:schemeClr val="tx1"/>
                  </a:solidFill>
                  <a:effectLst/>
                  <a:latin typeface="Cambria Math" panose="02040503050406030204" pitchFamily="18" charset="0"/>
                  <a:ea typeface="+mn-ea"/>
                  <a:cs typeface="+mn-cs"/>
                </a:rPr>
                <a:t>)</a:t>
              </a:r>
              <a:r>
                <a:rPr lang="en-GB" sz="900" i="0">
                  <a:solidFill>
                    <a:schemeClr val="tx1"/>
                  </a:solidFill>
                  <a:effectLst/>
                  <a:latin typeface="Cambria Math" panose="02040503050406030204" pitchFamily="18" charset="0"/>
                  <a:ea typeface="+mn-ea"/>
                  <a:cs typeface="+mn-cs"/>
                </a:rPr>
                <a:t>−1</a:t>
              </a:r>
              <a:endParaRPr lang="nb-NO" sz="900">
                <a:solidFill>
                  <a:schemeClr val="tx1"/>
                </a:solidFill>
                <a:effectLst/>
                <a:latin typeface="+mn-lt"/>
                <a:ea typeface="+mn-ea"/>
                <a:cs typeface="+mn-cs"/>
              </a:endParaRPr>
            </a:p>
            <a:p>
              <a:endParaRPr lang="nb-NO" sz="1100"/>
            </a:p>
          </xdr:txBody>
        </xdr:sp>
      </mc:Fallback>
    </mc:AlternateContent>
    <xdr:clientData/>
  </xdr:oneCellAnchor>
  <xdr:oneCellAnchor>
    <xdr:from>
      <xdr:col>1</xdr:col>
      <xdr:colOff>1362075</xdr:colOff>
      <xdr:row>42</xdr:row>
      <xdr:rowOff>109537</xdr:rowOff>
    </xdr:from>
    <xdr:ext cx="2360583" cy="523028"/>
    <mc:AlternateContent xmlns:mc="http://schemas.openxmlformats.org/markup-compatibility/2006" xmlns:a14="http://schemas.microsoft.com/office/drawing/2010/main">
      <mc:Choice Requires="a14">
        <xdr:sp macro="" textlink="">
          <xdr:nvSpPr>
            <xdr:cNvPr id="17" name="TekstSylinder 16">
              <a:extLst>
                <a:ext uri="{FF2B5EF4-FFF2-40B4-BE49-F238E27FC236}">
                  <a16:creationId xmlns:a16="http://schemas.microsoft.com/office/drawing/2014/main" id="{00000000-0008-0000-0300-000011000000}"/>
                </a:ext>
              </a:extLst>
            </xdr:cNvPr>
            <xdr:cNvSpPr txBox="1"/>
          </xdr:nvSpPr>
          <xdr:spPr>
            <a:xfrm>
              <a:off x="3562350" y="20540662"/>
              <a:ext cx="2360583" cy="52302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14:m>
                <m:oMathPara xmlns:m="http://schemas.openxmlformats.org/officeDocument/2006/math">
                  <m:oMathParaPr>
                    <m:jc m:val="centerGroup"/>
                  </m:oMathParaPr>
                  <m:oMath xmlns:m="http://schemas.openxmlformats.org/officeDocument/2006/math">
                    <m:f>
                      <m:fPr>
                        <m:ctrlPr>
                          <a:rPr lang="nb-NO" sz="900" i="1">
                            <a:solidFill>
                              <a:schemeClr val="tx1"/>
                            </a:solidFill>
                            <a:effectLst/>
                            <a:latin typeface="Cambria Math" panose="02040503050406030204" pitchFamily="18" charset="0"/>
                            <a:ea typeface="+mn-ea"/>
                            <a:cs typeface="+mn-cs"/>
                          </a:rPr>
                        </m:ctrlPr>
                      </m:fPr>
                      <m:num>
                        <m:d>
                          <m:dPr>
                            <m:ctrlPr>
                              <a:rPr lang="nb-NO" sz="900" i="1">
                                <a:solidFill>
                                  <a:schemeClr val="tx1"/>
                                </a:solidFill>
                                <a:effectLst/>
                                <a:latin typeface="Cambria Math" panose="02040503050406030204" pitchFamily="18" charset="0"/>
                                <a:ea typeface="+mn-ea"/>
                                <a:cs typeface="+mn-cs"/>
                              </a:rPr>
                            </m:ctrlPr>
                          </m:dPr>
                          <m:e>
                            <m:r>
                              <m:rPr>
                                <m:sty m:val="p"/>
                              </m:rPr>
                              <a:rPr lang="nb-NO" sz="900">
                                <a:solidFill>
                                  <a:schemeClr val="tx1"/>
                                </a:solidFill>
                                <a:effectLst/>
                                <a:latin typeface="Cambria Math" panose="02040503050406030204" pitchFamily="18" charset="0"/>
                                <a:ea typeface="+mn-ea"/>
                                <a:cs typeface="+mn-cs"/>
                              </a:rPr>
                              <m:t>Losses</m:t>
                            </m:r>
                            <m:r>
                              <a:rPr lang="nb-NO" sz="900">
                                <a:solidFill>
                                  <a:schemeClr val="tx1"/>
                                </a:solidFill>
                                <a:effectLst/>
                                <a:latin typeface="Cambria Math" panose="02040503050406030204" pitchFamily="18" charset="0"/>
                                <a:ea typeface="+mn-ea"/>
                                <a:cs typeface="+mn-cs"/>
                              </a:rPr>
                              <m:t> </m:t>
                            </m:r>
                            <m:r>
                              <m:rPr>
                                <m:sty m:val="p"/>
                              </m:rPr>
                              <a:rPr lang="nb-NO" sz="900">
                                <a:solidFill>
                                  <a:schemeClr val="tx1"/>
                                </a:solidFill>
                                <a:effectLst/>
                                <a:latin typeface="Cambria Math" panose="02040503050406030204" pitchFamily="18" charset="0"/>
                                <a:ea typeface="+mn-ea"/>
                                <a:cs typeface="+mn-cs"/>
                              </a:rPr>
                              <m:t>on</m:t>
                            </m:r>
                            <m:r>
                              <a:rPr lang="nb-NO" sz="900">
                                <a:solidFill>
                                  <a:schemeClr val="tx1"/>
                                </a:solidFill>
                                <a:effectLst/>
                                <a:latin typeface="Cambria Math" panose="02040503050406030204" pitchFamily="18" charset="0"/>
                                <a:ea typeface="+mn-ea"/>
                                <a:cs typeface="+mn-cs"/>
                              </a:rPr>
                              <m:t> </m:t>
                            </m:r>
                            <m:r>
                              <m:rPr>
                                <m:sty m:val="p"/>
                              </m:rPr>
                              <a:rPr lang="nb-NO" sz="900">
                                <a:solidFill>
                                  <a:schemeClr val="tx1"/>
                                </a:solidFill>
                                <a:effectLst/>
                                <a:latin typeface="Cambria Math" panose="02040503050406030204" pitchFamily="18" charset="0"/>
                                <a:ea typeface="+mn-ea"/>
                                <a:cs typeface="+mn-cs"/>
                              </a:rPr>
                              <m:t>loans</m:t>
                            </m:r>
                            <m:r>
                              <a:rPr lang="nb-NO" sz="900">
                                <a:solidFill>
                                  <a:schemeClr val="tx1"/>
                                </a:solidFill>
                                <a:effectLst/>
                                <a:latin typeface="Cambria Math" panose="02040503050406030204" pitchFamily="18" charset="0"/>
                                <a:ea typeface="+mn-ea"/>
                                <a:cs typeface="+mn-cs"/>
                              </a:rPr>
                              <m:t> </m:t>
                            </m:r>
                            <m:r>
                              <m:rPr>
                                <m:sty m:val="p"/>
                              </m:rPr>
                              <a:rPr lang="nb-NO" sz="900">
                                <a:solidFill>
                                  <a:schemeClr val="tx1"/>
                                </a:solidFill>
                                <a:effectLst/>
                                <a:latin typeface="Cambria Math" panose="02040503050406030204" pitchFamily="18" charset="0"/>
                                <a:ea typeface="+mn-ea"/>
                                <a:cs typeface="+mn-cs"/>
                              </a:rPr>
                              <m:t>and</m:t>
                            </m:r>
                            <m:r>
                              <a:rPr lang="nb-NO" sz="900">
                                <a:solidFill>
                                  <a:schemeClr val="tx1"/>
                                </a:solidFill>
                                <a:effectLst/>
                                <a:latin typeface="Cambria Math" panose="02040503050406030204" pitchFamily="18" charset="0"/>
                                <a:ea typeface="+mn-ea"/>
                                <a:cs typeface="+mn-cs"/>
                              </a:rPr>
                              <m:t> </m:t>
                            </m:r>
                            <m:r>
                              <m:rPr>
                                <m:sty m:val="p"/>
                              </m:rPr>
                              <a:rPr lang="nb-NO" sz="900">
                                <a:solidFill>
                                  <a:schemeClr val="tx1"/>
                                </a:solidFill>
                                <a:effectLst/>
                                <a:latin typeface="Cambria Math" panose="02040503050406030204" pitchFamily="18" charset="0"/>
                                <a:ea typeface="+mn-ea"/>
                                <a:cs typeface="+mn-cs"/>
                              </a:rPr>
                              <m:t>guarantees</m:t>
                            </m:r>
                          </m:e>
                        </m:d>
                        <m:r>
                          <a:rPr lang="nb-NO" sz="900">
                            <a:solidFill>
                              <a:schemeClr val="tx1"/>
                            </a:solidFill>
                            <a:effectLst/>
                            <a:latin typeface="Cambria Math" panose="02040503050406030204" pitchFamily="18" charset="0"/>
                            <a:ea typeface="+mn-ea"/>
                            <a:cs typeface="+mn-cs"/>
                          </a:rPr>
                          <m:t>×(</m:t>
                        </m:r>
                        <m:f>
                          <m:fPr>
                            <m:ctrlPr>
                              <a:rPr lang="nb-NO" sz="900" i="1">
                                <a:solidFill>
                                  <a:schemeClr val="tx1"/>
                                </a:solidFill>
                                <a:effectLst/>
                                <a:latin typeface="Cambria Math" panose="02040503050406030204" pitchFamily="18" charset="0"/>
                                <a:ea typeface="+mn-ea"/>
                                <a:cs typeface="+mn-cs"/>
                              </a:rPr>
                            </m:ctrlPr>
                          </m:fPr>
                          <m:num>
                            <m:r>
                              <m:rPr>
                                <m:sty m:val="p"/>
                              </m:rPr>
                              <a:rPr lang="nb-NO" sz="900">
                                <a:solidFill>
                                  <a:schemeClr val="tx1"/>
                                </a:solidFill>
                                <a:effectLst/>
                                <a:latin typeface="Cambria Math" panose="02040503050406030204" pitchFamily="18" charset="0"/>
                                <a:ea typeface="+mn-ea"/>
                                <a:cs typeface="+mn-cs"/>
                              </a:rPr>
                              <m:t>Act</m:t>
                            </m:r>
                          </m:num>
                          <m:den>
                            <m:r>
                              <m:rPr>
                                <m:sty m:val="p"/>
                              </m:rPr>
                              <a:rPr lang="nb-NO" sz="900">
                                <a:solidFill>
                                  <a:schemeClr val="tx1"/>
                                </a:solidFill>
                                <a:effectLst/>
                                <a:latin typeface="Cambria Math" panose="02040503050406030204" pitchFamily="18" charset="0"/>
                                <a:ea typeface="+mn-ea"/>
                                <a:cs typeface="+mn-cs"/>
                              </a:rPr>
                              <m:t>Act</m:t>
                            </m:r>
                          </m:den>
                        </m:f>
                        <m:r>
                          <a:rPr lang="nb-NO" sz="900">
                            <a:solidFill>
                              <a:schemeClr val="tx1"/>
                            </a:solidFill>
                            <a:effectLst/>
                            <a:latin typeface="Cambria Math" panose="02040503050406030204" pitchFamily="18" charset="0"/>
                            <a:ea typeface="+mn-ea"/>
                            <a:cs typeface="+mn-cs"/>
                          </a:rPr>
                          <m:t>) </m:t>
                        </m:r>
                      </m:num>
                      <m:den>
                        <m:r>
                          <m:rPr>
                            <m:sty m:val="p"/>
                          </m:rPr>
                          <a:rPr lang="nb-NO" sz="900">
                            <a:solidFill>
                              <a:schemeClr val="tx1"/>
                            </a:solidFill>
                            <a:effectLst/>
                            <a:latin typeface="Cambria Math" panose="02040503050406030204" pitchFamily="18" charset="0"/>
                            <a:ea typeface="+mn-ea"/>
                            <a:cs typeface="+mn-cs"/>
                          </a:rPr>
                          <m:t>Gross</m:t>
                        </m:r>
                        <m:r>
                          <a:rPr lang="nb-NO" sz="900">
                            <a:solidFill>
                              <a:schemeClr val="tx1"/>
                            </a:solidFill>
                            <a:effectLst/>
                            <a:latin typeface="Cambria Math" panose="02040503050406030204" pitchFamily="18" charset="0"/>
                            <a:ea typeface="+mn-ea"/>
                            <a:cs typeface="+mn-cs"/>
                          </a:rPr>
                          <m:t> </m:t>
                        </m:r>
                        <m:r>
                          <m:rPr>
                            <m:sty m:val="p"/>
                          </m:rPr>
                          <a:rPr lang="nb-NO" sz="900">
                            <a:solidFill>
                              <a:schemeClr val="tx1"/>
                            </a:solidFill>
                            <a:effectLst/>
                            <a:latin typeface="Cambria Math" panose="02040503050406030204" pitchFamily="18" charset="0"/>
                            <a:ea typeface="+mn-ea"/>
                            <a:cs typeface="+mn-cs"/>
                          </a:rPr>
                          <m:t>loans</m:t>
                        </m:r>
                        <m:r>
                          <a:rPr lang="nb-NO" sz="900">
                            <a:solidFill>
                              <a:schemeClr val="tx1"/>
                            </a:solidFill>
                            <a:effectLst/>
                            <a:latin typeface="Cambria Math" panose="02040503050406030204" pitchFamily="18" charset="0"/>
                            <a:ea typeface="+mn-ea"/>
                            <a:cs typeface="+mn-cs"/>
                          </a:rPr>
                          <m:t> </m:t>
                        </m:r>
                        <m:r>
                          <m:rPr>
                            <m:sty m:val="p"/>
                          </m:rPr>
                          <a:rPr lang="nb-NO" sz="900">
                            <a:solidFill>
                              <a:schemeClr val="tx1"/>
                            </a:solidFill>
                            <a:effectLst/>
                            <a:latin typeface="Cambria Math" panose="02040503050406030204" pitchFamily="18" charset="0"/>
                            <a:ea typeface="+mn-ea"/>
                            <a:cs typeface="+mn-cs"/>
                          </a:rPr>
                          <m:t>to</m:t>
                        </m:r>
                        <m:r>
                          <a:rPr lang="nb-NO" sz="900">
                            <a:solidFill>
                              <a:schemeClr val="tx1"/>
                            </a:solidFill>
                            <a:effectLst/>
                            <a:latin typeface="Cambria Math" panose="02040503050406030204" pitchFamily="18" charset="0"/>
                            <a:ea typeface="+mn-ea"/>
                            <a:cs typeface="+mn-cs"/>
                          </a:rPr>
                          <m:t> </m:t>
                        </m:r>
                        <m:r>
                          <m:rPr>
                            <m:sty m:val="p"/>
                          </m:rPr>
                          <a:rPr lang="nb-NO" sz="900">
                            <a:solidFill>
                              <a:schemeClr val="tx1"/>
                            </a:solidFill>
                            <a:effectLst/>
                            <a:latin typeface="Cambria Math" panose="02040503050406030204" pitchFamily="18" charset="0"/>
                            <a:ea typeface="+mn-ea"/>
                            <a:cs typeface="+mn-cs"/>
                          </a:rPr>
                          <m:t>customers</m:t>
                        </m:r>
                      </m:den>
                    </m:f>
                  </m:oMath>
                </m:oMathPara>
              </a14:m>
              <a:endParaRPr lang="nb-NO" sz="900">
                <a:solidFill>
                  <a:schemeClr val="tx1"/>
                </a:solidFill>
                <a:effectLst/>
                <a:latin typeface="+mn-lt"/>
                <a:ea typeface="+mn-ea"/>
                <a:cs typeface="+mn-cs"/>
              </a:endParaRPr>
            </a:p>
            <a:p>
              <a:endParaRPr lang="nb-NO" sz="1100"/>
            </a:p>
          </xdr:txBody>
        </xdr:sp>
      </mc:Choice>
      <mc:Fallback xmlns="">
        <xdr:sp macro="" textlink="">
          <xdr:nvSpPr>
            <xdr:cNvPr id="17" name="TekstSylinder 16"/>
            <xdr:cNvSpPr txBox="1"/>
          </xdr:nvSpPr>
          <xdr:spPr>
            <a:xfrm>
              <a:off x="3562350" y="20540662"/>
              <a:ext cx="2360583" cy="52302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r>
                <a:rPr lang="nb-NO" sz="900" i="0">
                  <a:solidFill>
                    <a:schemeClr val="tx1"/>
                  </a:solidFill>
                  <a:effectLst/>
                  <a:latin typeface="Cambria Math" panose="02040503050406030204" pitchFamily="18" charset="0"/>
                  <a:ea typeface="+mn-ea"/>
                  <a:cs typeface="+mn-cs"/>
                </a:rPr>
                <a:t>((Losses on loans and guarantees)×(Act/Act) )/(Gross loans to customers)</a:t>
              </a:r>
              <a:endParaRPr lang="nb-NO" sz="900">
                <a:solidFill>
                  <a:schemeClr val="tx1"/>
                </a:solidFill>
                <a:effectLst/>
                <a:latin typeface="+mn-lt"/>
                <a:ea typeface="+mn-ea"/>
                <a:cs typeface="+mn-cs"/>
              </a:endParaRPr>
            </a:p>
            <a:p>
              <a:endParaRPr lang="nb-NO" sz="1100"/>
            </a:p>
          </xdr:txBody>
        </xdr:sp>
      </mc:Fallback>
    </mc:AlternateContent>
    <xdr:clientData/>
  </xdr:oneCellAnchor>
  <xdr:oneCellAnchor>
    <xdr:from>
      <xdr:col>1</xdr:col>
      <xdr:colOff>1228725</xdr:colOff>
      <xdr:row>44</xdr:row>
      <xdr:rowOff>109537</xdr:rowOff>
    </xdr:from>
    <xdr:ext cx="2613856" cy="263277"/>
    <mc:AlternateContent xmlns:mc="http://schemas.openxmlformats.org/markup-compatibility/2006" xmlns:a14="http://schemas.microsoft.com/office/drawing/2010/main">
      <mc:Choice Requires="a14">
        <xdr:sp macro="" textlink="">
          <xdr:nvSpPr>
            <xdr:cNvPr id="18" name="TekstSylinder 17">
              <a:extLst>
                <a:ext uri="{FF2B5EF4-FFF2-40B4-BE49-F238E27FC236}">
                  <a16:creationId xmlns:a16="http://schemas.microsoft.com/office/drawing/2014/main" id="{00000000-0008-0000-0300-000012000000}"/>
                </a:ext>
              </a:extLst>
            </xdr:cNvPr>
            <xdr:cNvSpPr txBox="1"/>
          </xdr:nvSpPr>
          <xdr:spPr>
            <a:xfrm>
              <a:off x="3429000" y="21778912"/>
              <a:ext cx="2613856" cy="26327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f>
                      <m:fPr>
                        <m:ctrlPr>
                          <a:rPr lang="nb-NO" sz="900" i="1">
                            <a:solidFill>
                              <a:schemeClr val="tx1"/>
                            </a:solidFill>
                            <a:effectLst/>
                            <a:latin typeface="Cambria Math" panose="02040503050406030204" pitchFamily="18" charset="0"/>
                            <a:ea typeface="+mn-ea"/>
                            <a:cs typeface="+mn-cs"/>
                          </a:rPr>
                        </m:ctrlPr>
                      </m:fPr>
                      <m:num>
                        <m:r>
                          <m:rPr>
                            <m:sty m:val="p"/>
                          </m:rPr>
                          <a:rPr lang="nb-NO" sz="900">
                            <a:solidFill>
                              <a:schemeClr val="tx1"/>
                            </a:solidFill>
                            <a:effectLst/>
                            <a:latin typeface="Cambria Math" panose="02040503050406030204" pitchFamily="18" charset="0"/>
                            <a:ea typeface="+mn-ea"/>
                            <a:cs typeface="+mn-cs"/>
                          </a:rPr>
                          <m:t>Gross</m:t>
                        </m:r>
                        <m:r>
                          <a:rPr lang="nb-NO" sz="900">
                            <a:solidFill>
                              <a:schemeClr val="tx1"/>
                            </a:solidFill>
                            <a:effectLst/>
                            <a:latin typeface="Cambria Math" panose="02040503050406030204" pitchFamily="18" charset="0"/>
                            <a:ea typeface="+mn-ea"/>
                            <a:cs typeface="+mn-cs"/>
                          </a:rPr>
                          <m:t> </m:t>
                        </m:r>
                        <m:r>
                          <m:rPr>
                            <m:sty m:val="p"/>
                          </m:rPr>
                          <a:rPr lang="nb-NO" sz="900">
                            <a:solidFill>
                              <a:schemeClr val="tx1"/>
                            </a:solidFill>
                            <a:effectLst/>
                            <a:latin typeface="Cambria Math" panose="02040503050406030204" pitchFamily="18" charset="0"/>
                            <a:ea typeface="+mn-ea"/>
                            <a:cs typeface="+mn-cs"/>
                          </a:rPr>
                          <m:t>defaulted</m:t>
                        </m:r>
                        <m:r>
                          <a:rPr lang="nb-NO" sz="900">
                            <a:solidFill>
                              <a:schemeClr val="tx1"/>
                            </a:solidFill>
                            <a:effectLst/>
                            <a:latin typeface="Cambria Math" panose="02040503050406030204" pitchFamily="18" charset="0"/>
                            <a:ea typeface="+mn-ea"/>
                            <a:cs typeface="+mn-cs"/>
                          </a:rPr>
                          <m:t> </m:t>
                        </m:r>
                        <m:r>
                          <m:rPr>
                            <m:sty m:val="p"/>
                          </m:rPr>
                          <a:rPr lang="nb-NO" sz="900">
                            <a:solidFill>
                              <a:schemeClr val="tx1"/>
                            </a:solidFill>
                            <a:effectLst/>
                            <a:latin typeface="Cambria Math" panose="02040503050406030204" pitchFamily="18" charset="0"/>
                            <a:ea typeface="+mn-ea"/>
                            <a:cs typeface="+mn-cs"/>
                          </a:rPr>
                          <m:t>commitments</m:t>
                        </m:r>
                        <m:r>
                          <a:rPr lang="nb-NO" sz="900">
                            <a:solidFill>
                              <a:schemeClr val="tx1"/>
                            </a:solidFill>
                            <a:effectLst/>
                            <a:latin typeface="Cambria Math" panose="02040503050406030204" pitchFamily="18" charset="0"/>
                            <a:ea typeface="+mn-ea"/>
                            <a:cs typeface="+mn-cs"/>
                          </a:rPr>
                          <m:t> </m:t>
                        </m:r>
                        <m:r>
                          <m:rPr>
                            <m:sty m:val="p"/>
                          </m:rPr>
                          <a:rPr lang="nb-NO" sz="900">
                            <a:solidFill>
                              <a:schemeClr val="tx1"/>
                            </a:solidFill>
                            <a:effectLst/>
                            <a:latin typeface="Cambria Math" panose="02040503050406030204" pitchFamily="18" charset="0"/>
                            <a:ea typeface="+mn-ea"/>
                            <a:cs typeface="+mn-cs"/>
                          </a:rPr>
                          <m:t>for</m:t>
                        </m:r>
                        <m:r>
                          <a:rPr lang="nb-NO" sz="900">
                            <a:solidFill>
                              <a:schemeClr val="tx1"/>
                            </a:solidFill>
                            <a:effectLst/>
                            <a:latin typeface="Cambria Math" panose="02040503050406030204" pitchFamily="18" charset="0"/>
                            <a:ea typeface="+mn-ea"/>
                            <a:cs typeface="+mn-cs"/>
                          </a:rPr>
                          <m:t> </m:t>
                        </m:r>
                        <m:r>
                          <m:rPr>
                            <m:sty m:val="p"/>
                          </m:rPr>
                          <a:rPr lang="nb-NO" sz="900">
                            <a:solidFill>
                              <a:schemeClr val="tx1"/>
                            </a:solidFill>
                            <a:effectLst/>
                            <a:latin typeface="Cambria Math" panose="02040503050406030204" pitchFamily="18" charset="0"/>
                            <a:ea typeface="+mn-ea"/>
                            <a:cs typeface="+mn-cs"/>
                          </a:rPr>
                          <m:t>more</m:t>
                        </m:r>
                        <m:r>
                          <a:rPr lang="nb-NO" sz="900">
                            <a:solidFill>
                              <a:schemeClr val="tx1"/>
                            </a:solidFill>
                            <a:effectLst/>
                            <a:latin typeface="Cambria Math" panose="02040503050406030204" pitchFamily="18" charset="0"/>
                            <a:ea typeface="+mn-ea"/>
                            <a:cs typeface="+mn-cs"/>
                          </a:rPr>
                          <m:t> </m:t>
                        </m:r>
                        <m:r>
                          <m:rPr>
                            <m:sty m:val="p"/>
                          </m:rPr>
                          <a:rPr lang="nb-NO" sz="900">
                            <a:solidFill>
                              <a:schemeClr val="tx1"/>
                            </a:solidFill>
                            <a:effectLst/>
                            <a:latin typeface="Cambria Math" panose="02040503050406030204" pitchFamily="18" charset="0"/>
                            <a:ea typeface="+mn-ea"/>
                            <a:cs typeface="+mn-cs"/>
                          </a:rPr>
                          <m:t>than</m:t>
                        </m:r>
                        <m:r>
                          <a:rPr lang="nb-NO" sz="900">
                            <a:solidFill>
                              <a:schemeClr val="tx1"/>
                            </a:solidFill>
                            <a:effectLst/>
                            <a:latin typeface="Cambria Math" panose="02040503050406030204" pitchFamily="18" charset="0"/>
                            <a:ea typeface="+mn-ea"/>
                            <a:cs typeface="+mn-cs"/>
                          </a:rPr>
                          <m:t> 90 </m:t>
                        </m:r>
                        <m:r>
                          <m:rPr>
                            <m:sty m:val="p"/>
                          </m:rPr>
                          <a:rPr lang="nb-NO" sz="900">
                            <a:solidFill>
                              <a:schemeClr val="tx1"/>
                            </a:solidFill>
                            <a:effectLst/>
                            <a:latin typeface="Cambria Math" panose="02040503050406030204" pitchFamily="18" charset="0"/>
                            <a:ea typeface="+mn-ea"/>
                            <a:cs typeface="+mn-cs"/>
                          </a:rPr>
                          <m:t>days</m:t>
                        </m:r>
                      </m:num>
                      <m:den>
                        <m:r>
                          <m:rPr>
                            <m:sty m:val="p"/>
                          </m:rPr>
                          <a:rPr lang="nb-NO" sz="900">
                            <a:solidFill>
                              <a:schemeClr val="tx1"/>
                            </a:solidFill>
                            <a:effectLst/>
                            <a:latin typeface="Cambria Math" panose="02040503050406030204" pitchFamily="18" charset="0"/>
                            <a:ea typeface="+mn-ea"/>
                            <a:cs typeface="+mn-cs"/>
                          </a:rPr>
                          <m:t>Gross</m:t>
                        </m:r>
                        <m:r>
                          <a:rPr lang="nb-NO" sz="900">
                            <a:solidFill>
                              <a:schemeClr val="tx1"/>
                            </a:solidFill>
                            <a:effectLst/>
                            <a:latin typeface="Cambria Math" panose="02040503050406030204" pitchFamily="18" charset="0"/>
                            <a:ea typeface="+mn-ea"/>
                            <a:cs typeface="+mn-cs"/>
                          </a:rPr>
                          <m:t> </m:t>
                        </m:r>
                        <m:r>
                          <m:rPr>
                            <m:sty m:val="p"/>
                          </m:rPr>
                          <a:rPr lang="nb-NO" sz="900">
                            <a:solidFill>
                              <a:schemeClr val="tx1"/>
                            </a:solidFill>
                            <a:effectLst/>
                            <a:latin typeface="Cambria Math" panose="02040503050406030204" pitchFamily="18" charset="0"/>
                            <a:ea typeface="+mn-ea"/>
                            <a:cs typeface="+mn-cs"/>
                          </a:rPr>
                          <m:t>loans</m:t>
                        </m:r>
                        <m:r>
                          <a:rPr lang="nb-NO" sz="900">
                            <a:solidFill>
                              <a:schemeClr val="tx1"/>
                            </a:solidFill>
                            <a:effectLst/>
                            <a:latin typeface="Cambria Math" panose="02040503050406030204" pitchFamily="18" charset="0"/>
                            <a:ea typeface="+mn-ea"/>
                            <a:cs typeface="+mn-cs"/>
                          </a:rPr>
                          <m:t> </m:t>
                        </m:r>
                        <m:r>
                          <m:rPr>
                            <m:sty m:val="p"/>
                          </m:rPr>
                          <a:rPr lang="nb-NO" sz="900">
                            <a:solidFill>
                              <a:schemeClr val="tx1"/>
                            </a:solidFill>
                            <a:effectLst/>
                            <a:latin typeface="Cambria Math" panose="02040503050406030204" pitchFamily="18" charset="0"/>
                            <a:ea typeface="+mn-ea"/>
                            <a:cs typeface="+mn-cs"/>
                          </a:rPr>
                          <m:t>to</m:t>
                        </m:r>
                        <m:r>
                          <a:rPr lang="nb-NO" sz="900">
                            <a:solidFill>
                              <a:schemeClr val="tx1"/>
                            </a:solidFill>
                            <a:effectLst/>
                            <a:latin typeface="Cambria Math" panose="02040503050406030204" pitchFamily="18" charset="0"/>
                            <a:ea typeface="+mn-ea"/>
                            <a:cs typeface="+mn-cs"/>
                          </a:rPr>
                          <m:t> </m:t>
                        </m:r>
                        <m:r>
                          <m:rPr>
                            <m:sty m:val="p"/>
                          </m:rPr>
                          <a:rPr lang="nb-NO" sz="900">
                            <a:solidFill>
                              <a:schemeClr val="tx1"/>
                            </a:solidFill>
                            <a:effectLst/>
                            <a:latin typeface="Cambria Math" panose="02040503050406030204" pitchFamily="18" charset="0"/>
                            <a:ea typeface="+mn-ea"/>
                            <a:cs typeface="+mn-cs"/>
                          </a:rPr>
                          <m:t>customers</m:t>
                        </m:r>
                      </m:den>
                    </m:f>
                  </m:oMath>
                </m:oMathPara>
              </a14:m>
              <a:endParaRPr lang="nb-NO" sz="900"/>
            </a:p>
          </xdr:txBody>
        </xdr:sp>
      </mc:Choice>
      <mc:Fallback xmlns="">
        <xdr:sp macro="" textlink="">
          <xdr:nvSpPr>
            <xdr:cNvPr id="18" name="TekstSylinder 17"/>
            <xdr:cNvSpPr txBox="1"/>
          </xdr:nvSpPr>
          <xdr:spPr>
            <a:xfrm>
              <a:off x="3429000" y="21778912"/>
              <a:ext cx="2613856" cy="26327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nb-NO" sz="900" i="0">
                  <a:solidFill>
                    <a:schemeClr val="tx1"/>
                  </a:solidFill>
                  <a:effectLst/>
                  <a:latin typeface="Cambria Math" panose="02040503050406030204" pitchFamily="18" charset="0"/>
                  <a:ea typeface="+mn-ea"/>
                  <a:cs typeface="+mn-cs"/>
                </a:rPr>
                <a:t>(Gross defaulted commitments for more than 90 days)/(Gross loans to customers)</a:t>
              </a:r>
              <a:endParaRPr lang="nb-NO" sz="900"/>
            </a:p>
          </xdr:txBody>
        </xdr:sp>
      </mc:Fallback>
    </mc:AlternateContent>
    <xdr:clientData/>
  </xdr:oneCellAnchor>
  <xdr:oneCellAnchor>
    <xdr:from>
      <xdr:col>1</xdr:col>
      <xdr:colOff>1381125</xdr:colOff>
      <xdr:row>46</xdr:row>
      <xdr:rowOff>119062</xdr:rowOff>
    </xdr:from>
    <xdr:ext cx="2418611" cy="435504"/>
    <mc:AlternateContent xmlns:mc="http://schemas.openxmlformats.org/markup-compatibility/2006" xmlns:a14="http://schemas.microsoft.com/office/drawing/2010/main">
      <mc:Choice Requires="a14">
        <xdr:sp macro="" textlink="">
          <xdr:nvSpPr>
            <xdr:cNvPr id="19" name="TekstSylinder 18">
              <a:extLst>
                <a:ext uri="{FF2B5EF4-FFF2-40B4-BE49-F238E27FC236}">
                  <a16:creationId xmlns:a16="http://schemas.microsoft.com/office/drawing/2014/main" id="{00000000-0008-0000-0300-000013000000}"/>
                </a:ext>
              </a:extLst>
            </xdr:cNvPr>
            <xdr:cNvSpPr txBox="1"/>
          </xdr:nvSpPr>
          <xdr:spPr>
            <a:xfrm>
              <a:off x="3581400" y="22779037"/>
              <a:ext cx="2418611" cy="43550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14:m>
                <m:oMathPara xmlns:m="http://schemas.openxmlformats.org/officeDocument/2006/math">
                  <m:oMathParaPr>
                    <m:jc m:val="centerGroup"/>
                  </m:oMathParaPr>
                  <m:oMath xmlns:m="http://schemas.openxmlformats.org/officeDocument/2006/math">
                    <m:f>
                      <m:fPr>
                        <m:ctrlPr>
                          <a:rPr lang="nb-NO" sz="900" i="1">
                            <a:solidFill>
                              <a:schemeClr val="tx1"/>
                            </a:solidFill>
                            <a:effectLst/>
                            <a:latin typeface="Cambria Math" panose="02040503050406030204" pitchFamily="18" charset="0"/>
                            <a:ea typeface="+mn-ea"/>
                            <a:cs typeface="+mn-cs"/>
                          </a:rPr>
                        </m:ctrlPr>
                      </m:fPr>
                      <m:num>
                        <m:r>
                          <m:rPr>
                            <m:sty m:val="p"/>
                          </m:rPr>
                          <a:rPr lang="nb-NO" sz="900">
                            <a:solidFill>
                              <a:schemeClr val="tx1"/>
                            </a:solidFill>
                            <a:effectLst/>
                            <a:latin typeface="Cambria Math" panose="02040503050406030204" pitchFamily="18" charset="0"/>
                            <a:ea typeface="+mn-ea"/>
                            <a:cs typeface="+mn-cs"/>
                          </a:rPr>
                          <m:t>Gross</m:t>
                        </m:r>
                        <m:r>
                          <a:rPr lang="nb-NO" sz="900">
                            <a:solidFill>
                              <a:schemeClr val="tx1"/>
                            </a:solidFill>
                            <a:effectLst/>
                            <a:latin typeface="Cambria Math" panose="02040503050406030204" pitchFamily="18" charset="0"/>
                            <a:ea typeface="+mn-ea"/>
                            <a:cs typeface="+mn-cs"/>
                          </a:rPr>
                          <m:t> </m:t>
                        </m:r>
                        <m:r>
                          <m:rPr>
                            <m:sty m:val="p"/>
                          </m:rPr>
                          <a:rPr lang="nb-NO" sz="900">
                            <a:solidFill>
                              <a:schemeClr val="tx1"/>
                            </a:solidFill>
                            <a:effectLst/>
                            <a:latin typeface="Cambria Math" panose="02040503050406030204" pitchFamily="18" charset="0"/>
                            <a:ea typeface="+mn-ea"/>
                            <a:cs typeface="+mn-cs"/>
                          </a:rPr>
                          <m:t>doubtful</m:t>
                        </m:r>
                        <m:r>
                          <a:rPr lang="nb-NO" sz="900">
                            <a:solidFill>
                              <a:schemeClr val="tx1"/>
                            </a:solidFill>
                            <a:effectLst/>
                            <a:latin typeface="Cambria Math" panose="02040503050406030204" pitchFamily="18" charset="0"/>
                            <a:ea typeface="+mn-ea"/>
                            <a:cs typeface="+mn-cs"/>
                          </a:rPr>
                          <m:t> </m:t>
                        </m:r>
                        <m:r>
                          <m:rPr>
                            <m:sty m:val="p"/>
                          </m:rPr>
                          <a:rPr lang="nb-NO" sz="900">
                            <a:solidFill>
                              <a:schemeClr val="tx1"/>
                            </a:solidFill>
                            <a:effectLst/>
                            <a:latin typeface="Cambria Math" panose="02040503050406030204" pitchFamily="18" charset="0"/>
                            <a:ea typeface="+mn-ea"/>
                            <a:cs typeface="+mn-cs"/>
                          </a:rPr>
                          <m:t>commitments</m:t>
                        </m:r>
                        <m:r>
                          <a:rPr lang="nb-NO" sz="900">
                            <a:solidFill>
                              <a:schemeClr val="tx1"/>
                            </a:solidFill>
                            <a:effectLst/>
                            <a:latin typeface="Cambria Math" panose="02040503050406030204" pitchFamily="18" charset="0"/>
                            <a:ea typeface="+mn-ea"/>
                            <a:cs typeface="+mn-cs"/>
                          </a:rPr>
                          <m:t> </m:t>
                        </m:r>
                        <m:r>
                          <m:rPr>
                            <m:sty m:val="p"/>
                          </m:rPr>
                          <a:rPr lang="nb-NO" sz="900">
                            <a:solidFill>
                              <a:schemeClr val="tx1"/>
                            </a:solidFill>
                            <a:effectLst/>
                            <a:latin typeface="Cambria Math" panose="02040503050406030204" pitchFamily="18" charset="0"/>
                            <a:ea typeface="+mn-ea"/>
                            <a:cs typeface="+mn-cs"/>
                          </a:rPr>
                          <m:t>not</m:t>
                        </m:r>
                        <m:r>
                          <a:rPr lang="nb-NO" sz="900">
                            <a:solidFill>
                              <a:schemeClr val="tx1"/>
                            </a:solidFill>
                            <a:effectLst/>
                            <a:latin typeface="Cambria Math" panose="02040503050406030204" pitchFamily="18" charset="0"/>
                            <a:ea typeface="+mn-ea"/>
                            <a:cs typeface="+mn-cs"/>
                          </a:rPr>
                          <m:t> </m:t>
                        </m:r>
                        <m:r>
                          <m:rPr>
                            <m:sty m:val="p"/>
                          </m:rPr>
                          <a:rPr lang="nb-NO" sz="900">
                            <a:solidFill>
                              <a:schemeClr val="tx1"/>
                            </a:solidFill>
                            <a:effectLst/>
                            <a:latin typeface="Cambria Math" panose="02040503050406030204" pitchFamily="18" charset="0"/>
                            <a:ea typeface="+mn-ea"/>
                            <a:cs typeface="+mn-cs"/>
                          </a:rPr>
                          <m:t>in</m:t>
                        </m:r>
                        <m:r>
                          <a:rPr lang="nb-NO" sz="900">
                            <a:solidFill>
                              <a:schemeClr val="tx1"/>
                            </a:solidFill>
                            <a:effectLst/>
                            <a:latin typeface="Cambria Math" panose="02040503050406030204" pitchFamily="18" charset="0"/>
                            <a:ea typeface="+mn-ea"/>
                            <a:cs typeface="+mn-cs"/>
                          </a:rPr>
                          <m:t> </m:t>
                        </m:r>
                        <m:r>
                          <m:rPr>
                            <m:sty m:val="p"/>
                          </m:rPr>
                          <a:rPr lang="nb-NO" sz="900">
                            <a:solidFill>
                              <a:schemeClr val="tx1"/>
                            </a:solidFill>
                            <a:effectLst/>
                            <a:latin typeface="Cambria Math" panose="02040503050406030204" pitchFamily="18" charset="0"/>
                            <a:ea typeface="+mn-ea"/>
                            <a:cs typeface="+mn-cs"/>
                          </a:rPr>
                          <m:t>default</m:t>
                        </m:r>
                      </m:num>
                      <m:den>
                        <m:r>
                          <m:rPr>
                            <m:sty m:val="p"/>
                          </m:rPr>
                          <a:rPr lang="nb-NO" sz="900">
                            <a:solidFill>
                              <a:schemeClr val="tx1"/>
                            </a:solidFill>
                            <a:effectLst/>
                            <a:latin typeface="Cambria Math" panose="02040503050406030204" pitchFamily="18" charset="0"/>
                            <a:ea typeface="+mn-ea"/>
                            <a:cs typeface="+mn-cs"/>
                          </a:rPr>
                          <m:t>Gross</m:t>
                        </m:r>
                        <m:r>
                          <a:rPr lang="nb-NO" sz="900">
                            <a:solidFill>
                              <a:schemeClr val="tx1"/>
                            </a:solidFill>
                            <a:effectLst/>
                            <a:latin typeface="Cambria Math" panose="02040503050406030204" pitchFamily="18" charset="0"/>
                            <a:ea typeface="+mn-ea"/>
                            <a:cs typeface="+mn-cs"/>
                          </a:rPr>
                          <m:t> </m:t>
                        </m:r>
                        <m:r>
                          <m:rPr>
                            <m:sty m:val="p"/>
                          </m:rPr>
                          <a:rPr lang="nb-NO" sz="900">
                            <a:solidFill>
                              <a:schemeClr val="tx1"/>
                            </a:solidFill>
                            <a:effectLst/>
                            <a:latin typeface="Cambria Math" panose="02040503050406030204" pitchFamily="18" charset="0"/>
                            <a:ea typeface="+mn-ea"/>
                            <a:cs typeface="+mn-cs"/>
                          </a:rPr>
                          <m:t>loans</m:t>
                        </m:r>
                        <m:r>
                          <a:rPr lang="nb-NO" sz="900">
                            <a:solidFill>
                              <a:schemeClr val="tx1"/>
                            </a:solidFill>
                            <a:effectLst/>
                            <a:latin typeface="Cambria Math" panose="02040503050406030204" pitchFamily="18" charset="0"/>
                            <a:ea typeface="+mn-ea"/>
                            <a:cs typeface="+mn-cs"/>
                          </a:rPr>
                          <m:t> </m:t>
                        </m:r>
                        <m:r>
                          <m:rPr>
                            <m:sty m:val="p"/>
                          </m:rPr>
                          <a:rPr lang="nb-NO" sz="900">
                            <a:solidFill>
                              <a:schemeClr val="tx1"/>
                            </a:solidFill>
                            <a:effectLst/>
                            <a:latin typeface="Cambria Math" panose="02040503050406030204" pitchFamily="18" charset="0"/>
                            <a:ea typeface="+mn-ea"/>
                            <a:cs typeface="+mn-cs"/>
                          </a:rPr>
                          <m:t>to</m:t>
                        </m:r>
                        <m:r>
                          <a:rPr lang="nb-NO" sz="900">
                            <a:solidFill>
                              <a:schemeClr val="tx1"/>
                            </a:solidFill>
                            <a:effectLst/>
                            <a:latin typeface="Cambria Math" panose="02040503050406030204" pitchFamily="18" charset="0"/>
                            <a:ea typeface="+mn-ea"/>
                            <a:cs typeface="+mn-cs"/>
                          </a:rPr>
                          <m:t> </m:t>
                        </m:r>
                        <m:r>
                          <m:rPr>
                            <m:sty m:val="p"/>
                          </m:rPr>
                          <a:rPr lang="nb-NO" sz="900">
                            <a:solidFill>
                              <a:schemeClr val="tx1"/>
                            </a:solidFill>
                            <a:effectLst/>
                            <a:latin typeface="Cambria Math" panose="02040503050406030204" pitchFamily="18" charset="0"/>
                            <a:ea typeface="+mn-ea"/>
                            <a:cs typeface="+mn-cs"/>
                          </a:rPr>
                          <m:t>customers</m:t>
                        </m:r>
                      </m:den>
                    </m:f>
                  </m:oMath>
                </m:oMathPara>
              </a14:m>
              <a:endParaRPr lang="nb-NO" sz="900">
                <a:solidFill>
                  <a:schemeClr val="tx1"/>
                </a:solidFill>
                <a:effectLst/>
                <a:latin typeface="+mn-lt"/>
                <a:ea typeface="+mn-ea"/>
                <a:cs typeface="+mn-cs"/>
              </a:endParaRPr>
            </a:p>
            <a:p>
              <a:endParaRPr lang="nb-NO" sz="1100"/>
            </a:p>
          </xdr:txBody>
        </xdr:sp>
      </mc:Choice>
      <mc:Fallback xmlns="">
        <xdr:sp macro="" textlink="">
          <xdr:nvSpPr>
            <xdr:cNvPr id="19" name="TekstSylinder 18"/>
            <xdr:cNvSpPr txBox="1"/>
          </xdr:nvSpPr>
          <xdr:spPr>
            <a:xfrm>
              <a:off x="3581400" y="22779037"/>
              <a:ext cx="2418611" cy="43550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r>
                <a:rPr lang="nb-NO" sz="900" i="0">
                  <a:solidFill>
                    <a:schemeClr val="tx1"/>
                  </a:solidFill>
                  <a:effectLst/>
                  <a:latin typeface="Cambria Math" panose="02040503050406030204" pitchFamily="18" charset="0"/>
                  <a:ea typeface="+mn-ea"/>
                  <a:cs typeface="+mn-cs"/>
                </a:rPr>
                <a:t>(Gross doubtful commitments not in default)/(Gross loans to customers)</a:t>
              </a:r>
              <a:endParaRPr lang="nb-NO" sz="900">
                <a:solidFill>
                  <a:schemeClr val="tx1"/>
                </a:solidFill>
                <a:effectLst/>
                <a:latin typeface="+mn-lt"/>
                <a:ea typeface="+mn-ea"/>
                <a:cs typeface="+mn-cs"/>
              </a:endParaRPr>
            </a:p>
            <a:p>
              <a:endParaRPr lang="nb-NO" sz="1100"/>
            </a:p>
          </xdr:txBody>
        </xdr:sp>
      </mc:Fallback>
    </mc:AlternateContent>
    <xdr:clientData/>
  </xdr:oneCellAnchor>
  <xdr:oneCellAnchor>
    <xdr:from>
      <xdr:col>1</xdr:col>
      <xdr:colOff>1200150</xdr:colOff>
      <xdr:row>48</xdr:row>
      <xdr:rowOff>138112</xdr:rowOff>
    </xdr:from>
    <xdr:ext cx="2861745" cy="263277"/>
    <mc:AlternateContent xmlns:mc="http://schemas.openxmlformats.org/markup-compatibility/2006" xmlns:a14="http://schemas.microsoft.com/office/drawing/2010/main">
      <mc:Choice Requires="a14">
        <xdr:sp macro="" textlink="">
          <xdr:nvSpPr>
            <xdr:cNvPr id="20" name="TekstSylinder 19">
              <a:extLst>
                <a:ext uri="{FF2B5EF4-FFF2-40B4-BE49-F238E27FC236}">
                  <a16:creationId xmlns:a16="http://schemas.microsoft.com/office/drawing/2014/main" id="{00000000-0008-0000-0300-000014000000}"/>
                </a:ext>
              </a:extLst>
            </xdr:cNvPr>
            <xdr:cNvSpPr txBox="1"/>
          </xdr:nvSpPr>
          <xdr:spPr>
            <a:xfrm>
              <a:off x="3400425" y="23788687"/>
              <a:ext cx="2861745" cy="26327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f>
                      <m:fPr>
                        <m:ctrlPr>
                          <a:rPr lang="nb-NO" sz="900" i="1">
                            <a:solidFill>
                              <a:schemeClr val="tx1"/>
                            </a:solidFill>
                            <a:effectLst/>
                            <a:latin typeface="Cambria Math" panose="02040503050406030204" pitchFamily="18" charset="0"/>
                            <a:ea typeface="+mn-ea"/>
                            <a:cs typeface="+mn-cs"/>
                          </a:rPr>
                        </m:ctrlPr>
                      </m:fPr>
                      <m:num>
                        <m:r>
                          <m:rPr>
                            <m:sty m:val="p"/>
                          </m:rPr>
                          <a:rPr lang="nb-NO" sz="900">
                            <a:solidFill>
                              <a:schemeClr val="tx1"/>
                            </a:solidFill>
                            <a:effectLst/>
                            <a:latin typeface="Cambria Math" panose="02040503050406030204" pitchFamily="18" charset="0"/>
                            <a:ea typeface="+mn-ea"/>
                            <a:cs typeface="+mn-cs"/>
                          </a:rPr>
                          <m:t>Net</m:t>
                        </m:r>
                        <m:r>
                          <a:rPr lang="nb-NO" sz="900">
                            <a:solidFill>
                              <a:schemeClr val="tx1"/>
                            </a:solidFill>
                            <a:effectLst/>
                            <a:latin typeface="Cambria Math" panose="02040503050406030204" pitchFamily="18" charset="0"/>
                            <a:ea typeface="+mn-ea"/>
                            <a:cs typeface="+mn-cs"/>
                          </a:rPr>
                          <m:t> </m:t>
                        </m:r>
                        <m:r>
                          <m:rPr>
                            <m:sty m:val="p"/>
                          </m:rPr>
                          <a:rPr lang="nb-NO" sz="900">
                            <a:solidFill>
                              <a:schemeClr val="tx1"/>
                            </a:solidFill>
                            <a:effectLst/>
                            <a:latin typeface="Cambria Math" panose="02040503050406030204" pitchFamily="18" charset="0"/>
                            <a:ea typeface="+mn-ea"/>
                            <a:cs typeface="+mn-cs"/>
                          </a:rPr>
                          <m:t>defaulted</m:t>
                        </m:r>
                        <m:r>
                          <a:rPr lang="nb-NO" sz="900">
                            <a:solidFill>
                              <a:schemeClr val="tx1"/>
                            </a:solidFill>
                            <a:effectLst/>
                            <a:latin typeface="Cambria Math" panose="02040503050406030204" pitchFamily="18" charset="0"/>
                            <a:ea typeface="+mn-ea"/>
                            <a:cs typeface="+mn-cs"/>
                          </a:rPr>
                          <m:t> </m:t>
                        </m:r>
                        <m:r>
                          <m:rPr>
                            <m:sty m:val="p"/>
                          </m:rPr>
                          <a:rPr lang="nb-NO" sz="900">
                            <a:solidFill>
                              <a:schemeClr val="tx1"/>
                            </a:solidFill>
                            <a:effectLst/>
                            <a:latin typeface="Cambria Math" panose="02040503050406030204" pitchFamily="18" charset="0"/>
                            <a:ea typeface="+mn-ea"/>
                            <a:cs typeface="+mn-cs"/>
                          </a:rPr>
                          <m:t>commitments</m:t>
                        </m:r>
                        <m:r>
                          <a:rPr lang="nb-NO" sz="900">
                            <a:solidFill>
                              <a:schemeClr val="tx1"/>
                            </a:solidFill>
                            <a:effectLst/>
                            <a:latin typeface="Cambria Math" panose="02040503050406030204" pitchFamily="18" charset="0"/>
                            <a:ea typeface="+mn-ea"/>
                            <a:cs typeface="+mn-cs"/>
                          </a:rPr>
                          <m:t>+</m:t>
                        </m:r>
                        <m:r>
                          <m:rPr>
                            <m:sty m:val="p"/>
                          </m:rPr>
                          <a:rPr lang="nb-NO" sz="900">
                            <a:solidFill>
                              <a:schemeClr val="tx1"/>
                            </a:solidFill>
                            <a:effectLst/>
                            <a:latin typeface="Cambria Math" panose="02040503050406030204" pitchFamily="18" charset="0"/>
                            <a:ea typeface="+mn-ea"/>
                            <a:cs typeface="+mn-cs"/>
                          </a:rPr>
                          <m:t>Net</m:t>
                        </m:r>
                        <m:r>
                          <a:rPr lang="nb-NO" sz="900">
                            <a:solidFill>
                              <a:schemeClr val="tx1"/>
                            </a:solidFill>
                            <a:effectLst/>
                            <a:latin typeface="Cambria Math" panose="02040503050406030204" pitchFamily="18" charset="0"/>
                            <a:ea typeface="+mn-ea"/>
                            <a:cs typeface="+mn-cs"/>
                          </a:rPr>
                          <m:t> </m:t>
                        </m:r>
                        <m:r>
                          <m:rPr>
                            <m:sty m:val="p"/>
                          </m:rPr>
                          <a:rPr lang="nb-NO" sz="900">
                            <a:solidFill>
                              <a:schemeClr val="tx1"/>
                            </a:solidFill>
                            <a:effectLst/>
                            <a:latin typeface="Cambria Math" panose="02040503050406030204" pitchFamily="18" charset="0"/>
                            <a:ea typeface="+mn-ea"/>
                            <a:cs typeface="+mn-cs"/>
                          </a:rPr>
                          <m:t>doubtful</m:t>
                        </m:r>
                        <m:r>
                          <a:rPr lang="nb-NO" sz="900">
                            <a:solidFill>
                              <a:schemeClr val="tx1"/>
                            </a:solidFill>
                            <a:effectLst/>
                            <a:latin typeface="Cambria Math" panose="02040503050406030204" pitchFamily="18" charset="0"/>
                            <a:ea typeface="+mn-ea"/>
                            <a:cs typeface="+mn-cs"/>
                          </a:rPr>
                          <m:t> </m:t>
                        </m:r>
                        <m:r>
                          <m:rPr>
                            <m:sty m:val="p"/>
                          </m:rPr>
                          <a:rPr lang="nb-NO" sz="900">
                            <a:solidFill>
                              <a:schemeClr val="tx1"/>
                            </a:solidFill>
                            <a:effectLst/>
                            <a:latin typeface="Cambria Math" panose="02040503050406030204" pitchFamily="18" charset="0"/>
                            <a:ea typeface="+mn-ea"/>
                            <a:cs typeface="+mn-cs"/>
                          </a:rPr>
                          <m:t>commitments</m:t>
                        </m:r>
                      </m:num>
                      <m:den>
                        <m:r>
                          <m:rPr>
                            <m:sty m:val="p"/>
                          </m:rPr>
                          <a:rPr lang="nb-NO" sz="900">
                            <a:solidFill>
                              <a:schemeClr val="tx1"/>
                            </a:solidFill>
                            <a:effectLst/>
                            <a:latin typeface="Cambria Math" panose="02040503050406030204" pitchFamily="18" charset="0"/>
                            <a:ea typeface="+mn-ea"/>
                            <a:cs typeface="+mn-cs"/>
                          </a:rPr>
                          <m:t>Gross</m:t>
                        </m:r>
                        <m:r>
                          <a:rPr lang="nb-NO" sz="900">
                            <a:solidFill>
                              <a:schemeClr val="tx1"/>
                            </a:solidFill>
                            <a:effectLst/>
                            <a:latin typeface="Cambria Math" panose="02040503050406030204" pitchFamily="18" charset="0"/>
                            <a:ea typeface="+mn-ea"/>
                            <a:cs typeface="+mn-cs"/>
                          </a:rPr>
                          <m:t> </m:t>
                        </m:r>
                        <m:r>
                          <m:rPr>
                            <m:sty m:val="p"/>
                          </m:rPr>
                          <a:rPr lang="nb-NO" sz="900">
                            <a:solidFill>
                              <a:schemeClr val="tx1"/>
                            </a:solidFill>
                            <a:effectLst/>
                            <a:latin typeface="Cambria Math" panose="02040503050406030204" pitchFamily="18" charset="0"/>
                            <a:ea typeface="+mn-ea"/>
                            <a:cs typeface="+mn-cs"/>
                          </a:rPr>
                          <m:t>loans</m:t>
                        </m:r>
                        <m:r>
                          <a:rPr lang="nb-NO" sz="900">
                            <a:solidFill>
                              <a:schemeClr val="tx1"/>
                            </a:solidFill>
                            <a:effectLst/>
                            <a:latin typeface="Cambria Math" panose="02040503050406030204" pitchFamily="18" charset="0"/>
                            <a:ea typeface="+mn-ea"/>
                            <a:cs typeface="+mn-cs"/>
                          </a:rPr>
                          <m:t> </m:t>
                        </m:r>
                        <m:r>
                          <m:rPr>
                            <m:sty m:val="p"/>
                          </m:rPr>
                          <a:rPr lang="nb-NO" sz="900">
                            <a:solidFill>
                              <a:schemeClr val="tx1"/>
                            </a:solidFill>
                            <a:effectLst/>
                            <a:latin typeface="Cambria Math" panose="02040503050406030204" pitchFamily="18" charset="0"/>
                            <a:ea typeface="+mn-ea"/>
                            <a:cs typeface="+mn-cs"/>
                          </a:rPr>
                          <m:t>to</m:t>
                        </m:r>
                        <m:r>
                          <a:rPr lang="nb-NO" sz="900">
                            <a:solidFill>
                              <a:schemeClr val="tx1"/>
                            </a:solidFill>
                            <a:effectLst/>
                            <a:latin typeface="Cambria Math" panose="02040503050406030204" pitchFamily="18" charset="0"/>
                            <a:ea typeface="+mn-ea"/>
                            <a:cs typeface="+mn-cs"/>
                          </a:rPr>
                          <m:t> </m:t>
                        </m:r>
                        <m:r>
                          <m:rPr>
                            <m:sty m:val="p"/>
                          </m:rPr>
                          <a:rPr lang="nb-NO" sz="900">
                            <a:solidFill>
                              <a:schemeClr val="tx1"/>
                            </a:solidFill>
                            <a:effectLst/>
                            <a:latin typeface="Cambria Math" panose="02040503050406030204" pitchFamily="18" charset="0"/>
                            <a:ea typeface="+mn-ea"/>
                            <a:cs typeface="+mn-cs"/>
                          </a:rPr>
                          <m:t>customers</m:t>
                        </m:r>
                      </m:den>
                    </m:f>
                  </m:oMath>
                </m:oMathPara>
              </a14:m>
              <a:endParaRPr lang="nb-NO" sz="900"/>
            </a:p>
          </xdr:txBody>
        </xdr:sp>
      </mc:Choice>
      <mc:Fallback xmlns="">
        <xdr:sp macro="" textlink="">
          <xdr:nvSpPr>
            <xdr:cNvPr id="20" name="TekstSylinder 19"/>
            <xdr:cNvSpPr txBox="1"/>
          </xdr:nvSpPr>
          <xdr:spPr>
            <a:xfrm>
              <a:off x="3400425" y="23788687"/>
              <a:ext cx="2861745" cy="26327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nb-NO" sz="900" i="0">
                  <a:solidFill>
                    <a:schemeClr val="tx1"/>
                  </a:solidFill>
                  <a:effectLst/>
                  <a:latin typeface="Cambria Math" panose="02040503050406030204" pitchFamily="18" charset="0"/>
                  <a:ea typeface="+mn-ea"/>
                  <a:cs typeface="+mn-cs"/>
                </a:rPr>
                <a:t>(Net defaulted commitments+Net doubtful commitments)/(Gross loans to customers)</a:t>
              </a:r>
              <a:endParaRPr lang="nb-NO" sz="900"/>
            </a:p>
          </xdr:txBody>
        </xdr:sp>
      </mc:Fallback>
    </mc:AlternateContent>
    <xdr:clientData/>
  </xdr:oneCellAnchor>
  <xdr:oneCellAnchor>
    <xdr:from>
      <xdr:col>1</xdr:col>
      <xdr:colOff>1247775</xdr:colOff>
      <xdr:row>50</xdr:row>
      <xdr:rowOff>109537</xdr:rowOff>
    </xdr:from>
    <xdr:ext cx="2673616" cy="287066"/>
    <mc:AlternateContent xmlns:mc="http://schemas.openxmlformats.org/markup-compatibility/2006" xmlns:a14="http://schemas.microsoft.com/office/drawing/2010/main">
      <mc:Choice Requires="a14">
        <xdr:sp macro="" textlink="">
          <xdr:nvSpPr>
            <xdr:cNvPr id="21" name="TekstSylinder 20">
              <a:extLst>
                <a:ext uri="{FF2B5EF4-FFF2-40B4-BE49-F238E27FC236}">
                  <a16:creationId xmlns:a16="http://schemas.microsoft.com/office/drawing/2014/main" id="{00000000-0008-0000-0300-000015000000}"/>
                </a:ext>
              </a:extLst>
            </xdr:cNvPr>
            <xdr:cNvSpPr txBox="1"/>
          </xdr:nvSpPr>
          <xdr:spPr>
            <a:xfrm>
              <a:off x="3448050" y="24750712"/>
              <a:ext cx="2673616" cy="28706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f>
                      <m:fPr>
                        <m:ctrlPr>
                          <a:rPr lang="nb-NO" sz="900" i="1">
                            <a:solidFill>
                              <a:schemeClr val="tx1"/>
                            </a:solidFill>
                            <a:effectLst/>
                            <a:latin typeface="Cambria Math" panose="02040503050406030204" pitchFamily="18" charset="0"/>
                            <a:ea typeface="+mn-ea"/>
                            <a:cs typeface="+mn-cs"/>
                          </a:rPr>
                        </m:ctrlPr>
                      </m:fPr>
                      <m:num>
                        <m:r>
                          <a:rPr lang="nb-NO" sz="900" i="1">
                            <a:solidFill>
                              <a:schemeClr val="tx1"/>
                            </a:solidFill>
                            <a:effectLst/>
                            <a:latin typeface="Cambria Math" panose="02040503050406030204" pitchFamily="18" charset="0"/>
                            <a:ea typeface="+mn-ea"/>
                            <a:cs typeface="+mn-cs"/>
                          </a:rPr>
                          <m:t>𝐼𝑛𝑑𝑖𝑣𝑖𝑑𝑢𝑎𝑙</m:t>
                        </m:r>
                        <m:r>
                          <a:rPr lang="nb-NO" sz="900" i="1">
                            <a:solidFill>
                              <a:schemeClr val="tx1"/>
                            </a:solidFill>
                            <a:effectLst/>
                            <a:latin typeface="Cambria Math" panose="02040503050406030204" pitchFamily="18" charset="0"/>
                            <a:ea typeface="+mn-ea"/>
                            <a:cs typeface="+mn-cs"/>
                          </a:rPr>
                          <m:t> </m:t>
                        </m:r>
                        <m:r>
                          <a:rPr lang="nb-NO" sz="900" i="1">
                            <a:solidFill>
                              <a:schemeClr val="tx1"/>
                            </a:solidFill>
                            <a:effectLst/>
                            <a:latin typeface="Cambria Math" panose="02040503050406030204" pitchFamily="18" charset="0"/>
                            <a:ea typeface="+mn-ea"/>
                            <a:cs typeface="+mn-cs"/>
                          </a:rPr>
                          <m:t>𝑤𝑟𝑖𝑡𝑒</m:t>
                        </m:r>
                        <m:r>
                          <a:rPr lang="nb-NO" sz="900" i="1">
                            <a:solidFill>
                              <a:schemeClr val="tx1"/>
                            </a:solidFill>
                            <a:effectLst/>
                            <a:latin typeface="Cambria Math" panose="02040503050406030204" pitchFamily="18" charset="0"/>
                            <a:ea typeface="+mn-ea"/>
                            <a:cs typeface="+mn-cs"/>
                          </a:rPr>
                          <m:t> </m:t>
                        </m:r>
                        <m:r>
                          <a:rPr lang="nb-NO" sz="900" i="1">
                            <a:solidFill>
                              <a:schemeClr val="tx1"/>
                            </a:solidFill>
                            <a:effectLst/>
                            <a:latin typeface="Cambria Math" panose="02040503050406030204" pitchFamily="18" charset="0"/>
                            <a:ea typeface="+mn-ea"/>
                            <a:cs typeface="+mn-cs"/>
                          </a:rPr>
                          <m:t>𝑑𝑜𝑤𝑛𝑠</m:t>
                        </m:r>
                        <m:r>
                          <a:rPr lang="nb-NO" sz="900" i="1">
                            <a:solidFill>
                              <a:schemeClr val="tx1"/>
                            </a:solidFill>
                            <a:effectLst/>
                            <a:latin typeface="Cambria Math" panose="02040503050406030204" pitchFamily="18" charset="0"/>
                            <a:ea typeface="+mn-ea"/>
                            <a:cs typeface="+mn-cs"/>
                          </a:rPr>
                          <m:t> </m:t>
                        </m:r>
                        <m:r>
                          <a:rPr lang="nb-NO" sz="900" i="1">
                            <a:solidFill>
                              <a:schemeClr val="tx1"/>
                            </a:solidFill>
                            <a:effectLst/>
                            <a:latin typeface="Cambria Math" panose="02040503050406030204" pitchFamily="18" charset="0"/>
                            <a:ea typeface="+mn-ea"/>
                            <a:cs typeface="+mn-cs"/>
                          </a:rPr>
                          <m:t>𝑜𝑛</m:t>
                        </m:r>
                        <m:r>
                          <a:rPr lang="nb-NO" sz="900" i="1">
                            <a:solidFill>
                              <a:schemeClr val="tx1"/>
                            </a:solidFill>
                            <a:effectLst/>
                            <a:latin typeface="Cambria Math" panose="02040503050406030204" pitchFamily="18" charset="0"/>
                            <a:ea typeface="+mn-ea"/>
                            <a:cs typeface="+mn-cs"/>
                          </a:rPr>
                          <m:t> </m:t>
                        </m:r>
                        <m:r>
                          <a:rPr lang="nb-NO" sz="900" i="1">
                            <a:solidFill>
                              <a:schemeClr val="tx1"/>
                            </a:solidFill>
                            <a:effectLst/>
                            <a:latin typeface="Cambria Math" panose="02040503050406030204" pitchFamily="18" charset="0"/>
                            <a:ea typeface="+mn-ea"/>
                            <a:cs typeface="+mn-cs"/>
                          </a:rPr>
                          <m:t>𝑑𝑒𝑓𝑎𝑢𝑙𝑡𝑒𝑑</m:t>
                        </m:r>
                        <m:r>
                          <a:rPr lang="nb-NO" sz="900" i="1">
                            <a:solidFill>
                              <a:schemeClr val="tx1"/>
                            </a:solidFill>
                            <a:effectLst/>
                            <a:latin typeface="Cambria Math" panose="02040503050406030204" pitchFamily="18" charset="0"/>
                            <a:ea typeface="+mn-ea"/>
                            <a:cs typeface="+mn-cs"/>
                          </a:rPr>
                          <m:t> </m:t>
                        </m:r>
                        <m:r>
                          <a:rPr lang="nb-NO" sz="900" i="1">
                            <a:solidFill>
                              <a:schemeClr val="tx1"/>
                            </a:solidFill>
                            <a:effectLst/>
                            <a:latin typeface="Cambria Math" panose="02040503050406030204" pitchFamily="18" charset="0"/>
                            <a:ea typeface="+mn-ea"/>
                            <a:cs typeface="+mn-cs"/>
                          </a:rPr>
                          <m:t>𝑐𝑜𝑚𝑚𝑖𝑡𝑚𝑒𝑛𝑡𝑠</m:t>
                        </m:r>
                      </m:num>
                      <m:den>
                        <m:r>
                          <m:rPr>
                            <m:sty m:val="p"/>
                          </m:rPr>
                          <a:rPr lang="nb-NO" sz="900">
                            <a:solidFill>
                              <a:schemeClr val="tx1"/>
                            </a:solidFill>
                            <a:effectLst/>
                            <a:latin typeface="Cambria Math" panose="02040503050406030204" pitchFamily="18" charset="0"/>
                            <a:ea typeface="+mn-ea"/>
                            <a:cs typeface="+mn-cs"/>
                          </a:rPr>
                          <m:t>Gross</m:t>
                        </m:r>
                        <m:r>
                          <a:rPr lang="nb-NO" sz="900">
                            <a:solidFill>
                              <a:schemeClr val="tx1"/>
                            </a:solidFill>
                            <a:effectLst/>
                            <a:latin typeface="Cambria Math" panose="02040503050406030204" pitchFamily="18" charset="0"/>
                            <a:ea typeface="+mn-ea"/>
                            <a:cs typeface="+mn-cs"/>
                          </a:rPr>
                          <m:t> </m:t>
                        </m:r>
                        <m:r>
                          <m:rPr>
                            <m:sty m:val="p"/>
                          </m:rPr>
                          <a:rPr lang="nb-NO" sz="900">
                            <a:solidFill>
                              <a:schemeClr val="tx1"/>
                            </a:solidFill>
                            <a:effectLst/>
                            <a:latin typeface="Cambria Math" panose="02040503050406030204" pitchFamily="18" charset="0"/>
                            <a:ea typeface="+mn-ea"/>
                            <a:cs typeface="+mn-cs"/>
                          </a:rPr>
                          <m:t>defaulted</m:t>
                        </m:r>
                        <m:r>
                          <a:rPr lang="nb-NO" sz="900">
                            <a:solidFill>
                              <a:schemeClr val="tx1"/>
                            </a:solidFill>
                            <a:effectLst/>
                            <a:latin typeface="Cambria Math" panose="02040503050406030204" pitchFamily="18" charset="0"/>
                            <a:ea typeface="+mn-ea"/>
                            <a:cs typeface="+mn-cs"/>
                          </a:rPr>
                          <m:t> </m:t>
                        </m:r>
                        <m:r>
                          <m:rPr>
                            <m:sty m:val="p"/>
                          </m:rPr>
                          <a:rPr lang="nb-NO" sz="900">
                            <a:solidFill>
                              <a:schemeClr val="tx1"/>
                            </a:solidFill>
                            <a:effectLst/>
                            <a:latin typeface="Cambria Math" panose="02040503050406030204" pitchFamily="18" charset="0"/>
                            <a:ea typeface="+mn-ea"/>
                            <a:cs typeface="+mn-cs"/>
                          </a:rPr>
                          <m:t>commitments</m:t>
                        </m:r>
                        <m:r>
                          <a:rPr lang="nb-NO" sz="900">
                            <a:solidFill>
                              <a:schemeClr val="tx1"/>
                            </a:solidFill>
                            <a:effectLst/>
                            <a:latin typeface="Cambria Math" panose="02040503050406030204" pitchFamily="18" charset="0"/>
                            <a:ea typeface="+mn-ea"/>
                            <a:cs typeface="+mn-cs"/>
                          </a:rPr>
                          <m:t> </m:t>
                        </m:r>
                        <m:r>
                          <m:rPr>
                            <m:sty m:val="p"/>
                          </m:rPr>
                          <a:rPr lang="nb-NO" sz="900">
                            <a:solidFill>
                              <a:schemeClr val="tx1"/>
                            </a:solidFill>
                            <a:effectLst/>
                            <a:latin typeface="Cambria Math" panose="02040503050406030204" pitchFamily="18" charset="0"/>
                            <a:ea typeface="+mn-ea"/>
                            <a:cs typeface="+mn-cs"/>
                          </a:rPr>
                          <m:t>for</m:t>
                        </m:r>
                        <m:r>
                          <a:rPr lang="nb-NO" sz="900">
                            <a:solidFill>
                              <a:schemeClr val="tx1"/>
                            </a:solidFill>
                            <a:effectLst/>
                            <a:latin typeface="Cambria Math" panose="02040503050406030204" pitchFamily="18" charset="0"/>
                            <a:ea typeface="+mn-ea"/>
                            <a:cs typeface="+mn-cs"/>
                          </a:rPr>
                          <m:t> </m:t>
                        </m:r>
                        <m:r>
                          <m:rPr>
                            <m:sty m:val="p"/>
                          </m:rPr>
                          <a:rPr lang="nb-NO" sz="900">
                            <a:solidFill>
                              <a:schemeClr val="tx1"/>
                            </a:solidFill>
                            <a:effectLst/>
                            <a:latin typeface="Cambria Math" panose="02040503050406030204" pitchFamily="18" charset="0"/>
                            <a:ea typeface="+mn-ea"/>
                            <a:cs typeface="+mn-cs"/>
                          </a:rPr>
                          <m:t>more</m:t>
                        </m:r>
                        <m:r>
                          <a:rPr lang="nb-NO" sz="900">
                            <a:solidFill>
                              <a:schemeClr val="tx1"/>
                            </a:solidFill>
                            <a:effectLst/>
                            <a:latin typeface="Cambria Math" panose="02040503050406030204" pitchFamily="18" charset="0"/>
                            <a:ea typeface="+mn-ea"/>
                            <a:cs typeface="+mn-cs"/>
                          </a:rPr>
                          <m:t> </m:t>
                        </m:r>
                        <m:r>
                          <m:rPr>
                            <m:sty m:val="p"/>
                          </m:rPr>
                          <a:rPr lang="nb-NO" sz="900">
                            <a:solidFill>
                              <a:schemeClr val="tx1"/>
                            </a:solidFill>
                            <a:effectLst/>
                            <a:latin typeface="Cambria Math" panose="02040503050406030204" pitchFamily="18" charset="0"/>
                            <a:ea typeface="+mn-ea"/>
                            <a:cs typeface="+mn-cs"/>
                          </a:rPr>
                          <m:t>than</m:t>
                        </m:r>
                        <m:r>
                          <a:rPr lang="nb-NO" sz="900">
                            <a:solidFill>
                              <a:schemeClr val="tx1"/>
                            </a:solidFill>
                            <a:effectLst/>
                            <a:latin typeface="Cambria Math" panose="02040503050406030204" pitchFamily="18" charset="0"/>
                            <a:ea typeface="+mn-ea"/>
                            <a:cs typeface="+mn-cs"/>
                          </a:rPr>
                          <m:t> 90 </m:t>
                        </m:r>
                        <m:r>
                          <m:rPr>
                            <m:sty m:val="p"/>
                          </m:rPr>
                          <a:rPr lang="nb-NO" sz="900">
                            <a:solidFill>
                              <a:schemeClr val="tx1"/>
                            </a:solidFill>
                            <a:effectLst/>
                            <a:latin typeface="Cambria Math" panose="02040503050406030204" pitchFamily="18" charset="0"/>
                            <a:ea typeface="+mn-ea"/>
                            <a:cs typeface="+mn-cs"/>
                          </a:rPr>
                          <m:t>days</m:t>
                        </m:r>
                      </m:den>
                    </m:f>
                  </m:oMath>
                </m:oMathPara>
              </a14:m>
              <a:endParaRPr lang="nb-NO" sz="900"/>
            </a:p>
          </xdr:txBody>
        </xdr:sp>
      </mc:Choice>
      <mc:Fallback xmlns="">
        <xdr:sp macro="" textlink="">
          <xdr:nvSpPr>
            <xdr:cNvPr id="21" name="TekstSylinder 20"/>
            <xdr:cNvSpPr txBox="1"/>
          </xdr:nvSpPr>
          <xdr:spPr>
            <a:xfrm>
              <a:off x="3448050" y="24750712"/>
              <a:ext cx="2673616" cy="28706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nb-NO" sz="900" i="0">
                  <a:solidFill>
                    <a:schemeClr val="tx1"/>
                  </a:solidFill>
                  <a:effectLst/>
                  <a:latin typeface="Cambria Math" panose="02040503050406030204" pitchFamily="18" charset="0"/>
                  <a:ea typeface="+mn-ea"/>
                  <a:cs typeface="+mn-cs"/>
                </a:rPr>
                <a:t>(𝐼𝑛𝑑𝑖𝑣𝑖𝑑𝑢𝑎𝑙 𝑤𝑟𝑖𝑡𝑒 𝑑𝑜𝑤𝑛𝑠 𝑜𝑛 𝑑𝑒𝑓𝑎𝑢𝑙𝑡𝑒𝑑 𝑐𝑜𝑚𝑚𝑖𝑡𝑚𝑒𝑛𝑡𝑠)/(Gross defaulted commitments for more than 90 days)</a:t>
              </a:r>
              <a:endParaRPr lang="nb-NO" sz="900"/>
            </a:p>
          </xdr:txBody>
        </xdr:sp>
      </mc:Fallback>
    </mc:AlternateContent>
    <xdr:clientData/>
  </xdr:oneCellAnchor>
  <xdr:oneCellAnchor>
    <xdr:from>
      <xdr:col>1</xdr:col>
      <xdr:colOff>1238250</xdr:colOff>
      <xdr:row>52</xdr:row>
      <xdr:rowOff>119062</xdr:rowOff>
    </xdr:from>
    <xdr:ext cx="2617832" cy="263277"/>
    <mc:AlternateContent xmlns:mc="http://schemas.openxmlformats.org/markup-compatibility/2006" xmlns:a14="http://schemas.microsoft.com/office/drawing/2010/main">
      <mc:Choice Requires="a14">
        <xdr:sp macro="" textlink="">
          <xdr:nvSpPr>
            <xdr:cNvPr id="22" name="TekstSylinder 21">
              <a:extLst>
                <a:ext uri="{FF2B5EF4-FFF2-40B4-BE49-F238E27FC236}">
                  <a16:creationId xmlns:a16="http://schemas.microsoft.com/office/drawing/2014/main" id="{00000000-0008-0000-0300-000016000000}"/>
                </a:ext>
              </a:extLst>
            </xdr:cNvPr>
            <xdr:cNvSpPr txBox="1"/>
          </xdr:nvSpPr>
          <xdr:spPr>
            <a:xfrm>
              <a:off x="3438525" y="25750837"/>
              <a:ext cx="2617832" cy="26327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f>
                      <m:fPr>
                        <m:ctrlPr>
                          <a:rPr lang="nb-NO" sz="900" i="1">
                            <a:solidFill>
                              <a:schemeClr val="tx1"/>
                            </a:solidFill>
                            <a:effectLst/>
                            <a:latin typeface="Cambria Math" panose="02040503050406030204" pitchFamily="18" charset="0"/>
                            <a:ea typeface="+mn-ea"/>
                            <a:cs typeface="+mn-cs"/>
                          </a:rPr>
                        </m:ctrlPr>
                      </m:fPr>
                      <m:num>
                        <m:r>
                          <a:rPr lang="nb-NO" sz="900" i="1">
                            <a:solidFill>
                              <a:schemeClr val="tx1"/>
                            </a:solidFill>
                            <a:effectLst/>
                            <a:latin typeface="Cambria Math" panose="02040503050406030204" pitchFamily="18" charset="0"/>
                            <a:ea typeface="+mn-ea"/>
                            <a:cs typeface="+mn-cs"/>
                          </a:rPr>
                          <m:t>𝐼𝑛𝑑𝑖𝑣𝑖𝑑𝑢𝑎𝑙</m:t>
                        </m:r>
                        <m:r>
                          <a:rPr lang="nb-NO" sz="900" i="1">
                            <a:solidFill>
                              <a:schemeClr val="tx1"/>
                            </a:solidFill>
                            <a:effectLst/>
                            <a:latin typeface="Cambria Math" panose="02040503050406030204" pitchFamily="18" charset="0"/>
                            <a:ea typeface="+mn-ea"/>
                            <a:cs typeface="+mn-cs"/>
                          </a:rPr>
                          <m:t> </m:t>
                        </m:r>
                        <m:r>
                          <a:rPr lang="nb-NO" sz="900" i="1">
                            <a:solidFill>
                              <a:schemeClr val="tx1"/>
                            </a:solidFill>
                            <a:effectLst/>
                            <a:latin typeface="Cambria Math" panose="02040503050406030204" pitchFamily="18" charset="0"/>
                            <a:ea typeface="+mn-ea"/>
                            <a:cs typeface="+mn-cs"/>
                          </a:rPr>
                          <m:t>𝑤𝑟𝑖𝑡𝑒</m:t>
                        </m:r>
                        <m:r>
                          <a:rPr lang="nb-NO" sz="900" i="1">
                            <a:solidFill>
                              <a:schemeClr val="tx1"/>
                            </a:solidFill>
                            <a:effectLst/>
                            <a:latin typeface="Cambria Math" panose="02040503050406030204" pitchFamily="18" charset="0"/>
                            <a:ea typeface="+mn-ea"/>
                            <a:cs typeface="+mn-cs"/>
                          </a:rPr>
                          <m:t> </m:t>
                        </m:r>
                        <m:r>
                          <a:rPr lang="nb-NO" sz="900" i="1">
                            <a:solidFill>
                              <a:schemeClr val="tx1"/>
                            </a:solidFill>
                            <a:effectLst/>
                            <a:latin typeface="Cambria Math" panose="02040503050406030204" pitchFamily="18" charset="0"/>
                            <a:ea typeface="+mn-ea"/>
                            <a:cs typeface="+mn-cs"/>
                          </a:rPr>
                          <m:t>𝑑𝑜𝑤𝑛𝑠</m:t>
                        </m:r>
                        <m:r>
                          <a:rPr lang="nb-NO" sz="900" i="1">
                            <a:solidFill>
                              <a:schemeClr val="tx1"/>
                            </a:solidFill>
                            <a:effectLst/>
                            <a:latin typeface="Cambria Math" panose="02040503050406030204" pitchFamily="18" charset="0"/>
                            <a:ea typeface="+mn-ea"/>
                            <a:cs typeface="+mn-cs"/>
                          </a:rPr>
                          <m:t> </m:t>
                        </m:r>
                        <m:r>
                          <a:rPr lang="nb-NO" sz="900" i="1">
                            <a:solidFill>
                              <a:schemeClr val="tx1"/>
                            </a:solidFill>
                            <a:effectLst/>
                            <a:latin typeface="Cambria Math" panose="02040503050406030204" pitchFamily="18" charset="0"/>
                            <a:ea typeface="+mn-ea"/>
                            <a:cs typeface="+mn-cs"/>
                          </a:rPr>
                          <m:t>𝑜𝑛</m:t>
                        </m:r>
                        <m:r>
                          <a:rPr lang="nb-NO" sz="900" i="1">
                            <a:solidFill>
                              <a:schemeClr val="tx1"/>
                            </a:solidFill>
                            <a:effectLst/>
                            <a:latin typeface="Cambria Math" panose="02040503050406030204" pitchFamily="18" charset="0"/>
                            <a:ea typeface="+mn-ea"/>
                            <a:cs typeface="+mn-cs"/>
                          </a:rPr>
                          <m:t> </m:t>
                        </m:r>
                        <m:r>
                          <a:rPr lang="nb-NO" sz="900" i="1">
                            <a:solidFill>
                              <a:schemeClr val="tx1"/>
                            </a:solidFill>
                            <a:effectLst/>
                            <a:latin typeface="Cambria Math" panose="02040503050406030204" pitchFamily="18" charset="0"/>
                            <a:ea typeface="+mn-ea"/>
                            <a:cs typeface="+mn-cs"/>
                          </a:rPr>
                          <m:t>𝑑𝑜𝑢𝑏𝑡𝑓𝑢𝑙</m:t>
                        </m:r>
                        <m:r>
                          <a:rPr lang="nb-NO" sz="900" i="1">
                            <a:solidFill>
                              <a:schemeClr val="tx1"/>
                            </a:solidFill>
                            <a:effectLst/>
                            <a:latin typeface="Cambria Math" panose="02040503050406030204" pitchFamily="18" charset="0"/>
                            <a:ea typeface="+mn-ea"/>
                            <a:cs typeface="+mn-cs"/>
                          </a:rPr>
                          <m:t> </m:t>
                        </m:r>
                        <m:r>
                          <a:rPr lang="nb-NO" sz="900" i="1">
                            <a:solidFill>
                              <a:schemeClr val="tx1"/>
                            </a:solidFill>
                            <a:effectLst/>
                            <a:latin typeface="Cambria Math" panose="02040503050406030204" pitchFamily="18" charset="0"/>
                            <a:ea typeface="+mn-ea"/>
                            <a:cs typeface="+mn-cs"/>
                          </a:rPr>
                          <m:t>𝑐𝑜𝑚𝑚𝑖𝑡𝑚𝑒𝑛𝑡𝑠</m:t>
                        </m:r>
                      </m:num>
                      <m:den>
                        <m:r>
                          <m:rPr>
                            <m:sty m:val="p"/>
                          </m:rPr>
                          <a:rPr lang="nb-NO" sz="900">
                            <a:solidFill>
                              <a:schemeClr val="tx1"/>
                            </a:solidFill>
                            <a:effectLst/>
                            <a:latin typeface="Cambria Math" panose="02040503050406030204" pitchFamily="18" charset="0"/>
                            <a:ea typeface="+mn-ea"/>
                            <a:cs typeface="+mn-cs"/>
                          </a:rPr>
                          <m:t>Gross</m:t>
                        </m:r>
                        <m:r>
                          <a:rPr lang="nb-NO" sz="900">
                            <a:solidFill>
                              <a:schemeClr val="tx1"/>
                            </a:solidFill>
                            <a:effectLst/>
                            <a:latin typeface="Cambria Math" panose="02040503050406030204" pitchFamily="18" charset="0"/>
                            <a:ea typeface="+mn-ea"/>
                            <a:cs typeface="+mn-cs"/>
                          </a:rPr>
                          <m:t> </m:t>
                        </m:r>
                        <m:r>
                          <m:rPr>
                            <m:sty m:val="p"/>
                          </m:rPr>
                          <a:rPr lang="nb-NO" sz="900">
                            <a:solidFill>
                              <a:schemeClr val="tx1"/>
                            </a:solidFill>
                            <a:effectLst/>
                            <a:latin typeface="Cambria Math" panose="02040503050406030204" pitchFamily="18" charset="0"/>
                            <a:ea typeface="+mn-ea"/>
                            <a:cs typeface="+mn-cs"/>
                          </a:rPr>
                          <m:t>doubtful</m:t>
                        </m:r>
                        <m:r>
                          <a:rPr lang="nb-NO" sz="900">
                            <a:solidFill>
                              <a:schemeClr val="tx1"/>
                            </a:solidFill>
                            <a:effectLst/>
                            <a:latin typeface="Cambria Math" panose="02040503050406030204" pitchFamily="18" charset="0"/>
                            <a:ea typeface="+mn-ea"/>
                            <a:cs typeface="+mn-cs"/>
                          </a:rPr>
                          <m:t> </m:t>
                        </m:r>
                        <m:r>
                          <m:rPr>
                            <m:sty m:val="p"/>
                          </m:rPr>
                          <a:rPr lang="nb-NO" sz="900">
                            <a:solidFill>
                              <a:schemeClr val="tx1"/>
                            </a:solidFill>
                            <a:effectLst/>
                            <a:latin typeface="Cambria Math" panose="02040503050406030204" pitchFamily="18" charset="0"/>
                            <a:ea typeface="+mn-ea"/>
                            <a:cs typeface="+mn-cs"/>
                          </a:rPr>
                          <m:t>commitments</m:t>
                        </m:r>
                        <m:r>
                          <a:rPr lang="nb-NO" sz="900">
                            <a:solidFill>
                              <a:schemeClr val="tx1"/>
                            </a:solidFill>
                            <a:effectLst/>
                            <a:latin typeface="Cambria Math" panose="02040503050406030204" pitchFamily="18" charset="0"/>
                            <a:ea typeface="+mn-ea"/>
                            <a:cs typeface="+mn-cs"/>
                          </a:rPr>
                          <m:t> </m:t>
                        </m:r>
                        <m:r>
                          <m:rPr>
                            <m:sty m:val="p"/>
                          </m:rPr>
                          <a:rPr lang="nb-NO" sz="900">
                            <a:solidFill>
                              <a:schemeClr val="tx1"/>
                            </a:solidFill>
                            <a:effectLst/>
                            <a:latin typeface="Cambria Math" panose="02040503050406030204" pitchFamily="18" charset="0"/>
                            <a:ea typeface="+mn-ea"/>
                            <a:cs typeface="+mn-cs"/>
                          </a:rPr>
                          <m:t>not</m:t>
                        </m:r>
                        <m:r>
                          <a:rPr lang="nb-NO" sz="900">
                            <a:solidFill>
                              <a:schemeClr val="tx1"/>
                            </a:solidFill>
                            <a:effectLst/>
                            <a:latin typeface="Cambria Math" panose="02040503050406030204" pitchFamily="18" charset="0"/>
                            <a:ea typeface="+mn-ea"/>
                            <a:cs typeface="+mn-cs"/>
                          </a:rPr>
                          <m:t> </m:t>
                        </m:r>
                        <m:r>
                          <m:rPr>
                            <m:sty m:val="p"/>
                          </m:rPr>
                          <a:rPr lang="nb-NO" sz="900">
                            <a:solidFill>
                              <a:schemeClr val="tx1"/>
                            </a:solidFill>
                            <a:effectLst/>
                            <a:latin typeface="Cambria Math" panose="02040503050406030204" pitchFamily="18" charset="0"/>
                            <a:ea typeface="+mn-ea"/>
                            <a:cs typeface="+mn-cs"/>
                          </a:rPr>
                          <m:t>in</m:t>
                        </m:r>
                        <m:r>
                          <a:rPr lang="nb-NO" sz="900">
                            <a:solidFill>
                              <a:schemeClr val="tx1"/>
                            </a:solidFill>
                            <a:effectLst/>
                            <a:latin typeface="Cambria Math" panose="02040503050406030204" pitchFamily="18" charset="0"/>
                            <a:ea typeface="+mn-ea"/>
                            <a:cs typeface="+mn-cs"/>
                          </a:rPr>
                          <m:t> </m:t>
                        </m:r>
                        <m:r>
                          <m:rPr>
                            <m:sty m:val="p"/>
                          </m:rPr>
                          <a:rPr lang="nb-NO" sz="900">
                            <a:solidFill>
                              <a:schemeClr val="tx1"/>
                            </a:solidFill>
                            <a:effectLst/>
                            <a:latin typeface="Cambria Math" panose="02040503050406030204" pitchFamily="18" charset="0"/>
                            <a:ea typeface="+mn-ea"/>
                            <a:cs typeface="+mn-cs"/>
                          </a:rPr>
                          <m:t>default</m:t>
                        </m:r>
                      </m:den>
                    </m:f>
                  </m:oMath>
                </m:oMathPara>
              </a14:m>
              <a:endParaRPr lang="nb-NO" sz="900"/>
            </a:p>
          </xdr:txBody>
        </xdr:sp>
      </mc:Choice>
      <mc:Fallback xmlns="">
        <xdr:sp macro="" textlink="">
          <xdr:nvSpPr>
            <xdr:cNvPr id="22" name="TekstSylinder 21"/>
            <xdr:cNvSpPr txBox="1"/>
          </xdr:nvSpPr>
          <xdr:spPr>
            <a:xfrm>
              <a:off x="3438525" y="25750837"/>
              <a:ext cx="2617832" cy="26327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nb-NO" sz="900" i="0">
                  <a:solidFill>
                    <a:schemeClr val="tx1"/>
                  </a:solidFill>
                  <a:effectLst/>
                  <a:latin typeface="Cambria Math" panose="02040503050406030204" pitchFamily="18" charset="0"/>
                  <a:ea typeface="+mn-ea"/>
                  <a:cs typeface="+mn-cs"/>
                </a:rPr>
                <a:t>(𝐼𝑛𝑑𝑖𝑣𝑖𝑑𝑢𝑎𝑙 𝑤𝑟𝑖𝑡𝑒 𝑑𝑜𝑤𝑛𝑠 𝑜𝑛 𝑑𝑜𝑢𝑏𝑡𝑓𝑢𝑙 𝑐𝑜𝑚𝑚𝑖𝑡𝑚𝑒𝑛𝑡𝑠)/(Gross doubtful commitments not in default)</a:t>
              </a:r>
              <a:endParaRPr lang="nb-NO" sz="900"/>
            </a:p>
          </xdr:txBody>
        </xdr:sp>
      </mc:Fallback>
    </mc:AlternateContent>
    <xdr:clientData/>
  </xdr:oneCellAnchor>
  <xdr:oneCellAnchor>
    <xdr:from>
      <xdr:col>1</xdr:col>
      <xdr:colOff>2124075</xdr:colOff>
      <xdr:row>54</xdr:row>
      <xdr:rowOff>128587</xdr:rowOff>
    </xdr:from>
    <xdr:ext cx="1075679" cy="262957"/>
    <mc:AlternateContent xmlns:mc="http://schemas.openxmlformats.org/markup-compatibility/2006" xmlns:a14="http://schemas.microsoft.com/office/drawing/2010/main">
      <mc:Choice Requires="a14">
        <xdr:sp macro="" textlink="">
          <xdr:nvSpPr>
            <xdr:cNvPr id="23" name="TekstSylinder 22">
              <a:extLst>
                <a:ext uri="{FF2B5EF4-FFF2-40B4-BE49-F238E27FC236}">
                  <a16:creationId xmlns:a16="http://schemas.microsoft.com/office/drawing/2014/main" id="{00000000-0008-0000-0300-000017000000}"/>
                </a:ext>
              </a:extLst>
            </xdr:cNvPr>
            <xdr:cNvSpPr txBox="1"/>
          </xdr:nvSpPr>
          <xdr:spPr>
            <a:xfrm>
              <a:off x="4324350" y="26750962"/>
              <a:ext cx="1075679" cy="26295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f>
                      <m:fPr>
                        <m:ctrlPr>
                          <a:rPr lang="nb-NO" sz="900" i="1">
                            <a:solidFill>
                              <a:schemeClr val="tx1"/>
                            </a:solidFill>
                            <a:effectLst/>
                            <a:latin typeface="Cambria Math" panose="02040503050406030204" pitchFamily="18" charset="0"/>
                            <a:ea typeface="+mn-ea"/>
                            <a:cs typeface="+mn-cs"/>
                          </a:rPr>
                        </m:ctrlPr>
                      </m:fPr>
                      <m:num>
                        <m:r>
                          <a:rPr lang="nb-NO" sz="900" i="1">
                            <a:solidFill>
                              <a:schemeClr val="tx1"/>
                            </a:solidFill>
                            <a:effectLst/>
                            <a:latin typeface="Cambria Math" panose="02040503050406030204" pitchFamily="18" charset="0"/>
                            <a:ea typeface="+mn-ea"/>
                            <a:cs typeface="+mn-cs"/>
                          </a:rPr>
                          <m:t>𝑇𝑜𝑡𝑎𝑙</m:t>
                        </m:r>
                        <m:r>
                          <a:rPr lang="nb-NO" sz="900" i="1">
                            <a:solidFill>
                              <a:schemeClr val="tx1"/>
                            </a:solidFill>
                            <a:effectLst/>
                            <a:latin typeface="Cambria Math" panose="02040503050406030204" pitchFamily="18" charset="0"/>
                            <a:ea typeface="+mn-ea"/>
                            <a:cs typeface="+mn-cs"/>
                          </a:rPr>
                          <m:t> </m:t>
                        </m:r>
                        <m:r>
                          <a:rPr lang="nb-NO" sz="900" i="1">
                            <a:solidFill>
                              <a:schemeClr val="tx1"/>
                            </a:solidFill>
                            <a:effectLst/>
                            <a:latin typeface="Cambria Math" panose="02040503050406030204" pitchFamily="18" charset="0"/>
                            <a:ea typeface="+mn-ea"/>
                            <a:cs typeface="+mn-cs"/>
                          </a:rPr>
                          <m:t>𝑒𝑞𝑢𝑖𝑡𝑦</m:t>
                        </m:r>
                        <m:r>
                          <a:rPr lang="nb-NO" sz="900" i="1">
                            <a:solidFill>
                              <a:schemeClr val="tx1"/>
                            </a:solidFill>
                            <a:effectLst/>
                            <a:latin typeface="Cambria Math" panose="02040503050406030204" pitchFamily="18" charset="0"/>
                            <a:ea typeface="+mn-ea"/>
                            <a:cs typeface="+mn-cs"/>
                          </a:rPr>
                          <m:t> </m:t>
                        </m:r>
                        <m:r>
                          <a:rPr lang="nb-NO" sz="900" i="1">
                            <a:solidFill>
                              <a:schemeClr val="tx1"/>
                            </a:solidFill>
                            <a:effectLst/>
                            <a:latin typeface="Cambria Math" panose="02040503050406030204" pitchFamily="18" charset="0"/>
                            <a:ea typeface="+mn-ea"/>
                            <a:cs typeface="+mn-cs"/>
                          </a:rPr>
                          <m:t>𝑐𝑎𝑝𝑖𝑡𝑎𝑙</m:t>
                        </m:r>
                        <m:r>
                          <a:rPr lang="nb-NO" sz="900" i="1">
                            <a:solidFill>
                              <a:schemeClr val="tx1"/>
                            </a:solidFill>
                            <a:effectLst/>
                            <a:latin typeface="Cambria Math" panose="02040503050406030204" pitchFamily="18" charset="0"/>
                            <a:ea typeface="+mn-ea"/>
                            <a:cs typeface="+mn-cs"/>
                          </a:rPr>
                          <m:t> </m:t>
                        </m:r>
                      </m:num>
                      <m:den>
                        <m:r>
                          <m:rPr>
                            <m:sty m:val="p"/>
                          </m:rPr>
                          <a:rPr lang="nb-NO" sz="900">
                            <a:solidFill>
                              <a:schemeClr val="tx1"/>
                            </a:solidFill>
                            <a:effectLst/>
                            <a:latin typeface="Cambria Math" panose="02040503050406030204" pitchFamily="18" charset="0"/>
                            <a:ea typeface="+mn-ea"/>
                            <a:cs typeface="+mn-cs"/>
                          </a:rPr>
                          <m:t>Total</m:t>
                        </m:r>
                        <m:r>
                          <a:rPr lang="nb-NO" sz="900">
                            <a:solidFill>
                              <a:schemeClr val="tx1"/>
                            </a:solidFill>
                            <a:effectLst/>
                            <a:latin typeface="Cambria Math" panose="02040503050406030204" pitchFamily="18" charset="0"/>
                            <a:ea typeface="+mn-ea"/>
                            <a:cs typeface="+mn-cs"/>
                          </a:rPr>
                          <m:t> </m:t>
                        </m:r>
                        <m:r>
                          <m:rPr>
                            <m:sty m:val="p"/>
                          </m:rPr>
                          <a:rPr lang="nb-NO" sz="900">
                            <a:solidFill>
                              <a:schemeClr val="tx1"/>
                            </a:solidFill>
                            <a:effectLst/>
                            <a:latin typeface="Cambria Math" panose="02040503050406030204" pitchFamily="18" charset="0"/>
                            <a:ea typeface="+mn-ea"/>
                            <a:cs typeface="+mn-cs"/>
                          </a:rPr>
                          <m:t>assets</m:t>
                        </m:r>
                      </m:den>
                    </m:f>
                  </m:oMath>
                </m:oMathPara>
              </a14:m>
              <a:endParaRPr lang="nb-NO" sz="900"/>
            </a:p>
          </xdr:txBody>
        </xdr:sp>
      </mc:Choice>
      <mc:Fallback xmlns="">
        <xdr:sp macro="" textlink="">
          <xdr:nvSpPr>
            <xdr:cNvPr id="23" name="TekstSylinder 22"/>
            <xdr:cNvSpPr txBox="1"/>
          </xdr:nvSpPr>
          <xdr:spPr>
            <a:xfrm>
              <a:off x="4324350" y="26750962"/>
              <a:ext cx="1075679" cy="26295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nb-NO" sz="900" i="0">
                  <a:solidFill>
                    <a:schemeClr val="tx1"/>
                  </a:solidFill>
                  <a:effectLst/>
                  <a:latin typeface="Cambria Math" panose="02040503050406030204" pitchFamily="18" charset="0"/>
                  <a:ea typeface="+mn-ea"/>
                  <a:cs typeface="+mn-cs"/>
                </a:rPr>
                <a:t>(𝑇𝑜𝑡𝑎𝑙 𝑒𝑞𝑢𝑖𝑡𝑦 𝑐𝑎𝑝𝑖𝑡𝑎𝑙 )/(Total assets)</a:t>
              </a:r>
              <a:endParaRPr lang="nb-NO" sz="900"/>
            </a:p>
          </xdr:txBody>
        </xdr:sp>
      </mc:Fallback>
    </mc:AlternateContent>
    <xdr:clientData/>
  </xdr:oneCellAnchor>
  <xdr:oneCellAnchor>
    <xdr:from>
      <xdr:col>1</xdr:col>
      <xdr:colOff>104775</xdr:colOff>
      <xdr:row>56</xdr:row>
      <xdr:rowOff>166687</xdr:rowOff>
    </xdr:from>
    <xdr:ext cx="4956613" cy="292516"/>
    <mc:AlternateContent xmlns:mc="http://schemas.openxmlformats.org/markup-compatibility/2006" xmlns:a14="http://schemas.microsoft.com/office/drawing/2010/main">
      <mc:Choice Requires="a14">
        <xdr:sp macro="" textlink="">
          <xdr:nvSpPr>
            <xdr:cNvPr id="24" name="TekstSylinder 23">
              <a:extLst>
                <a:ext uri="{FF2B5EF4-FFF2-40B4-BE49-F238E27FC236}">
                  <a16:creationId xmlns:a16="http://schemas.microsoft.com/office/drawing/2014/main" id="{00000000-0008-0000-0300-000018000000}"/>
                </a:ext>
              </a:extLst>
            </xdr:cNvPr>
            <xdr:cNvSpPr txBox="1"/>
          </xdr:nvSpPr>
          <xdr:spPr>
            <a:xfrm>
              <a:off x="2305050" y="27779662"/>
              <a:ext cx="4956613" cy="29251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f>
                      <m:fPr>
                        <m:ctrlPr>
                          <a:rPr lang="nb-NO" sz="900" i="1">
                            <a:solidFill>
                              <a:schemeClr val="tx1"/>
                            </a:solidFill>
                            <a:effectLst/>
                            <a:latin typeface="Cambria Math" panose="02040503050406030204" pitchFamily="18" charset="0"/>
                            <a:ea typeface="+mn-ea"/>
                            <a:cs typeface="+mn-cs"/>
                          </a:rPr>
                        </m:ctrlPr>
                      </m:fPr>
                      <m:num>
                        <m:d>
                          <m:dPr>
                            <m:ctrlPr>
                              <a:rPr lang="nb-NO" sz="900" i="1">
                                <a:solidFill>
                                  <a:schemeClr val="tx1"/>
                                </a:solidFill>
                                <a:effectLst/>
                                <a:latin typeface="Cambria Math" panose="02040503050406030204" pitchFamily="18" charset="0"/>
                                <a:ea typeface="+mn-ea"/>
                                <a:cs typeface="+mn-cs"/>
                              </a:rPr>
                            </m:ctrlPr>
                          </m:dPr>
                          <m:e>
                            <m:r>
                              <a:rPr lang="nb-NO" sz="900" i="1">
                                <a:solidFill>
                                  <a:schemeClr val="tx1"/>
                                </a:solidFill>
                                <a:effectLst/>
                                <a:latin typeface="Cambria Math" panose="02040503050406030204" pitchFamily="18" charset="0"/>
                                <a:ea typeface="+mn-ea"/>
                                <a:cs typeface="+mn-cs"/>
                              </a:rPr>
                              <m:t>𝑇𝑜𝑡</m:t>
                            </m:r>
                            <m:r>
                              <a:rPr lang="nb-NO" sz="900" i="1">
                                <a:solidFill>
                                  <a:schemeClr val="tx1"/>
                                </a:solidFill>
                                <a:effectLst/>
                                <a:latin typeface="Cambria Math" panose="02040503050406030204" pitchFamily="18" charset="0"/>
                                <a:ea typeface="+mn-ea"/>
                                <a:cs typeface="+mn-cs"/>
                              </a:rPr>
                              <m:t>. </m:t>
                            </m:r>
                            <m:r>
                              <a:rPr lang="nb-NO" sz="900" i="1">
                                <a:solidFill>
                                  <a:schemeClr val="tx1"/>
                                </a:solidFill>
                                <a:effectLst/>
                                <a:latin typeface="Cambria Math" panose="02040503050406030204" pitchFamily="18" charset="0"/>
                                <a:ea typeface="+mn-ea"/>
                                <a:cs typeface="+mn-cs"/>
                              </a:rPr>
                              <m:t>𝐸𝐶</m:t>
                            </m:r>
                            <m:r>
                              <a:rPr lang="nb-NO" sz="900" i="1">
                                <a:solidFill>
                                  <a:schemeClr val="tx1"/>
                                </a:solidFill>
                                <a:effectLst/>
                                <a:latin typeface="Cambria Math" panose="02040503050406030204" pitchFamily="18" charset="0"/>
                                <a:ea typeface="+mn-ea"/>
                                <a:cs typeface="+mn-cs"/>
                              </a:rPr>
                              <m:t> −</m:t>
                            </m:r>
                            <m:r>
                              <a:rPr lang="nb-NO" sz="900" i="1">
                                <a:solidFill>
                                  <a:schemeClr val="tx1"/>
                                </a:solidFill>
                                <a:effectLst/>
                                <a:latin typeface="Cambria Math" panose="02040503050406030204" pitchFamily="18" charset="0"/>
                                <a:ea typeface="+mn-ea"/>
                                <a:cs typeface="+mn-cs"/>
                              </a:rPr>
                              <m:t>𝑀𝑖𝑛</m:t>
                            </m:r>
                            <m:r>
                              <a:rPr lang="nb-NO" sz="900" i="1">
                                <a:solidFill>
                                  <a:schemeClr val="tx1"/>
                                </a:solidFill>
                                <a:effectLst/>
                                <a:latin typeface="Cambria Math" panose="02040503050406030204" pitchFamily="18" charset="0"/>
                                <a:ea typeface="+mn-ea"/>
                                <a:cs typeface="+mn-cs"/>
                              </a:rPr>
                              <m:t>. </m:t>
                            </m:r>
                            <m:r>
                              <a:rPr lang="nb-NO" sz="900" i="1">
                                <a:solidFill>
                                  <a:schemeClr val="tx1"/>
                                </a:solidFill>
                                <a:effectLst/>
                                <a:latin typeface="Cambria Math" panose="02040503050406030204" pitchFamily="18" charset="0"/>
                                <a:ea typeface="+mn-ea"/>
                                <a:cs typeface="+mn-cs"/>
                              </a:rPr>
                              <m:t>𝑖𝑛𝑡</m:t>
                            </m:r>
                            <m:r>
                              <a:rPr lang="nb-NO" sz="900" i="1">
                                <a:solidFill>
                                  <a:schemeClr val="tx1"/>
                                </a:solidFill>
                                <a:effectLst/>
                                <a:latin typeface="Cambria Math" panose="02040503050406030204" pitchFamily="18" charset="0"/>
                                <a:ea typeface="+mn-ea"/>
                                <a:cs typeface="+mn-cs"/>
                              </a:rPr>
                              <m:t>.−</m:t>
                            </m:r>
                            <m:r>
                              <a:rPr lang="nb-NO" sz="900" i="1">
                                <a:solidFill>
                                  <a:schemeClr val="tx1"/>
                                </a:solidFill>
                                <a:effectLst/>
                                <a:latin typeface="Cambria Math" panose="02040503050406030204" pitchFamily="18" charset="0"/>
                                <a:ea typeface="+mn-ea"/>
                                <a:cs typeface="+mn-cs"/>
                              </a:rPr>
                              <m:t>𝐺𝑖𝑓𝑡𝑠</m:t>
                            </m:r>
                            <m:r>
                              <a:rPr lang="nb-NO" sz="900" i="1">
                                <a:solidFill>
                                  <a:schemeClr val="tx1"/>
                                </a:solidFill>
                                <a:effectLst/>
                                <a:latin typeface="Cambria Math" panose="02040503050406030204" pitchFamily="18" charset="0"/>
                                <a:ea typeface="+mn-ea"/>
                                <a:cs typeface="+mn-cs"/>
                              </a:rPr>
                              <m:t> −</m:t>
                            </m:r>
                            <m:r>
                              <a:rPr lang="nb-NO" sz="900" i="1">
                                <a:solidFill>
                                  <a:schemeClr val="tx1"/>
                                </a:solidFill>
                                <a:effectLst/>
                                <a:latin typeface="Cambria Math" panose="02040503050406030204" pitchFamily="18" charset="0"/>
                                <a:ea typeface="+mn-ea"/>
                                <a:cs typeface="+mn-cs"/>
                              </a:rPr>
                              <m:t>𝐻𝑦𝑏𝑟𝑖𝑑</m:t>
                            </m:r>
                            <m:r>
                              <a:rPr lang="nb-NO" sz="900" i="1">
                                <a:solidFill>
                                  <a:schemeClr val="tx1"/>
                                </a:solidFill>
                                <a:effectLst/>
                                <a:latin typeface="Cambria Math" panose="02040503050406030204" pitchFamily="18" charset="0"/>
                                <a:ea typeface="+mn-ea"/>
                                <a:cs typeface="+mn-cs"/>
                              </a:rPr>
                              <m:t> </m:t>
                            </m:r>
                            <m:r>
                              <a:rPr lang="nb-NO" sz="900" i="1">
                                <a:solidFill>
                                  <a:schemeClr val="tx1"/>
                                </a:solidFill>
                                <a:effectLst/>
                                <a:latin typeface="Cambria Math" panose="02040503050406030204" pitchFamily="18" charset="0"/>
                                <a:ea typeface="+mn-ea"/>
                                <a:cs typeface="+mn-cs"/>
                              </a:rPr>
                              <m:t>𝑐𝑎𝑝</m:t>
                            </m:r>
                            <m:r>
                              <a:rPr lang="nb-NO" sz="900" i="1">
                                <a:solidFill>
                                  <a:schemeClr val="tx1"/>
                                </a:solidFill>
                                <a:effectLst/>
                                <a:latin typeface="Cambria Math" panose="02040503050406030204" pitchFamily="18" charset="0"/>
                                <a:ea typeface="+mn-ea"/>
                                <a:cs typeface="+mn-cs"/>
                              </a:rPr>
                              <m:t>.+</m:t>
                            </m:r>
                            <m:r>
                              <a:rPr lang="nb-NO" sz="900" i="1">
                                <a:solidFill>
                                  <a:schemeClr val="tx1"/>
                                </a:solidFill>
                                <a:effectLst/>
                                <a:latin typeface="Cambria Math" panose="02040503050406030204" pitchFamily="18" charset="0"/>
                                <a:ea typeface="+mn-ea"/>
                                <a:cs typeface="+mn-cs"/>
                              </a:rPr>
                              <m:t>𝑇𝑜𝑡</m:t>
                            </m:r>
                            <m:r>
                              <a:rPr lang="nb-NO" sz="900" i="1">
                                <a:solidFill>
                                  <a:schemeClr val="tx1"/>
                                </a:solidFill>
                                <a:effectLst/>
                                <a:latin typeface="Cambria Math" panose="02040503050406030204" pitchFamily="18" charset="0"/>
                                <a:ea typeface="+mn-ea"/>
                                <a:cs typeface="+mn-cs"/>
                              </a:rPr>
                              <m:t>. </m:t>
                            </m:r>
                            <m:r>
                              <a:rPr lang="nb-NO" sz="900" i="1">
                                <a:solidFill>
                                  <a:schemeClr val="tx1"/>
                                </a:solidFill>
                                <a:effectLst/>
                                <a:latin typeface="Cambria Math" panose="02040503050406030204" pitchFamily="18" charset="0"/>
                                <a:ea typeface="+mn-ea"/>
                                <a:cs typeface="+mn-cs"/>
                              </a:rPr>
                              <m:t>𝑖𝑛𝑡𝑒𝑟𝑒𝑠𝑡</m:t>
                            </m:r>
                            <m:r>
                              <a:rPr lang="nb-NO" sz="900" i="1">
                                <a:solidFill>
                                  <a:schemeClr val="tx1"/>
                                </a:solidFill>
                                <a:effectLst/>
                                <a:latin typeface="Cambria Math" panose="02040503050406030204" pitchFamily="18" charset="0"/>
                                <a:ea typeface="+mn-ea"/>
                                <a:cs typeface="+mn-cs"/>
                              </a:rPr>
                              <m:t> </m:t>
                            </m:r>
                            <m:r>
                              <a:rPr lang="nb-NO" sz="900" i="1">
                                <a:solidFill>
                                  <a:schemeClr val="tx1"/>
                                </a:solidFill>
                                <a:effectLst/>
                                <a:latin typeface="Cambria Math" panose="02040503050406030204" pitchFamily="18" charset="0"/>
                                <a:ea typeface="+mn-ea"/>
                                <a:cs typeface="+mn-cs"/>
                              </a:rPr>
                              <m:t>𝑒𝑥𝑝𝑒𝑛𝑠𝑒</m:t>
                            </m:r>
                            <m:r>
                              <a:rPr lang="nb-NO" sz="900" i="1">
                                <a:solidFill>
                                  <a:schemeClr val="tx1"/>
                                </a:solidFill>
                                <a:effectLst/>
                                <a:latin typeface="Cambria Math" panose="02040503050406030204" pitchFamily="18" charset="0"/>
                                <a:ea typeface="+mn-ea"/>
                                <a:cs typeface="+mn-cs"/>
                              </a:rPr>
                              <m:t> </m:t>
                            </m:r>
                            <m:r>
                              <a:rPr lang="nb-NO" sz="900" i="1">
                                <a:solidFill>
                                  <a:schemeClr val="tx1"/>
                                </a:solidFill>
                                <a:effectLst/>
                                <a:latin typeface="Cambria Math" panose="02040503050406030204" pitchFamily="18" charset="0"/>
                                <a:ea typeface="+mn-ea"/>
                                <a:cs typeface="+mn-cs"/>
                              </a:rPr>
                              <m:t>𝑜𝑛</m:t>
                            </m:r>
                            <m:r>
                              <a:rPr lang="nb-NO" sz="900" i="1">
                                <a:solidFill>
                                  <a:schemeClr val="tx1"/>
                                </a:solidFill>
                                <a:effectLst/>
                                <a:latin typeface="Cambria Math" panose="02040503050406030204" pitchFamily="18" charset="0"/>
                                <a:ea typeface="+mn-ea"/>
                                <a:cs typeface="+mn-cs"/>
                              </a:rPr>
                              <m:t> </m:t>
                            </m:r>
                            <m:r>
                              <a:rPr lang="nb-NO" sz="900" i="1">
                                <a:solidFill>
                                  <a:schemeClr val="tx1"/>
                                </a:solidFill>
                                <a:effectLst/>
                                <a:latin typeface="Cambria Math" panose="02040503050406030204" pitchFamily="18" charset="0"/>
                                <a:ea typeface="+mn-ea"/>
                                <a:cs typeface="+mn-cs"/>
                              </a:rPr>
                              <m:t>h𝑦𝑏𝑟𝑖𝑑</m:t>
                            </m:r>
                            <m:r>
                              <a:rPr lang="nb-NO" sz="900" i="1">
                                <a:solidFill>
                                  <a:schemeClr val="tx1"/>
                                </a:solidFill>
                                <a:effectLst/>
                                <a:latin typeface="Cambria Math" panose="02040503050406030204" pitchFamily="18" charset="0"/>
                                <a:ea typeface="+mn-ea"/>
                                <a:cs typeface="+mn-cs"/>
                              </a:rPr>
                              <m:t> </m:t>
                            </m:r>
                            <m:r>
                              <a:rPr lang="nb-NO" sz="900" i="1">
                                <a:solidFill>
                                  <a:schemeClr val="tx1"/>
                                </a:solidFill>
                                <a:effectLst/>
                                <a:latin typeface="Cambria Math" panose="02040503050406030204" pitchFamily="18" charset="0"/>
                                <a:ea typeface="+mn-ea"/>
                                <a:cs typeface="+mn-cs"/>
                              </a:rPr>
                              <m:t>𝑐𝑎𝑝</m:t>
                            </m:r>
                            <m:r>
                              <a:rPr lang="nb-NO" sz="900" i="1">
                                <a:solidFill>
                                  <a:schemeClr val="tx1"/>
                                </a:solidFill>
                                <a:effectLst/>
                                <a:latin typeface="Cambria Math" panose="02040503050406030204" pitchFamily="18" charset="0"/>
                                <a:ea typeface="+mn-ea"/>
                                <a:cs typeface="+mn-cs"/>
                              </a:rPr>
                              <m:t>.</m:t>
                            </m:r>
                          </m:e>
                        </m:d>
                        <m:r>
                          <a:rPr lang="nb-NO" sz="900">
                            <a:solidFill>
                              <a:schemeClr val="tx1"/>
                            </a:solidFill>
                            <a:effectLst/>
                            <a:latin typeface="Cambria Math" panose="02040503050406030204" pitchFamily="18" charset="0"/>
                            <a:ea typeface="+mn-ea"/>
                            <a:cs typeface="+mn-cs"/>
                          </a:rPr>
                          <m:t>×</m:t>
                        </m:r>
                        <m:r>
                          <m:rPr>
                            <m:sty m:val="p"/>
                          </m:rPr>
                          <a:rPr lang="nb-NO" sz="900">
                            <a:solidFill>
                              <a:schemeClr val="tx1"/>
                            </a:solidFill>
                            <a:effectLst/>
                            <a:latin typeface="Cambria Math" panose="02040503050406030204" pitchFamily="18" charset="0"/>
                            <a:ea typeface="+mn-ea"/>
                            <a:cs typeface="+mn-cs"/>
                          </a:rPr>
                          <m:t>EC</m:t>
                        </m:r>
                        <m:r>
                          <a:rPr lang="nb-NO" sz="900">
                            <a:solidFill>
                              <a:schemeClr val="tx1"/>
                            </a:solidFill>
                            <a:effectLst/>
                            <a:latin typeface="Cambria Math" panose="02040503050406030204" pitchFamily="18" charset="0"/>
                            <a:ea typeface="+mn-ea"/>
                            <a:cs typeface="+mn-cs"/>
                          </a:rPr>
                          <m:t> </m:t>
                        </m:r>
                        <m:r>
                          <m:rPr>
                            <m:sty m:val="p"/>
                          </m:rPr>
                          <a:rPr lang="nb-NO" sz="900">
                            <a:solidFill>
                              <a:schemeClr val="tx1"/>
                            </a:solidFill>
                            <a:effectLst/>
                            <a:latin typeface="Cambria Math" panose="02040503050406030204" pitchFamily="18" charset="0"/>
                            <a:ea typeface="+mn-ea"/>
                            <a:cs typeface="+mn-cs"/>
                          </a:rPr>
                          <m:t>certi</m:t>
                        </m:r>
                        <m:r>
                          <a:rPr lang="nb-NO" sz="900">
                            <a:solidFill>
                              <a:schemeClr val="tx1"/>
                            </a:solidFill>
                            <a:effectLst/>
                            <a:latin typeface="Cambria Math" panose="02040503050406030204" pitchFamily="18" charset="0"/>
                            <a:ea typeface="+mn-ea"/>
                            <a:cs typeface="+mn-cs"/>
                          </a:rPr>
                          <m:t>. </m:t>
                        </m:r>
                        <m:r>
                          <m:rPr>
                            <m:sty m:val="p"/>
                          </m:rPr>
                          <a:rPr lang="nb-NO" sz="900">
                            <a:solidFill>
                              <a:schemeClr val="tx1"/>
                            </a:solidFill>
                            <a:effectLst/>
                            <a:latin typeface="Cambria Math" panose="02040503050406030204" pitchFamily="18" charset="0"/>
                            <a:ea typeface="+mn-ea"/>
                            <a:cs typeface="+mn-cs"/>
                          </a:rPr>
                          <m:t>ratio</m:t>
                        </m:r>
                      </m:num>
                      <m:den>
                        <m:r>
                          <m:rPr>
                            <m:sty m:val="p"/>
                          </m:rPr>
                          <a:rPr lang="nb-NO" sz="900">
                            <a:solidFill>
                              <a:schemeClr val="tx1"/>
                            </a:solidFill>
                            <a:effectLst/>
                            <a:latin typeface="Cambria Math" panose="02040503050406030204" pitchFamily="18" charset="0"/>
                            <a:ea typeface="+mn-ea"/>
                            <a:cs typeface="+mn-cs"/>
                          </a:rPr>
                          <m:t>Number</m:t>
                        </m:r>
                        <m:r>
                          <a:rPr lang="nb-NO" sz="900">
                            <a:solidFill>
                              <a:schemeClr val="tx1"/>
                            </a:solidFill>
                            <a:effectLst/>
                            <a:latin typeface="Cambria Math" panose="02040503050406030204" pitchFamily="18" charset="0"/>
                            <a:ea typeface="+mn-ea"/>
                            <a:cs typeface="+mn-cs"/>
                          </a:rPr>
                          <m:t> </m:t>
                        </m:r>
                        <m:r>
                          <m:rPr>
                            <m:sty m:val="p"/>
                          </m:rPr>
                          <a:rPr lang="nb-NO" sz="900">
                            <a:solidFill>
                              <a:schemeClr val="tx1"/>
                            </a:solidFill>
                            <a:effectLst/>
                            <a:latin typeface="Cambria Math" panose="02040503050406030204" pitchFamily="18" charset="0"/>
                            <a:ea typeface="+mn-ea"/>
                            <a:cs typeface="+mn-cs"/>
                          </a:rPr>
                          <m:t>of</m:t>
                        </m:r>
                        <m:r>
                          <a:rPr lang="nb-NO" sz="900">
                            <a:solidFill>
                              <a:schemeClr val="tx1"/>
                            </a:solidFill>
                            <a:effectLst/>
                            <a:latin typeface="Cambria Math" panose="02040503050406030204" pitchFamily="18" charset="0"/>
                            <a:ea typeface="+mn-ea"/>
                            <a:cs typeface="+mn-cs"/>
                          </a:rPr>
                          <m:t> </m:t>
                        </m:r>
                        <m:r>
                          <m:rPr>
                            <m:sty m:val="p"/>
                          </m:rPr>
                          <a:rPr lang="nb-NO" sz="900">
                            <a:solidFill>
                              <a:schemeClr val="tx1"/>
                            </a:solidFill>
                            <a:effectLst/>
                            <a:latin typeface="Cambria Math" panose="02040503050406030204" pitchFamily="18" charset="0"/>
                            <a:ea typeface="+mn-ea"/>
                            <a:cs typeface="+mn-cs"/>
                          </a:rPr>
                          <m:t>Equity</m:t>
                        </m:r>
                        <m:r>
                          <a:rPr lang="nb-NO" sz="900">
                            <a:solidFill>
                              <a:schemeClr val="tx1"/>
                            </a:solidFill>
                            <a:effectLst/>
                            <a:latin typeface="Cambria Math" panose="02040503050406030204" pitchFamily="18" charset="0"/>
                            <a:ea typeface="+mn-ea"/>
                            <a:cs typeface="+mn-cs"/>
                          </a:rPr>
                          <m:t> </m:t>
                        </m:r>
                        <m:r>
                          <m:rPr>
                            <m:sty m:val="p"/>
                          </m:rPr>
                          <a:rPr lang="nb-NO" sz="900">
                            <a:solidFill>
                              <a:schemeClr val="tx1"/>
                            </a:solidFill>
                            <a:effectLst/>
                            <a:latin typeface="Cambria Math" panose="02040503050406030204" pitchFamily="18" charset="0"/>
                            <a:ea typeface="+mn-ea"/>
                            <a:cs typeface="+mn-cs"/>
                          </a:rPr>
                          <m:t>certificates</m:t>
                        </m:r>
                        <m:r>
                          <a:rPr lang="nb-NO" sz="900">
                            <a:solidFill>
                              <a:schemeClr val="tx1"/>
                            </a:solidFill>
                            <a:effectLst/>
                            <a:latin typeface="Cambria Math" panose="02040503050406030204" pitchFamily="18" charset="0"/>
                            <a:ea typeface="+mn-ea"/>
                            <a:cs typeface="+mn-cs"/>
                          </a:rPr>
                          <m:t> </m:t>
                        </m:r>
                        <m:r>
                          <m:rPr>
                            <m:sty m:val="p"/>
                          </m:rPr>
                          <a:rPr lang="nb-NO" sz="900">
                            <a:solidFill>
                              <a:schemeClr val="tx1"/>
                            </a:solidFill>
                            <a:effectLst/>
                            <a:latin typeface="Cambria Math" panose="02040503050406030204" pitchFamily="18" charset="0"/>
                            <a:ea typeface="+mn-ea"/>
                            <a:cs typeface="+mn-cs"/>
                          </a:rPr>
                          <m:t>issued</m:t>
                        </m:r>
                      </m:den>
                    </m:f>
                  </m:oMath>
                </m:oMathPara>
              </a14:m>
              <a:endParaRPr lang="nb-NO" sz="900"/>
            </a:p>
          </xdr:txBody>
        </xdr:sp>
      </mc:Choice>
      <mc:Fallback xmlns="">
        <xdr:sp macro="" textlink="">
          <xdr:nvSpPr>
            <xdr:cNvPr id="24" name="TekstSylinder 23"/>
            <xdr:cNvSpPr txBox="1"/>
          </xdr:nvSpPr>
          <xdr:spPr>
            <a:xfrm>
              <a:off x="2305050" y="27779662"/>
              <a:ext cx="4956613" cy="29251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nb-NO" sz="900" i="0">
                  <a:solidFill>
                    <a:schemeClr val="tx1"/>
                  </a:solidFill>
                  <a:effectLst/>
                  <a:latin typeface="Cambria Math" panose="02040503050406030204" pitchFamily="18" charset="0"/>
                  <a:ea typeface="+mn-ea"/>
                  <a:cs typeface="+mn-cs"/>
                </a:rPr>
                <a:t>((𝑇𝑜𝑡. 𝐸𝐶 −𝑀𝑖𝑛. 𝑖𝑛𝑡.−𝐺𝑖𝑓𝑡𝑠 −𝐻𝑦𝑏𝑟𝑖𝑑 𝑐𝑎𝑝.+𝑇𝑜𝑡. 𝑖𝑛𝑡𝑒𝑟𝑒𝑠𝑡 𝑒𝑥𝑝𝑒𝑛𝑠𝑒 𝑜𝑛 ℎ𝑦𝑏𝑟𝑖𝑑 𝑐𝑎𝑝.)×EC certi. ratio)/(Number of Equity certificates issued)</a:t>
              </a:r>
              <a:endParaRPr lang="nb-NO" sz="900"/>
            </a:p>
          </xdr:txBody>
        </xdr:sp>
      </mc:Fallback>
    </mc:AlternateContent>
    <xdr:clientData/>
  </xdr:oneCellAnchor>
  <xdr:oneCellAnchor>
    <xdr:from>
      <xdr:col>1</xdr:col>
      <xdr:colOff>1838325</xdr:colOff>
      <xdr:row>58</xdr:row>
      <xdr:rowOff>138112</xdr:rowOff>
    </xdr:from>
    <xdr:ext cx="1400063" cy="547329"/>
    <mc:AlternateContent xmlns:mc="http://schemas.openxmlformats.org/markup-compatibility/2006" xmlns:a14="http://schemas.microsoft.com/office/drawing/2010/main">
      <mc:Choice Requires="a14">
        <xdr:sp macro="" textlink="">
          <xdr:nvSpPr>
            <xdr:cNvPr id="25" name="TekstSylinder 24">
              <a:extLst>
                <a:ext uri="{FF2B5EF4-FFF2-40B4-BE49-F238E27FC236}">
                  <a16:creationId xmlns:a16="http://schemas.microsoft.com/office/drawing/2014/main" id="{00000000-0008-0000-0300-000019000000}"/>
                </a:ext>
              </a:extLst>
            </xdr:cNvPr>
            <xdr:cNvSpPr txBox="1"/>
          </xdr:nvSpPr>
          <xdr:spPr>
            <a:xfrm>
              <a:off x="4038600" y="28989337"/>
              <a:ext cx="1400063" cy="54732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14:m>
                <m:oMathPara xmlns:m="http://schemas.openxmlformats.org/officeDocument/2006/math">
                  <m:oMathParaPr>
                    <m:jc m:val="centerGroup"/>
                  </m:oMathParaPr>
                  <m:oMath xmlns:m="http://schemas.openxmlformats.org/officeDocument/2006/math">
                    <m:f>
                      <m:fPr>
                        <m:ctrlPr>
                          <a:rPr lang="nb-NO" sz="900" i="1">
                            <a:solidFill>
                              <a:schemeClr val="tx1"/>
                            </a:solidFill>
                            <a:effectLst/>
                            <a:latin typeface="Cambria Math" panose="02040503050406030204" pitchFamily="18" charset="0"/>
                            <a:ea typeface="+mn-ea"/>
                            <a:cs typeface="+mn-cs"/>
                          </a:rPr>
                        </m:ctrlPr>
                      </m:fPr>
                      <m:num>
                        <m:r>
                          <a:rPr lang="nb-NO" sz="900" i="1">
                            <a:solidFill>
                              <a:schemeClr val="tx1"/>
                            </a:solidFill>
                            <a:effectLst/>
                            <a:latin typeface="Cambria Math" panose="02040503050406030204" pitchFamily="18" charset="0"/>
                            <a:ea typeface="+mn-ea"/>
                            <a:cs typeface="+mn-cs"/>
                          </a:rPr>
                          <m:t>𝐿𝑖𝑠𝑡𝑒𝑑</m:t>
                        </m:r>
                        <m:r>
                          <a:rPr lang="nb-NO" sz="900" i="1">
                            <a:solidFill>
                              <a:schemeClr val="tx1"/>
                            </a:solidFill>
                            <a:effectLst/>
                            <a:latin typeface="Cambria Math" panose="02040503050406030204" pitchFamily="18" charset="0"/>
                            <a:ea typeface="+mn-ea"/>
                            <a:cs typeface="+mn-cs"/>
                          </a:rPr>
                          <m:t> </m:t>
                        </m:r>
                        <m:r>
                          <a:rPr lang="nb-NO" sz="900" i="1">
                            <a:solidFill>
                              <a:schemeClr val="tx1"/>
                            </a:solidFill>
                            <a:effectLst/>
                            <a:latin typeface="Cambria Math" panose="02040503050406030204" pitchFamily="18" charset="0"/>
                            <a:ea typeface="+mn-ea"/>
                            <a:cs typeface="+mn-cs"/>
                          </a:rPr>
                          <m:t>𝑝𝑟𝑖𝑐𝑒</m:t>
                        </m:r>
                        <m:r>
                          <a:rPr lang="nb-NO" sz="900" i="1">
                            <a:solidFill>
                              <a:schemeClr val="tx1"/>
                            </a:solidFill>
                            <a:effectLst/>
                            <a:latin typeface="Cambria Math" panose="02040503050406030204" pitchFamily="18" charset="0"/>
                            <a:ea typeface="+mn-ea"/>
                            <a:cs typeface="+mn-cs"/>
                          </a:rPr>
                          <m:t> </m:t>
                        </m:r>
                        <m:r>
                          <a:rPr lang="nb-NO" sz="900" i="1">
                            <a:solidFill>
                              <a:schemeClr val="tx1"/>
                            </a:solidFill>
                            <a:effectLst/>
                            <a:latin typeface="Cambria Math" panose="02040503050406030204" pitchFamily="18" charset="0"/>
                            <a:ea typeface="+mn-ea"/>
                            <a:cs typeface="+mn-cs"/>
                          </a:rPr>
                          <m:t>𝑜𝑓</m:t>
                        </m:r>
                        <m:r>
                          <a:rPr lang="nb-NO" sz="900" i="1">
                            <a:solidFill>
                              <a:schemeClr val="tx1"/>
                            </a:solidFill>
                            <a:effectLst/>
                            <a:latin typeface="Cambria Math" panose="02040503050406030204" pitchFamily="18" charset="0"/>
                            <a:ea typeface="+mn-ea"/>
                            <a:cs typeface="+mn-cs"/>
                          </a:rPr>
                          <m:t> </m:t>
                        </m:r>
                        <m:r>
                          <a:rPr lang="nb-NO" sz="900" i="1">
                            <a:solidFill>
                              <a:schemeClr val="tx1"/>
                            </a:solidFill>
                            <a:effectLst/>
                            <a:latin typeface="Cambria Math" panose="02040503050406030204" pitchFamily="18" charset="0"/>
                            <a:ea typeface="+mn-ea"/>
                            <a:cs typeface="+mn-cs"/>
                          </a:rPr>
                          <m:t>𝐸𝐶</m:t>
                        </m:r>
                        <m:r>
                          <a:rPr lang="nb-NO" sz="900" i="1">
                            <a:solidFill>
                              <a:schemeClr val="tx1"/>
                            </a:solidFill>
                            <a:effectLst/>
                            <a:latin typeface="Cambria Math" panose="02040503050406030204" pitchFamily="18" charset="0"/>
                            <a:ea typeface="+mn-ea"/>
                            <a:cs typeface="+mn-cs"/>
                          </a:rPr>
                          <m:t> </m:t>
                        </m:r>
                      </m:num>
                      <m:den>
                        <m:r>
                          <m:rPr>
                            <m:sty m:val="p"/>
                          </m:rPr>
                          <a:rPr lang="nb-NO" sz="900">
                            <a:solidFill>
                              <a:schemeClr val="tx1"/>
                            </a:solidFill>
                            <a:effectLst/>
                            <a:latin typeface="Cambria Math" panose="02040503050406030204" pitchFamily="18" charset="0"/>
                            <a:ea typeface="+mn-ea"/>
                            <a:cs typeface="+mn-cs"/>
                          </a:rPr>
                          <m:t>Earnings</m:t>
                        </m:r>
                        <m:r>
                          <a:rPr lang="nb-NO" sz="900">
                            <a:solidFill>
                              <a:schemeClr val="tx1"/>
                            </a:solidFill>
                            <a:effectLst/>
                            <a:latin typeface="Cambria Math" panose="02040503050406030204" pitchFamily="18" charset="0"/>
                            <a:ea typeface="+mn-ea"/>
                            <a:cs typeface="+mn-cs"/>
                          </a:rPr>
                          <m:t> </m:t>
                        </m:r>
                        <m:r>
                          <m:rPr>
                            <m:sty m:val="p"/>
                          </m:rPr>
                          <a:rPr lang="nb-NO" sz="900">
                            <a:solidFill>
                              <a:schemeClr val="tx1"/>
                            </a:solidFill>
                            <a:effectLst/>
                            <a:latin typeface="Cambria Math" panose="02040503050406030204" pitchFamily="18" charset="0"/>
                            <a:ea typeface="+mn-ea"/>
                            <a:cs typeface="+mn-cs"/>
                          </a:rPr>
                          <m:t>per</m:t>
                        </m:r>
                        <m:r>
                          <a:rPr lang="nb-NO" sz="900">
                            <a:solidFill>
                              <a:schemeClr val="tx1"/>
                            </a:solidFill>
                            <a:effectLst/>
                            <a:latin typeface="Cambria Math" panose="02040503050406030204" pitchFamily="18" charset="0"/>
                            <a:ea typeface="+mn-ea"/>
                            <a:cs typeface="+mn-cs"/>
                          </a:rPr>
                          <m:t> </m:t>
                        </m:r>
                        <m:r>
                          <m:rPr>
                            <m:sty m:val="p"/>
                          </m:rPr>
                          <a:rPr lang="nb-NO" sz="900">
                            <a:solidFill>
                              <a:schemeClr val="tx1"/>
                            </a:solidFill>
                            <a:effectLst/>
                            <a:latin typeface="Cambria Math" panose="02040503050406030204" pitchFamily="18" charset="0"/>
                            <a:ea typeface="+mn-ea"/>
                            <a:cs typeface="+mn-cs"/>
                          </a:rPr>
                          <m:t>EC</m:t>
                        </m:r>
                        <m:r>
                          <a:rPr lang="nb-NO" sz="900">
                            <a:solidFill>
                              <a:schemeClr val="tx1"/>
                            </a:solidFill>
                            <a:effectLst/>
                            <a:latin typeface="Cambria Math" panose="02040503050406030204" pitchFamily="18" charset="0"/>
                            <a:ea typeface="+mn-ea"/>
                            <a:cs typeface="+mn-cs"/>
                          </a:rPr>
                          <m:t> ×(</m:t>
                        </m:r>
                        <m:f>
                          <m:fPr>
                            <m:ctrlPr>
                              <a:rPr lang="nb-NO" sz="900" i="1">
                                <a:solidFill>
                                  <a:schemeClr val="tx1"/>
                                </a:solidFill>
                                <a:effectLst/>
                                <a:latin typeface="Cambria Math" panose="02040503050406030204" pitchFamily="18" charset="0"/>
                                <a:ea typeface="+mn-ea"/>
                                <a:cs typeface="+mn-cs"/>
                              </a:rPr>
                            </m:ctrlPr>
                          </m:fPr>
                          <m:num>
                            <m:r>
                              <m:rPr>
                                <m:sty m:val="p"/>
                              </m:rPr>
                              <a:rPr lang="nb-NO" sz="900">
                                <a:solidFill>
                                  <a:schemeClr val="tx1"/>
                                </a:solidFill>
                                <a:effectLst/>
                                <a:latin typeface="Cambria Math" panose="02040503050406030204" pitchFamily="18" charset="0"/>
                                <a:ea typeface="+mn-ea"/>
                                <a:cs typeface="+mn-cs"/>
                              </a:rPr>
                              <m:t>Act</m:t>
                            </m:r>
                          </m:num>
                          <m:den>
                            <m:r>
                              <m:rPr>
                                <m:sty m:val="p"/>
                              </m:rPr>
                              <a:rPr lang="nb-NO" sz="900">
                                <a:solidFill>
                                  <a:schemeClr val="tx1"/>
                                </a:solidFill>
                                <a:effectLst/>
                                <a:latin typeface="Cambria Math" panose="02040503050406030204" pitchFamily="18" charset="0"/>
                                <a:ea typeface="+mn-ea"/>
                                <a:cs typeface="+mn-cs"/>
                              </a:rPr>
                              <m:t>Act</m:t>
                            </m:r>
                          </m:den>
                        </m:f>
                        <m:r>
                          <a:rPr lang="nb-NO" sz="900">
                            <a:solidFill>
                              <a:schemeClr val="tx1"/>
                            </a:solidFill>
                            <a:effectLst/>
                            <a:latin typeface="Cambria Math" panose="02040503050406030204" pitchFamily="18" charset="0"/>
                            <a:ea typeface="+mn-ea"/>
                            <a:cs typeface="+mn-cs"/>
                          </a:rPr>
                          <m:t>)</m:t>
                        </m:r>
                      </m:den>
                    </m:f>
                  </m:oMath>
                </m:oMathPara>
              </a14:m>
              <a:endParaRPr lang="nb-NO" sz="900">
                <a:solidFill>
                  <a:schemeClr val="tx1"/>
                </a:solidFill>
                <a:effectLst/>
                <a:latin typeface="+mn-lt"/>
                <a:ea typeface="+mn-ea"/>
                <a:cs typeface="+mn-cs"/>
              </a:endParaRPr>
            </a:p>
            <a:p>
              <a:endParaRPr lang="nb-NO" sz="1100"/>
            </a:p>
          </xdr:txBody>
        </xdr:sp>
      </mc:Choice>
      <mc:Fallback xmlns="">
        <xdr:sp macro="" textlink="">
          <xdr:nvSpPr>
            <xdr:cNvPr id="25" name="TekstSylinder 24"/>
            <xdr:cNvSpPr txBox="1"/>
          </xdr:nvSpPr>
          <xdr:spPr>
            <a:xfrm>
              <a:off x="4038600" y="28989337"/>
              <a:ext cx="1400063" cy="54732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r>
                <a:rPr lang="nb-NO" sz="900" i="0">
                  <a:solidFill>
                    <a:schemeClr val="tx1"/>
                  </a:solidFill>
                  <a:effectLst/>
                  <a:latin typeface="Cambria Math" panose="02040503050406030204" pitchFamily="18" charset="0"/>
                  <a:ea typeface="+mn-ea"/>
                  <a:cs typeface="+mn-cs"/>
                </a:rPr>
                <a:t>(𝐿𝑖𝑠𝑡𝑒𝑑 𝑝𝑟𝑖𝑐𝑒 𝑜𝑓 𝐸𝐶 )/(Earnings per EC ×(Act/Act))</a:t>
              </a:r>
              <a:endParaRPr lang="nb-NO" sz="900">
                <a:solidFill>
                  <a:schemeClr val="tx1"/>
                </a:solidFill>
                <a:effectLst/>
                <a:latin typeface="+mn-lt"/>
                <a:ea typeface="+mn-ea"/>
                <a:cs typeface="+mn-cs"/>
              </a:endParaRPr>
            </a:p>
            <a:p>
              <a:endParaRPr lang="nb-NO" sz="1100"/>
            </a:p>
          </xdr:txBody>
        </xdr:sp>
      </mc:Fallback>
    </mc:AlternateContent>
    <xdr:clientData/>
  </xdr:oneCellAnchor>
  <xdr:oneCellAnchor>
    <xdr:from>
      <xdr:col>1</xdr:col>
      <xdr:colOff>1981200</xdr:colOff>
      <xdr:row>60</xdr:row>
      <xdr:rowOff>185737</xdr:rowOff>
    </xdr:from>
    <xdr:ext cx="1105046" cy="459293"/>
    <mc:AlternateContent xmlns:mc="http://schemas.openxmlformats.org/markup-compatibility/2006" xmlns:a14="http://schemas.microsoft.com/office/drawing/2010/main">
      <mc:Choice Requires="a14">
        <xdr:sp macro="" textlink="">
          <xdr:nvSpPr>
            <xdr:cNvPr id="26" name="TekstSylinder 25">
              <a:extLst>
                <a:ext uri="{FF2B5EF4-FFF2-40B4-BE49-F238E27FC236}">
                  <a16:creationId xmlns:a16="http://schemas.microsoft.com/office/drawing/2014/main" id="{00000000-0008-0000-0300-00001A000000}"/>
                </a:ext>
              </a:extLst>
            </xdr:cNvPr>
            <xdr:cNvSpPr txBox="1"/>
          </xdr:nvSpPr>
          <xdr:spPr>
            <a:xfrm>
              <a:off x="4181475" y="30275212"/>
              <a:ext cx="1105046" cy="45929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14:m>
                <m:oMathPara xmlns:m="http://schemas.openxmlformats.org/officeDocument/2006/math">
                  <m:oMathParaPr>
                    <m:jc m:val="centerGroup"/>
                  </m:oMathParaPr>
                  <m:oMath xmlns:m="http://schemas.openxmlformats.org/officeDocument/2006/math">
                    <m:f>
                      <m:fPr>
                        <m:ctrlPr>
                          <a:rPr lang="nb-NO" sz="900" i="1">
                            <a:solidFill>
                              <a:schemeClr val="tx1"/>
                            </a:solidFill>
                            <a:effectLst/>
                            <a:latin typeface="Cambria Math" panose="02040503050406030204" pitchFamily="18" charset="0"/>
                            <a:ea typeface="+mn-ea"/>
                            <a:cs typeface="+mn-cs"/>
                          </a:rPr>
                        </m:ctrlPr>
                      </m:fPr>
                      <m:num>
                        <m:r>
                          <a:rPr lang="nb-NO" sz="900" i="1">
                            <a:solidFill>
                              <a:schemeClr val="tx1"/>
                            </a:solidFill>
                            <a:effectLst/>
                            <a:latin typeface="Cambria Math" panose="02040503050406030204" pitchFamily="18" charset="0"/>
                            <a:ea typeface="+mn-ea"/>
                            <a:cs typeface="+mn-cs"/>
                          </a:rPr>
                          <m:t>𝐿𝑖𝑠𝑡𝑒𝑑</m:t>
                        </m:r>
                        <m:r>
                          <a:rPr lang="nb-NO" sz="900" i="1">
                            <a:solidFill>
                              <a:schemeClr val="tx1"/>
                            </a:solidFill>
                            <a:effectLst/>
                            <a:latin typeface="Cambria Math" panose="02040503050406030204" pitchFamily="18" charset="0"/>
                            <a:ea typeface="+mn-ea"/>
                            <a:cs typeface="+mn-cs"/>
                          </a:rPr>
                          <m:t> </m:t>
                        </m:r>
                        <m:r>
                          <a:rPr lang="nb-NO" sz="900" i="1">
                            <a:solidFill>
                              <a:schemeClr val="tx1"/>
                            </a:solidFill>
                            <a:effectLst/>
                            <a:latin typeface="Cambria Math" panose="02040503050406030204" pitchFamily="18" charset="0"/>
                            <a:ea typeface="+mn-ea"/>
                            <a:cs typeface="+mn-cs"/>
                          </a:rPr>
                          <m:t>𝑝𝑟𝑖𝑐𝑒</m:t>
                        </m:r>
                        <m:r>
                          <a:rPr lang="nb-NO" sz="900" i="1">
                            <a:solidFill>
                              <a:schemeClr val="tx1"/>
                            </a:solidFill>
                            <a:effectLst/>
                            <a:latin typeface="Cambria Math" panose="02040503050406030204" pitchFamily="18" charset="0"/>
                            <a:ea typeface="+mn-ea"/>
                            <a:cs typeface="+mn-cs"/>
                          </a:rPr>
                          <m:t> </m:t>
                        </m:r>
                        <m:r>
                          <a:rPr lang="nb-NO" sz="900" i="1">
                            <a:solidFill>
                              <a:schemeClr val="tx1"/>
                            </a:solidFill>
                            <a:effectLst/>
                            <a:latin typeface="Cambria Math" panose="02040503050406030204" pitchFamily="18" charset="0"/>
                            <a:ea typeface="+mn-ea"/>
                            <a:cs typeface="+mn-cs"/>
                          </a:rPr>
                          <m:t>𝑜𝑓</m:t>
                        </m:r>
                        <m:r>
                          <a:rPr lang="nb-NO" sz="900" i="1">
                            <a:solidFill>
                              <a:schemeClr val="tx1"/>
                            </a:solidFill>
                            <a:effectLst/>
                            <a:latin typeface="Cambria Math" panose="02040503050406030204" pitchFamily="18" charset="0"/>
                            <a:ea typeface="+mn-ea"/>
                            <a:cs typeface="+mn-cs"/>
                          </a:rPr>
                          <m:t> </m:t>
                        </m:r>
                        <m:r>
                          <a:rPr lang="nb-NO" sz="900" i="1">
                            <a:solidFill>
                              <a:schemeClr val="tx1"/>
                            </a:solidFill>
                            <a:effectLst/>
                            <a:latin typeface="Cambria Math" panose="02040503050406030204" pitchFamily="18" charset="0"/>
                            <a:ea typeface="+mn-ea"/>
                            <a:cs typeface="+mn-cs"/>
                          </a:rPr>
                          <m:t>𝐸𝐶</m:t>
                        </m:r>
                      </m:num>
                      <m:den>
                        <m:r>
                          <m:rPr>
                            <m:sty m:val="p"/>
                          </m:rPr>
                          <a:rPr lang="nb-NO" sz="900">
                            <a:solidFill>
                              <a:schemeClr val="tx1"/>
                            </a:solidFill>
                            <a:effectLst/>
                            <a:latin typeface="Cambria Math" panose="02040503050406030204" pitchFamily="18" charset="0"/>
                            <a:ea typeface="+mn-ea"/>
                            <a:cs typeface="+mn-cs"/>
                          </a:rPr>
                          <m:t>Book</m:t>
                        </m:r>
                        <m:r>
                          <a:rPr lang="nb-NO" sz="900">
                            <a:solidFill>
                              <a:schemeClr val="tx1"/>
                            </a:solidFill>
                            <a:effectLst/>
                            <a:latin typeface="Cambria Math" panose="02040503050406030204" pitchFamily="18" charset="0"/>
                            <a:ea typeface="+mn-ea"/>
                            <a:cs typeface="+mn-cs"/>
                          </a:rPr>
                          <m:t> </m:t>
                        </m:r>
                        <m:r>
                          <m:rPr>
                            <m:sty m:val="p"/>
                          </m:rPr>
                          <a:rPr lang="nb-NO" sz="900">
                            <a:solidFill>
                              <a:schemeClr val="tx1"/>
                            </a:solidFill>
                            <a:effectLst/>
                            <a:latin typeface="Cambria Math" panose="02040503050406030204" pitchFamily="18" charset="0"/>
                            <a:ea typeface="+mn-ea"/>
                            <a:cs typeface="+mn-cs"/>
                          </a:rPr>
                          <m:t>equity</m:t>
                        </m:r>
                        <m:r>
                          <a:rPr lang="nb-NO" sz="900">
                            <a:solidFill>
                              <a:schemeClr val="tx1"/>
                            </a:solidFill>
                            <a:effectLst/>
                            <a:latin typeface="Cambria Math" panose="02040503050406030204" pitchFamily="18" charset="0"/>
                            <a:ea typeface="+mn-ea"/>
                            <a:cs typeface="+mn-cs"/>
                          </a:rPr>
                          <m:t> </m:t>
                        </m:r>
                        <m:r>
                          <m:rPr>
                            <m:sty m:val="p"/>
                          </m:rPr>
                          <a:rPr lang="nb-NO" sz="900">
                            <a:solidFill>
                              <a:schemeClr val="tx1"/>
                            </a:solidFill>
                            <a:effectLst/>
                            <a:latin typeface="Cambria Math" panose="02040503050406030204" pitchFamily="18" charset="0"/>
                            <a:ea typeface="+mn-ea"/>
                            <a:cs typeface="+mn-cs"/>
                          </a:rPr>
                          <m:t>per</m:t>
                        </m:r>
                        <m:r>
                          <a:rPr lang="nb-NO" sz="900">
                            <a:solidFill>
                              <a:schemeClr val="tx1"/>
                            </a:solidFill>
                            <a:effectLst/>
                            <a:latin typeface="Cambria Math" panose="02040503050406030204" pitchFamily="18" charset="0"/>
                            <a:ea typeface="+mn-ea"/>
                            <a:cs typeface="+mn-cs"/>
                          </a:rPr>
                          <m:t> </m:t>
                        </m:r>
                        <m:r>
                          <m:rPr>
                            <m:sty m:val="p"/>
                          </m:rPr>
                          <a:rPr lang="nb-NO" sz="900">
                            <a:solidFill>
                              <a:schemeClr val="tx1"/>
                            </a:solidFill>
                            <a:effectLst/>
                            <a:latin typeface="Cambria Math" panose="02040503050406030204" pitchFamily="18" charset="0"/>
                            <a:ea typeface="+mn-ea"/>
                            <a:cs typeface="+mn-cs"/>
                          </a:rPr>
                          <m:t>EC</m:t>
                        </m:r>
                      </m:den>
                    </m:f>
                  </m:oMath>
                </m:oMathPara>
              </a14:m>
              <a:endParaRPr lang="nb-NO" sz="900">
                <a:solidFill>
                  <a:schemeClr val="tx1"/>
                </a:solidFill>
                <a:effectLst/>
                <a:latin typeface="+mn-lt"/>
                <a:ea typeface="+mn-ea"/>
                <a:cs typeface="+mn-cs"/>
              </a:endParaRPr>
            </a:p>
            <a:p>
              <a:endParaRPr lang="nb-NO" sz="1100"/>
            </a:p>
          </xdr:txBody>
        </xdr:sp>
      </mc:Choice>
      <mc:Fallback xmlns="">
        <xdr:sp macro="" textlink="">
          <xdr:nvSpPr>
            <xdr:cNvPr id="26" name="TekstSylinder 25"/>
            <xdr:cNvSpPr txBox="1"/>
          </xdr:nvSpPr>
          <xdr:spPr>
            <a:xfrm>
              <a:off x="4181475" y="30275212"/>
              <a:ext cx="1105046" cy="45929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r>
                <a:rPr lang="nb-NO" sz="900" i="0">
                  <a:solidFill>
                    <a:schemeClr val="tx1"/>
                  </a:solidFill>
                  <a:effectLst/>
                  <a:latin typeface="Cambria Math" panose="02040503050406030204" pitchFamily="18" charset="0"/>
                  <a:ea typeface="+mn-ea"/>
                  <a:cs typeface="+mn-cs"/>
                </a:rPr>
                <a:t>(𝐿𝑖𝑠𝑡𝑒𝑑 𝑝𝑟𝑖𝑐𝑒 𝑜𝑓 𝐸𝐶)/(Book equity per EC)</a:t>
              </a:r>
              <a:endParaRPr lang="nb-NO" sz="900">
                <a:solidFill>
                  <a:schemeClr val="tx1"/>
                </a:solidFill>
                <a:effectLst/>
                <a:latin typeface="+mn-lt"/>
                <a:ea typeface="+mn-ea"/>
                <a:cs typeface="+mn-cs"/>
              </a:endParaRPr>
            </a:p>
            <a:p>
              <a:endParaRPr lang="nb-NO" sz="1100"/>
            </a:p>
          </xdr:txBody>
        </xdr:sp>
      </mc:Fallback>
    </mc:AlternateContent>
    <xdr:clientData/>
  </xdr:oneCellAnchor>
  <xdr:oneCellAnchor>
    <xdr:from>
      <xdr:col>1</xdr:col>
      <xdr:colOff>1314450</xdr:colOff>
      <xdr:row>63</xdr:row>
      <xdr:rowOff>119062</xdr:rowOff>
    </xdr:from>
    <xdr:ext cx="2480744" cy="459549"/>
    <mc:AlternateContent xmlns:mc="http://schemas.openxmlformats.org/markup-compatibility/2006" xmlns:a14="http://schemas.microsoft.com/office/drawing/2010/main">
      <mc:Choice Requires="a14">
        <xdr:sp macro="" textlink="">
          <xdr:nvSpPr>
            <xdr:cNvPr id="27" name="TekstSylinder 26">
              <a:extLst>
                <a:ext uri="{FF2B5EF4-FFF2-40B4-BE49-F238E27FC236}">
                  <a16:creationId xmlns:a16="http://schemas.microsoft.com/office/drawing/2014/main" id="{00000000-0008-0000-0300-00001B000000}"/>
                </a:ext>
              </a:extLst>
            </xdr:cNvPr>
            <xdr:cNvSpPr txBox="1"/>
          </xdr:nvSpPr>
          <xdr:spPr>
            <a:xfrm>
              <a:off x="3514725" y="31437262"/>
              <a:ext cx="2480744" cy="45954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14:m>
                <m:oMathPara xmlns:m="http://schemas.openxmlformats.org/officeDocument/2006/math">
                  <m:oMathParaPr>
                    <m:jc m:val="centerGroup"/>
                  </m:oMathParaPr>
                  <m:oMath xmlns:m="http://schemas.openxmlformats.org/officeDocument/2006/math">
                    <m:f>
                      <m:fPr>
                        <m:ctrlPr>
                          <a:rPr lang="nb-NO" sz="900" i="1">
                            <a:solidFill>
                              <a:schemeClr val="tx1"/>
                            </a:solidFill>
                            <a:effectLst/>
                            <a:latin typeface="Cambria Math" panose="02040503050406030204" pitchFamily="18" charset="0"/>
                            <a:ea typeface="+mn-ea"/>
                            <a:cs typeface="+mn-cs"/>
                          </a:rPr>
                        </m:ctrlPr>
                      </m:fPr>
                      <m:num>
                        <m:r>
                          <m:rPr>
                            <m:sty m:val="p"/>
                          </m:rPr>
                          <a:rPr lang="nb-NO" sz="900">
                            <a:solidFill>
                              <a:schemeClr val="tx1"/>
                            </a:solidFill>
                            <a:effectLst/>
                            <a:latin typeface="Cambria Math" panose="02040503050406030204" pitchFamily="18" charset="0"/>
                            <a:ea typeface="+mn-ea"/>
                            <a:cs typeface="+mn-cs"/>
                          </a:rPr>
                          <m:t>Average</m:t>
                        </m:r>
                        <m:r>
                          <a:rPr lang="nb-NO" sz="900">
                            <a:solidFill>
                              <a:schemeClr val="tx1"/>
                            </a:solidFill>
                            <a:effectLst/>
                            <a:latin typeface="Cambria Math" panose="02040503050406030204" pitchFamily="18" charset="0"/>
                            <a:ea typeface="+mn-ea"/>
                            <a:cs typeface="+mn-cs"/>
                          </a:rPr>
                          <m:t> </m:t>
                        </m:r>
                        <m:r>
                          <m:rPr>
                            <m:sty m:val="p"/>
                          </m:rPr>
                          <a:rPr lang="nb-NO" sz="900">
                            <a:solidFill>
                              <a:schemeClr val="tx1"/>
                            </a:solidFill>
                            <a:effectLst/>
                            <a:latin typeface="Cambria Math" panose="02040503050406030204" pitchFamily="18" charset="0"/>
                            <a:ea typeface="+mn-ea"/>
                            <a:cs typeface="+mn-cs"/>
                          </a:rPr>
                          <m:t>amount</m:t>
                        </m:r>
                        <m:r>
                          <a:rPr lang="nb-NO" sz="900">
                            <a:solidFill>
                              <a:schemeClr val="tx1"/>
                            </a:solidFill>
                            <a:effectLst/>
                            <a:latin typeface="Cambria Math" panose="02040503050406030204" pitchFamily="18" charset="0"/>
                            <a:ea typeface="+mn-ea"/>
                            <a:cs typeface="+mn-cs"/>
                          </a:rPr>
                          <m:t> </m:t>
                        </m:r>
                        <m:r>
                          <m:rPr>
                            <m:sty m:val="p"/>
                          </m:rPr>
                          <a:rPr lang="nb-NO" sz="900">
                            <a:solidFill>
                              <a:schemeClr val="tx1"/>
                            </a:solidFill>
                            <a:effectLst/>
                            <a:latin typeface="Cambria Math" panose="02040503050406030204" pitchFamily="18" charset="0"/>
                            <a:ea typeface="+mn-ea"/>
                            <a:cs typeface="+mn-cs"/>
                          </a:rPr>
                          <m:t>on</m:t>
                        </m:r>
                        <m:r>
                          <a:rPr lang="nb-NO" sz="900">
                            <a:solidFill>
                              <a:schemeClr val="tx1"/>
                            </a:solidFill>
                            <a:effectLst/>
                            <a:latin typeface="Cambria Math" panose="02040503050406030204" pitchFamily="18" charset="0"/>
                            <a:ea typeface="+mn-ea"/>
                            <a:cs typeface="+mn-cs"/>
                          </a:rPr>
                          <m:t> </m:t>
                        </m:r>
                        <m:r>
                          <m:rPr>
                            <m:sty m:val="p"/>
                          </m:rPr>
                          <a:rPr lang="nb-NO" sz="900">
                            <a:solidFill>
                              <a:schemeClr val="tx1"/>
                            </a:solidFill>
                            <a:effectLst/>
                            <a:latin typeface="Cambria Math" panose="02040503050406030204" pitchFamily="18" charset="0"/>
                            <a:ea typeface="+mn-ea"/>
                            <a:cs typeface="+mn-cs"/>
                          </a:rPr>
                          <m:t>loans</m:t>
                        </m:r>
                        <m:r>
                          <a:rPr lang="nb-NO" sz="900">
                            <a:solidFill>
                              <a:schemeClr val="tx1"/>
                            </a:solidFill>
                            <a:effectLst/>
                            <a:latin typeface="Cambria Math" panose="02040503050406030204" pitchFamily="18" charset="0"/>
                            <a:ea typeface="+mn-ea"/>
                            <a:cs typeface="+mn-cs"/>
                          </a:rPr>
                          <m:t> </m:t>
                        </m:r>
                        <m:r>
                          <m:rPr>
                            <m:sty m:val="p"/>
                          </m:rPr>
                          <a:rPr lang="nb-NO" sz="900">
                            <a:solidFill>
                              <a:schemeClr val="tx1"/>
                            </a:solidFill>
                            <a:effectLst/>
                            <a:latin typeface="Cambria Math" panose="02040503050406030204" pitchFamily="18" charset="0"/>
                            <a:ea typeface="+mn-ea"/>
                            <a:cs typeface="+mn-cs"/>
                          </a:rPr>
                          <m:t>to</m:t>
                        </m:r>
                        <m:r>
                          <a:rPr lang="nb-NO" sz="900">
                            <a:solidFill>
                              <a:schemeClr val="tx1"/>
                            </a:solidFill>
                            <a:effectLst/>
                            <a:latin typeface="Cambria Math" panose="02040503050406030204" pitchFamily="18" charset="0"/>
                            <a:ea typeface="+mn-ea"/>
                            <a:cs typeface="+mn-cs"/>
                          </a:rPr>
                          <m:t> </m:t>
                        </m:r>
                        <m:r>
                          <m:rPr>
                            <m:sty m:val="p"/>
                          </m:rPr>
                          <a:rPr lang="nb-NO" sz="900">
                            <a:solidFill>
                              <a:schemeClr val="tx1"/>
                            </a:solidFill>
                            <a:effectLst/>
                            <a:latin typeface="Cambria Math" panose="02040503050406030204" pitchFamily="18" charset="0"/>
                            <a:ea typeface="+mn-ea"/>
                            <a:cs typeface="+mn-cs"/>
                          </a:rPr>
                          <m:t>customers</m:t>
                        </m:r>
                      </m:num>
                      <m:den>
                        <m:r>
                          <m:rPr>
                            <m:sty m:val="p"/>
                          </m:rPr>
                          <a:rPr lang="nb-NO" sz="900">
                            <a:solidFill>
                              <a:schemeClr val="tx1"/>
                            </a:solidFill>
                            <a:effectLst/>
                            <a:latin typeface="Cambria Math" panose="02040503050406030204" pitchFamily="18" charset="0"/>
                            <a:ea typeface="+mn-ea"/>
                            <a:cs typeface="+mn-cs"/>
                          </a:rPr>
                          <m:t>Average</m:t>
                        </m:r>
                        <m:r>
                          <a:rPr lang="nb-NO" sz="900">
                            <a:solidFill>
                              <a:schemeClr val="tx1"/>
                            </a:solidFill>
                            <a:effectLst/>
                            <a:latin typeface="Cambria Math" panose="02040503050406030204" pitchFamily="18" charset="0"/>
                            <a:ea typeface="+mn-ea"/>
                            <a:cs typeface="+mn-cs"/>
                          </a:rPr>
                          <m:t> </m:t>
                        </m:r>
                        <m:r>
                          <m:rPr>
                            <m:sty m:val="p"/>
                          </m:rPr>
                          <a:rPr lang="nb-NO" sz="900">
                            <a:solidFill>
                              <a:schemeClr val="tx1"/>
                            </a:solidFill>
                            <a:effectLst/>
                            <a:latin typeface="Cambria Math" panose="02040503050406030204" pitchFamily="18" charset="0"/>
                            <a:ea typeface="+mn-ea"/>
                            <a:cs typeface="+mn-cs"/>
                          </a:rPr>
                          <m:t>market</m:t>
                        </m:r>
                        <m:r>
                          <a:rPr lang="nb-NO" sz="900">
                            <a:solidFill>
                              <a:schemeClr val="tx1"/>
                            </a:solidFill>
                            <a:effectLst/>
                            <a:latin typeface="Cambria Math" panose="02040503050406030204" pitchFamily="18" charset="0"/>
                            <a:ea typeface="+mn-ea"/>
                            <a:cs typeface="+mn-cs"/>
                          </a:rPr>
                          <m:t> </m:t>
                        </m:r>
                        <m:r>
                          <m:rPr>
                            <m:sty m:val="p"/>
                          </m:rPr>
                          <a:rPr lang="nb-NO" sz="900">
                            <a:solidFill>
                              <a:schemeClr val="tx1"/>
                            </a:solidFill>
                            <a:effectLst/>
                            <a:latin typeface="Cambria Math" panose="02040503050406030204" pitchFamily="18" charset="0"/>
                            <a:ea typeface="+mn-ea"/>
                            <a:cs typeface="+mn-cs"/>
                          </a:rPr>
                          <m:t>value</m:t>
                        </m:r>
                        <m:r>
                          <a:rPr lang="nb-NO" sz="900">
                            <a:solidFill>
                              <a:schemeClr val="tx1"/>
                            </a:solidFill>
                            <a:effectLst/>
                            <a:latin typeface="Cambria Math" panose="02040503050406030204" pitchFamily="18" charset="0"/>
                            <a:ea typeface="+mn-ea"/>
                            <a:cs typeface="+mn-cs"/>
                          </a:rPr>
                          <m:t> </m:t>
                        </m:r>
                        <m:r>
                          <m:rPr>
                            <m:sty m:val="p"/>
                          </m:rPr>
                          <a:rPr lang="nb-NO" sz="900">
                            <a:solidFill>
                              <a:schemeClr val="tx1"/>
                            </a:solidFill>
                            <a:effectLst/>
                            <a:latin typeface="Cambria Math" panose="02040503050406030204" pitchFamily="18" charset="0"/>
                            <a:ea typeface="+mn-ea"/>
                            <a:cs typeface="+mn-cs"/>
                          </a:rPr>
                          <m:t>of</m:t>
                        </m:r>
                        <m:r>
                          <a:rPr lang="nb-NO" sz="900">
                            <a:solidFill>
                              <a:schemeClr val="tx1"/>
                            </a:solidFill>
                            <a:effectLst/>
                            <a:latin typeface="Cambria Math" panose="02040503050406030204" pitchFamily="18" charset="0"/>
                            <a:ea typeface="+mn-ea"/>
                            <a:cs typeface="+mn-cs"/>
                          </a:rPr>
                          <m:t> </m:t>
                        </m:r>
                        <m:r>
                          <m:rPr>
                            <m:sty m:val="p"/>
                          </m:rPr>
                          <a:rPr lang="nb-NO" sz="900">
                            <a:solidFill>
                              <a:schemeClr val="tx1"/>
                            </a:solidFill>
                            <a:effectLst/>
                            <a:latin typeface="Cambria Math" panose="02040503050406030204" pitchFamily="18" charset="0"/>
                            <a:ea typeface="+mn-ea"/>
                            <a:cs typeface="+mn-cs"/>
                          </a:rPr>
                          <m:t>asset</m:t>
                        </m:r>
                        <m:r>
                          <a:rPr lang="nb-NO" sz="900">
                            <a:solidFill>
                              <a:schemeClr val="tx1"/>
                            </a:solidFill>
                            <a:effectLst/>
                            <a:latin typeface="Cambria Math" panose="02040503050406030204" pitchFamily="18" charset="0"/>
                            <a:ea typeface="+mn-ea"/>
                            <a:cs typeface="+mn-cs"/>
                          </a:rPr>
                          <m:t> </m:t>
                        </m:r>
                        <m:r>
                          <m:rPr>
                            <m:sty m:val="p"/>
                          </m:rPr>
                          <a:rPr lang="nb-NO" sz="900">
                            <a:solidFill>
                              <a:schemeClr val="tx1"/>
                            </a:solidFill>
                            <a:effectLst/>
                            <a:latin typeface="Cambria Math" panose="02040503050406030204" pitchFamily="18" charset="0"/>
                            <a:ea typeface="+mn-ea"/>
                            <a:cs typeface="+mn-cs"/>
                          </a:rPr>
                          <m:t>encumbrance</m:t>
                        </m:r>
                      </m:den>
                    </m:f>
                  </m:oMath>
                </m:oMathPara>
              </a14:m>
              <a:endParaRPr lang="nb-NO" sz="900">
                <a:solidFill>
                  <a:schemeClr val="tx1"/>
                </a:solidFill>
                <a:effectLst/>
                <a:latin typeface="+mn-lt"/>
                <a:ea typeface="+mn-ea"/>
                <a:cs typeface="+mn-cs"/>
              </a:endParaRPr>
            </a:p>
            <a:p>
              <a:endParaRPr lang="nb-NO" sz="1100"/>
            </a:p>
          </xdr:txBody>
        </xdr:sp>
      </mc:Choice>
      <mc:Fallback xmlns="">
        <xdr:sp macro="" textlink="">
          <xdr:nvSpPr>
            <xdr:cNvPr id="27" name="TekstSylinder 26"/>
            <xdr:cNvSpPr txBox="1"/>
          </xdr:nvSpPr>
          <xdr:spPr>
            <a:xfrm>
              <a:off x="3514725" y="31437262"/>
              <a:ext cx="2480744" cy="45954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r>
                <a:rPr lang="nb-NO" sz="900" i="0">
                  <a:solidFill>
                    <a:schemeClr val="tx1"/>
                  </a:solidFill>
                  <a:effectLst/>
                  <a:latin typeface="Cambria Math" panose="02040503050406030204" pitchFamily="18" charset="0"/>
                  <a:ea typeface="+mn-ea"/>
                  <a:cs typeface="+mn-cs"/>
                </a:rPr>
                <a:t>(Average amount on loans to customers)/(Average market value of asset encumbrance)</a:t>
              </a:r>
              <a:endParaRPr lang="nb-NO" sz="900">
                <a:solidFill>
                  <a:schemeClr val="tx1"/>
                </a:solidFill>
                <a:effectLst/>
                <a:latin typeface="+mn-lt"/>
                <a:ea typeface="+mn-ea"/>
                <a:cs typeface="+mn-cs"/>
              </a:endParaRPr>
            </a:p>
            <a:p>
              <a:endParaRPr lang="nb-NO" sz="1100"/>
            </a:p>
          </xdr:txBody>
        </xdr:sp>
      </mc:Fallback>
    </mc:AlternateContent>
    <xdr:clientData/>
  </xdr:oneCellAnchor>
  <xdr:oneCellAnchor>
    <xdr:from>
      <xdr:col>1</xdr:col>
      <xdr:colOff>466725</xdr:colOff>
      <xdr:row>65</xdr:row>
      <xdr:rowOff>90487</xdr:rowOff>
    </xdr:from>
    <xdr:ext cx="4180696" cy="281744"/>
    <mc:AlternateContent xmlns:mc="http://schemas.openxmlformats.org/markup-compatibility/2006" xmlns:a14="http://schemas.microsoft.com/office/drawing/2010/main">
      <mc:Choice Requires="a14">
        <xdr:sp macro="" textlink="">
          <xdr:nvSpPr>
            <xdr:cNvPr id="28" name="TekstSylinder 27">
              <a:extLst>
                <a:ext uri="{FF2B5EF4-FFF2-40B4-BE49-F238E27FC236}">
                  <a16:creationId xmlns:a16="http://schemas.microsoft.com/office/drawing/2014/main" id="{00000000-0008-0000-0300-00001C000000}"/>
                </a:ext>
              </a:extLst>
            </xdr:cNvPr>
            <xdr:cNvSpPr txBox="1"/>
          </xdr:nvSpPr>
          <xdr:spPr>
            <a:xfrm>
              <a:off x="2667000" y="32399287"/>
              <a:ext cx="4180696" cy="28174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r>
                      <m:rPr>
                        <m:sty m:val="p"/>
                      </m:rPr>
                      <a:rPr lang="nb-NO" sz="900">
                        <a:solidFill>
                          <a:schemeClr val="tx1"/>
                        </a:solidFill>
                        <a:effectLst/>
                        <a:latin typeface="Cambria Math" panose="02040503050406030204" pitchFamily="18" charset="0"/>
                        <a:ea typeface="+mn-ea"/>
                        <a:cs typeface="+mn-cs"/>
                      </a:rPr>
                      <m:t>Loans</m:t>
                    </m:r>
                    <m:r>
                      <a:rPr lang="nb-NO" sz="900">
                        <a:solidFill>
                          <a:schemeClr val="tx1"/>
                        </a:solidFill>
                        <a:effectLst/>
                        <a:latin typeface="Cambria Math" panose="02040503050406030204" pitchFamily="18" charset="0"/>
                        <a:ea typeface="+mn-ea"/>
                        <a:cs typeface="+mn-cs"/>
                      </a:rPr>
                      <m:t> </m:t>
                    </m:r>
                    <m:r>
                      <m:rPr>
                        <m:sty m:val="p"/>
                      </m:rPr>
                      <a:rPr lang="nb-NO" sz="900">
                        <a:solidFill>
                          <a:schemeClr val="tx1"/>
                        </a:solidFill>
                        <a:effectLst/>
                        <a:latin typeface="Cambria Math" panose="02040503050406030204" pitchFamily="18" charset="0"/>
                        <a:ea typeface="+mn-ea"/>
                        <a:cs typeface="+mn-cs"/>
                      </a:rPr>
                      <m:t>transferred</m:t>
                    </m:r>
                    <m:r>
                      <a:rPr lang="nb-NO" sz="900">
                        <a:solidFill>
                          <a:schemeClr val="tx1"/>
                        </a:solidFill>
                        <a:effectLst/>
                        <a:latin typeface="Cambria Math" panose="02040503050406030204" pitchFamily="18" charset="0"/>
                        <a:ea typeface="+mn-ea"/>
                        <a:cs typeface="+mn-cs"/>
                      </a:rPr>
                      <m:t> </m:t>
                    </m:r>
                    <m:r>
                      <m:rPr>
                        <m:sty m:val="p"/>
                      </m:rPr>
                      <a:rPr lang="nb-NO" sz="900">
                        <a:solidFill>
                          <a:schemeClr val="tx1"/>
                        </a:solidFill>
                        <a:effectLst/>
                        <a:latin typeface="Cambria Math" panose="02040503050406030204" pitchFamily="18" charset="0"/>
                        <a:ea typeface="+mn-ea"/>
                        <a:cs typeface="+mn-cs"/>
                      </a:rPr>
                      <m:t>to</m:t>
                    </m:r>
                    <m:r>
                      <a:rPr lang="nb-NO" sz="900">
                        <a:solidFill>
                          <a:schemeClr val="tx1"/>
                        </a:solidFill>
                        <a:effectLst/>
                        <a:latin typeface="Cambria Math" panose="02040503050406030204" pitchFamily="18" charset="0"/>
                        <a:ea typeface="+mn-ea"/>
                        <a:cs typeface="+mn-cs"/>
                      </a:rPr>
                      <m:t> </m:t>
                    </m:r>
                    <m:r>
                      <m:rPr>
                        <m:sty m:val="p"/>
                      </m:rPr>
                      <a:rPr lang="nb-NO" sz="900">
                        <a:solidFill>
                          <a:schemeClr val="tx1"/>
                        </a:solidFill>
                        <a:effectLst/>
                        <a:latin typeface="Cambria Math" panose="02040503050406030204" pitchFamily="18" charset="0"/>
                        <a:ea typeface="+mn-ea"/>
                        <a:cs typeface="+mn-cs"/>
                      </a:rPr>
                      <m:t>SpareBank</m:t>
                    </m:r>
                    <m:r>
                      <a:rPr lang="nb-NO" sz="900">
                        <a:solidFill>
                          <a:schemeClr val="tx1"/>
                        </a:solidFill>
                        <a:effectLst/>
                        <a:latin typeface="Cambria Math" panose="02040503050406030204" pitchFamily="18" charset="0"/>
                        <a:ea typeface="+mn-ea"/>
                        <a:cs typeface="+mn-cs"/>
                      </a:rPr>
                      <m:t> 1 </m:t>
                    </m:r>
                    <m:r>
                      <m:rPr>
                        <m:sty m:val="p"/>
                      </m:rPr>
                      <a:rPr lang="nb-NO" sz="900">
                        <a:solidFill>
                          <a:schemeClr val="tx1"/>
                        </a:solidFill>
                        <a:effectLst/>
                        <a:latin typeface="Cambria Math" panose="02040503050406030204" pitchFamily="18" charset="0"/>
                        <a:ea typeface="+mn-ea"/>
                        <a:cs typeface="+mn-cs"/>
                      </a:rPr>
                      <m:t>Boligkreditt</m:t>
                    </m:r>
                    <m:r>
                      <a:rPr lang="nb-NO" sz="900">
                        <a:solidFill>
                          <a:schemeClr val="tx1"/>
                        </a:solidFill>
                        <a:effectLst/>
                        <a:latin typeface="Cambria Math" panose="02040503050406030204" pitchFamily="18" charset="0"/>
                        <a:ea typeface="+mn-ea"/>
                        <a:cs typeface="+mn-cs"/>
                      </a:rPr>
                      <m:t> </m:t>
                    </m:r>
                    <m:r>
                      <m:rPr>
                        <m:sty m:val="p"/>
                      </m:rPr>
                      <a:rPr lang="nb-NO" sz="900">
                        <a:solidFill>
                          <a:schemeClr val="tx1"/>
                        </a:solidFill>
                        <a:effectLst/>
                        <a:latin typeface="Cambria Math" panose="02040503050406030204" pitchFamily="18" charset="0"/>
                        <a:ea typeface="+mn-ea"/>
                        <a:cs typeface="+mn-cs"/>
                      </a:rPr>
                      <m:t>AS</m:t>
                    </m:r>
                    <m:r>
                      <a:rPr lang="nb-NO" sz="900">
                        <a:solidFill>
                          <a:schemeClr val="tx1"/>
                        </a:solidFill>
                        <a:effectLst/>
                        <a:latin typeface="Cambria Math" panose="02040503050406030204" pitchFamily="18" charset="0"/>
                        <a:ea typeface="+mn-ea"/>
                        <a:cs typeface="+mn-cs"/>
                      </a:rPr>
                      <m:t> </m:t>
                    </m:r>
                    <m:r>
                      <m:rPr>
                        <m:sty m:val="p"/>
                      </m:rPr>
                      <a:rPr lang="nb-NO" sz="900">
                        <a:solidFill>
                          <a:schemeClr val="tx1"/>
                        </a:solidFill>
                        <a:effectLst/>
                        <a:latin typeface="Cambria Math" panose="02040503050406030204" pitchFamily="18" charset="0"/>
                        <a:ea typeface="+mn-ea"/>
                        <a:cs typeface="+mn-cs"/>
                      </a:rPr>
                      <m:t>og</m:t>
                    </m:r>
                    <m:r>
                      <a:rPr lang="nb-NO" sz="900">
                        <a:solidFill>
                          <a:schemeClr val="tx1"/>
                        </a:solidFill>
                        <a:effectLst/>
                        <a:latin typeface="Cambria Math" panose="02040503050406030204" pitchFamily="18" charset="0"/>
                        <a:ea typeface="+mn-ea"/>
                        <a:cs typeface="+mn-cs"/>
                      </a:rPr>
                      <m:t> </m:t>
                    </m:r>
                    <m:r>
                      <m:rPr>
                        <m:sty m:val="p"/>
                      </m:rPr>
                      <a:rPr lang="nb-NO" sz="900">
                        <a:solidFill>
                          <a:schemeClr val="tx1"/>
                        </a:solidFill>
                        <a:effectLst/>
                        <a:latin typeface="Cambria Math" panose="02040503050406030204" pitchFamily="18" charset="0"/>
                        <a:ea typeface="+mn-ea"/>
                        <a:cs typeface="+mn-cs"/>
                      </a:rPr>
                      <m:t>SpareBank</m:t>
                    </m:r>
                    <m:r>
                      <a:rPr lang="nb-NO" sz="900">
                        <a:solidFill>
                          <a:schemeClr val="tx1"/>
                        </a:solidFill>
                        <a:effectLst/>
                        <a:latin typeface="Cambria Math" panose="02040503050406030204" pitchFamily="18" charset="0"/>
                        <a:ea typeface="+mn-ea"/>
                        <a:cs typeface="+mn-cs"/>
                      </a:rPr>
                      <m:t> 1 </m:t>
                    </m:r>
                    <m:r>
                      <m:rPr>
                        <m:sty m:val="p"/>
                      </m:rPr>
                      <a:rPr lang="nb-NO" sz="900">
                        <a:solidFill>
                          <a:schemeClr val="tx1"/>
                        </a:solidFill>
                        <a:effectLst/>
                        <a:latin typeface="Cambria Math" panose="02040503050406030204" pitchFamily="18" charset="0"/>
                        <a:ea typeface="+mn-ea"/>
                        <a:cs typeface="+mn-cs"/>
                      </a:rPr>
                      <m:t>N</m:t>
                    </m:r>
                    <m:r>
                      <a:rPr lang="nb-NO" sz="900">
                        <a:solidFill>
                          <a:schemeClr val="tx1"/>
                        </a:solidFill>
                        <a:effectLst/>
                        <a:latin typeface="Cambria Math" panose="02040503050406030204" pitchFamily="18" charset="0"/>
                        <a:ea typeface="+mn-ea"/>
                        <a:cs typeface="+mn-cs"/>
                      </a:rPr>
                      <m:t>æ</m:t>
                    </m:r>
                    <m:r>
                      <m:rPr>
                        <m:sty m:val="p"/>
                      </m:rPr>
                      <a:rPr lang="nb-NO" sz="900">
                        <a:solidFill>
                          <a:schemeClr val="tx1"/>
                        </a:solidFill>
                        <a:effectLst/>
                        <a:latin typeface="Cambria Math" panose="02040503050406030204" pitchFamily="18" charset="0"/>
                        <a:ea typeface="+mn-ea"/>
                        <a:cs typeface="+mn-cs"/>
                      </a:rPr>
                      <m:t>ringskreditt</m:t>
                    </m:r>
                    <m:r>
                      <a:rPr lang="nb-NO" sz="900">
                        <a:solidFill>
                          <a:schemeClr val="tx1"/>
                        </a:solidFill>
                        <a:effectLst/>
                        <a:latin typeface="Cambria Math" panose="02040503050406030204" pitchFamily="18" charset="0"/>
                        <a:ea typeface="+mn-ea"/>
                        <a:cs typeface="+mn-cs"/>
                      </a:rPr>
                      <m:t> </m:t>
                    </m:r>
                    <m:r>
                      <m:rPr>
                        <m:sty m:val="p"/>
                      </m:rPr>
                      <a:rPr lang="nb-NO" sz="900">
                        <a:solidFill>
                          <a:schemeClr val="tx1"/>
                        </a:solidFill>
                        <a:effectLst/>
                        <a:latin typeface="Cambria Math" panose="02040503050406030204" pitchFamily="18" charset="0"/>
                        <a:ea typeface="+mn-ea"/>
                        <a:cs typeface="+mn-cs"/>
                      </a:rPr>
                      <m:t>AS</m:t>
                    </m:r>
                  </m:oMath>
                </m:oMathPara>
              </a14:m>
              <a:endParaRPr lang="nb-NO" sz="900">
                <a:solidFill>
                  <a:schemeClr val="tx1"/>
                </a:solidFill>
                <a:effectLst/>
                <a:latin typeface="+mn-lt"/>
                <a:ea typeface="+mn-ea"/>
                <a:cs typeface="+mn-cs"/>
              </a:endParaRPr>
            </a:p>
            <a:p>
              <a:pPr/>
              <a14:m>
                <m:oMathPara xmlns:m="http://schemas.openxmlformats.org/officeDocument/2006/math">
                  <m:oMathParaPr>
                    <m:jc m:val="centerGroup"/>
                  </m:oMathParaPr>
                  <m:oMath xmlns:m="http://schemas.openxmlformats.org/officeDocument/2006/math">
                    <m:r>
                      <m:rPr>
                        <m:sty m:val="p"/>
                      </m:rPr>
                      <a:rPr lang="nb-NO" sz="900">
                        <a:solidFill>
                          <a:schemeClr val="tx1"/>
                        </a:solidFill>
                        <a:effectLst/>
                        <a:latin typeface="Cambria Math" panose="02040503050406030204" pitchFamily="18" charset="0"/>
                        <a:ea typeface="+mn-ea"/>
                        <a:cs typeface="+mn-cs"/>
                      </a:rPr>
                      <m:t>and</m:t>
                    </m:r>
                    <m:r>
                      <a:rPr lang="nb-NO" sz="900">
                        <a:solidFill>
                          <a:schemeClr val="tx1"/>
                        </a:solidFill>
                        <a:effectLst/>
                        <a:latin typeface="Cambria Math" panose="02040503050406030204" pitchFamily="18" charset="0"/>
                        <a:ea typeface="+mn-ea"/>
                        <a:cs typeface="+mn-cs"/>
                      </a:rPr>
                      <m:t> </m:t>
                    </m:r>
                    <m:r>
                      <m:rPr>
                        <m:sty m:val="p"/>
                      </m:rPr>
                      <a:rPr lang="nb-NO" sz="900">
                        <a:solidFill>
                          <a:schemeClr val="tx1"/>
                        </a:solidFill>
                        <a:effectLst/>
                        <a:latin typeface="Cambria Math" panose="02040503050406030204" pitchFamily="18" charset="0"/>
                        <a:ea typeface="+mn-ea"/>
                        <a:cs typeface="+mn-cs"/>
                      </a:rPr>
                      <m:t>thus</m:t>
                    </m:r>
                    <m:r>
                      <a:rPr lang="nb-NO" sz="900">
                        <a:solidFill>
                          <a:schemeClr val="tx1"/>
                        </a:solidFill>
                        <a:effectLst/>
                        <a:latin typeface="Cambria Math" panose="02040503050406030204" pitchFamily="18" charset="0"/>
                        <a:ea typeface="+mn-ea"/>
                        <a:cs typeface="+mn-cs"/>
                      </a:rPr>
                      <m:t> </m:t>
                    </m:r>
                    <m:r>
                      <m:rPr>
                        <m:sty m:val="p"/>
                      </m:rPr>
                      <a:rPr lang="nb-NO" sz="900">
                        <a:solidFill>
                          <a:schemeClr val="tx1"/>
                        </a:solidFill>
                        <a:effectLst/>
                        <a:latin typeface="Cambria Math" panose="02040503050406030204" pitchFamily="18" charset="0"/>
                        <a:ea typeface="+mn-ea"/>
                        <a:cs typeface="+mn-cs"/>
                      </a:rPr>
                      <m:t>derecognised</m:t>
                    </m:r>
                    <m:r>
                      <a:rPr lang="nb-NO" sz="900">
                        <a:solidFill>
                          <a:schemeClr val="tx1"/>
                        </a:solidFill>
                        <a:effectLst/>
                        <a:latin typeface="Cambria Math" panose="02040503050406030204" pitchFamily="18" charset="0"/>
                        <a:ea typeface="+mn-ea"/>
                        <a:cs typeface="+mn-cs"/>
                      </a:rPr>
                      <m:t> </m:t>
                    </m:r>
                    <m:r>
                      <m:rPr>
                        <m:sty m:val="p"/>
                      </m:rPr>
                      <a:rPr lang="nb-NO" sz="900">
                        <a:solidFill>
                          <a:schemeClr val="tx1"/>
                        </a:solidFill>
                        <a:effectLst/>
                        <a:latin typeface="Cambria Math" panose="02040503050406030204" pitchFamily="18" charset="0"/>
                        <a:ea typeface="+mn-ea"/>
                        <a:cs typeface="+mn-cs"/>
                      </a:rPr>
                      <m:t>from</m:t>
                    </m:r>
                    <m:r>
                      <a:rPr lang="nb-NO" sz="900">
                        <a:solidFill>
                          <a:schemeClr val="tx1"/>
                        </a:solidFill>
                        <a:effectLst/>
                        <a:latin typeface="Cambria Math" panose="02040503050406030204" pitchFamily="18" charset="0"/>
                        <a:ea typeface="+mn-ea"/>
                        <a:cs typeface="+mn-cs"/>
                      </a:rPr>
                      <m:t> </m:t>
                    </m:r>
                    <m:r>
                      <m:rPr>
                        <m:sty m:val="p"/>
                      </m:rPr>
                      <a:rPr lang="nb-NO" sz="900">
                        <a:solidFill>
                          <a:schemeClr val="tx1"/>
                        </a:solidFill>
                        <a:effectLst/>
                        <a:latin typeface="Cambria Math" panose="02040503050406030204" pitchFamily="18" charset="0"/>
                        <a:ea typeface="+mn-ea"/>
                        <a:cs typeface="+mn-cs"/>
                      </a:rPr>
                      <m:t>the</m:t>
                    </m:r>
                    <m:r>
                      <a:rPr lang="nb-NO" sz="900">
                        <a:solidFill>
                          <a:schemeClr val="tx1"/>
                        </a:solidFill>
                        <a:effectLst/>
                        <a:latin typeface="Cambria Math" panose="02040503050406030204" pitchFamily="18" charset="0"/>
                        <a:ea typeface="+mn-ea"/>
                        <a:cs typeface="+mn-cs"/>
                      </a:rPr>
                      <m:t> </m:t>
                    </m:r>
                    <m:r>
                      <m:rPr>
                        <m:sty m:val="p"/>
                      </m:rPr>
                      <a:rPr lang="nb-NO" sz="900">
                        <a:solidFill>
                          <a:schemeClr val="tx1"/>
                        </a:solidFill>
                        <a:effectLst/>
                        <a:latin typeface="Cambria Math" panose="02040503050406030204" pitchFamily="18" charset="0"/>
                        <a:ea typeface="+mn-ea"/>
                        <a:cs typeface="+mn-cs"/>
                      </a:rPr>
                      <m:t>balance</m:t>
                    </m:r>
                    <m:r>
                      <a:rPr lang="nb-NO" sz="900">
                        <a:solidFill>
                          <a:schemeClr val="tx1"/>
                        </a:solidFill>
                        <a:effectLst/>
                        <a:latin typeface="Cambria Math" panose="02040503050406030204" pitchFamily="18" charset="0"/>
                        <a:ea typeface="+mn-ea"/>
                        <a:cs typeface="+mn-cs"/>
                      </a:rPr>
                      <m:t> </m:t>
                    </m:r>
                    <m:r>
                      <m:rPr>
                        <m:sty m:val="p"/>
                      </m:rPr>
                      <a:rPr lang="nb-NO" sz="900">
                        <a:solidFill>
                          <a:schemeClr val="tx1"/>
                        </a:solidFill>
                        <a:effectLst/>
                        <a:latin typeface="Cambria Math" panose="02040503050406030204" pitchFamily="18" charset="0"/>
                        <a:ea typeface="+mn-ea"/>
                        <a:cs typeface="+mn-cs"/>
                      </a:rPr>
                      <m:t>sheet</m:t>
                    </m:r>
                  </m:oMath>
                </m:oMathPara>
              </a14:m>
              <a:endParaRPr lang="nb-NO" sz="900"/>
            </a:p>
          </xdr:txBody>
        </xdr:sp>
      </mc:Choice>
      <mc:Fallback xmlns="">
        <xdr:sp macro="" textlink="">
          <xdr:nvSpPr>
            <xdr:cNvPr id="28" name="TekstSylinder 27"/>
            <xdr:cNvSpPr txBox="1"/>
          </xdr:nvSpPr>
          <xdr:spPr>
            <a:xfrm>
              <a:off x="2667000" y="32399287"/>
              <a:ext cx="4180696" cy="28174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nb-NO" sz="900" i="0">
                  <a:solidFill>
                    <a:schemeClr val="tx1"/>
                  </a:solidFill>
                  <a:effectLst/>
                  <a:latin typeface="Cambria Math" panose="02040503050406030204" pitchFamily="18" charset="0"/>
                  <a:ea typeface="+mn-ea"/>
                  <a:cs typeface="+mn-cs"/>
                </a:rPr>
                <a:t>Loans transferred to SpareBank 1 Boligkreditt AS og SpareBank 1 Næringskreditt AS</a:t>
              </a:r>
              <a:endParaRPr lang="nb-NO" sz="900">
                <a:solidFill>
                  <a:schemeClr val="tx1"/>
                </a:solidFill>
                <a:effectLst/>
                <a:latin typeface="+mn-lt"/>
                <a:ea typeface="+mn-ea"/>
                <a:cs typeface="+mn-cs"/>
              </a:endParaRPr>
            </a:p>
            <a:p>
              <a:pPr/>
              <a:r>
                <a:rPr lang="nb-NO" sz="900" i="0">
                  <a:solidFill>
                    <a:schemeClr val="tx1"/>
                  </a:solidFill>
                  <a:effectLst/>
                  <a:latin typeface="Cambria Math" panose="02040503050406030204" pitchFamily="18" charset="0"/>
                  <a:ea typeface="+mn-ea"/>
                  <a:cs typeface="+mn-cs"/>
                </a:rPr>
                <a:t>and thus derecognised from the balance sheet</a:t>
              </a:r>
              <a:endParaRPr lang="nb-NO" sz="900"/>
            </a:p>
          </xdr:txBody>
        </xdr:sp>
      </mc:Fallback>
    </mc:AlternateContent>
    <xdr:clientData/>
  </xdr:oneCellAnchor>
  <xdr:oneCellAnchor>
    <xdr:from>
      <xdr:col>1</xdr:col>
      <xdr:colOff>1200150</xdr:colOff>
      <xdr:row>67</xdr:row>
      <xdr:rowOff>90487</xdr:rowOff>
    </xdr:from>
    <xdr:ext cx="2725939" cy="464743"/>
    <mc:AlternateContent xmlns:mc="http://schemas.openxmlformats.org/markup-compatibility/2006" xmlns:a14="http://schemas.microsoft.com/office/drawing/2010/main">
      <mc:Choice Requires="a14">
        <xdr:sp macro="" textlink="">
          <xdr:nvSpPr>
            <xdr:cNvPr id="29" name="TekstSylinder 28">
              <a:extLst>
                <a:ext uri="{FF2B5EF4-FFF2-40B4-BE49-F238E27FC236}">
                  <a16:creationId xmlns:a16="http://schemas.microsoft.com/office/drawing/2014/main" id="{00000000-0008-0000-0300-00001D000000}"/>
                </a:ext>
              </a:extLst>
            </xdr:cNvPr>
            <xdr:cNvSpPr txBox="1"/>
          </xdr:nvSpPr>
          <xdr:spPr>
            <a:xfrm>
              <a:off x="3400425" y="33389887"/>
              <a:ext cx="2725939" cy="46474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14:m>
                <m:oMathPara xmlns:m="http://schemas.openxmlformats.org/officeDocument/2006/math">
                  <m:oMathParaPr>
                    <m:jc m:val="centerGroup"/>
                  </m:oMathParaPr>
                  <m:oMath xmlns:m="http://schemas.openxmlformats.org/officeDocument/2006/math">
                    <m:f>
                      <m:fPr>
                        <m:ctrlPr>
                          <a:rPr lang="nb-NO" sz="900" i="1">
                            <a:solidFill>
                              <a:schemeClr val="tx1"/>
                            </a:solidFill>
                            <a:effectLst/>
                            <a:latin typeface="Cambria Math" panose="02040503050406030204" pitchFamily="18" charset="0"/>
                            <a:ea typeface="+mn-ea"/>
                            <a:cs typeface="+mn-cs"/>
                          </a:rPr>
                        </m:ctrlPr>
                      </m:fPr>
                      <m:num>
                        <m:r>
                          <a:rPr lang="nb-NO" sz="900" i="1">
                            <a:solidFill>
                              <a:schemeClr val="tx1"/>
                            </a:solidFill>
                            <a:effectLst/>
                            <a:latin typeface="Cambria Math" panose="02040503050406030204" pitchFamily="18" charset="0"/>
                            <a:ea typeface="+mn-ea"/>
                            <a:cs typeface="+mn-cs"/>
                          </a:rPr>
                          <m:t>𝑇𝑜𝑡𝑎𝑙</m:t>
                        </m:r>
                        <m:r>
                          <a:rPr lang="nb-NO" sz="900" i="1">
                            <a:solidFill>
                              <a:schemeClr val="tx1"/>
                            </a:solidFill>
                            <a:effectLst/>
                            <a:latin typeface="Cambria Math" panose="02040503050406030204" pitchFamily="18" charset="0"/>
                            <a:ea typeface="+mn-ea"/>
                            <a:cs typeface="+mn-cs"/>
                          </a:rPr>
                          <m:t> </m:t>
                        </m:r>
                        <m:r>
                          <a:rPr lang="nb-NO" sz="900" i="1">
                            <a:solidFill>
                              <a:schemeClr val="tx1"/>
                            </a:solidFill>
                            <a:effectLst/>
                            <a:latin typeface="Cambria Math" panose="02040503050406030204" pitchFamily="18" charset="0"/>
                            <a:ea typeface="+mn-ea"/>
                            <a:cs typeface="+mn-cs"/>
                          </a:rPr>
                          <m:t>𝑛𝑢𝑚𝑏𝑒𝑟</m:t>
                        </m:r>
                        <m:r>
                          <a:rPr lang="nb-NO" sz="900" i="1">
                            <a:solidFill>
                              <a:schemeClr val="tx1"/>
                            </a:solidFill>
                            <a:effectLst/>
                            <a:latin typeface="Cambria Math" panose="02040503050406030204" pitchFamily="18" charset="0"/>
                            <a:ea typeface="+mn-ea"/>
                            <a:cs typeface="+mn-cs"/>
                          </a:rPr>
                          <m:t> </m:t>
                        </m:r>
                        <m:r>
                          <a:rPr lang="nb-NO" sz="900" i="1">
                            <a:solidFill>
                              <a:schemeClr val="tx1"/>
                            </a:solidFill>
                            <a:effectLst/>
                            <a:latin typeface="Cambria Math" panose="02040503050406030204" pitchFamily="18" charset="0"/>
                            <a:ea typeface="+mn-ea"/>
                            <a:cs typeface="+mn-cs"/>
                          </a:rPr>
                          <m:t>𝑜𝑓</m:t>
                        </m:r>
                        <m:r>
                          <a:rPr lang="nb-NO" sz="900" i="1">
                            <a:solidFill>
                              <a:schemeClr val="tx1"/>
                            </a:solidFill>
                            <a:effectLst/>
                            <a:latin typeface="Cambria Math" panose="02040503050406030204" pitchFamily="18" charset="0"/>
                            <a:ea typeface="+mn-ea"/>
                            <a:cs typeface="+mn-cs"/>
                          </a:rPr>
                          <m:t> </m:t>
                        </m:r>
                        <m:r>
                          <a:rPr lang="nb-NO" sz="900" i="1">
                            <a:solidFill>
                              <a:schemeClr val="tx1"/>
                            </a:solidFill>
                            <a:effectLst/>
                            <a:latin typeface="Cambria Math" panose="02040503050406030204" pitchFamily="18" charset="0"/>
                            <a:ea typeface="+mn-ea"/>
                            <a:cs typeface="+mn-cs"/>
                          </a:rPr>
                          <m:t>𝑑𝑎𝑦𝑠</m:t>
                        </m:r>
                        <m:r>
                          <a:rPr lang="nb-NO" sz="900" i="1">
                            <a:solidFill>
                              <a:schemeClr val="tx1"/>
                            </a:solidFill>
                            <a:effectLst/>
                            <a:latin typeface="Cambria Math" panose="02040503050406030204" pitchFamily="18" charset="0"/>
                            <a:ea typeface="+mn-ea"/>
                            <a:cs typeface="+mn-cs"/>
                          </a:rPr>
                          <m:t> </m:t>
                        </m:r>
                        <m:r>
                          <a:rPr lang="nb-NO" sz="900" i="1">
                            <a:solidFill>
                              <a:schemeClr val="tx1"/>
                            </a:solidFill>
                            <a:effectLst/>
                            <a:latin typeface="Cambria Math" panose="02040503050406030204" pitchFamily="18" charset="0"/>
                            <a:ea typeface="+mn-ea"/>
                            <a:cs typeface="+mn-cs"/>
                          </a:rPr>
                          <m:t>𝑖𝑛</m:t>
                        </m:r>
                        <m:r>
                          <a:rPr lang="nb-NO" sz="900" i="1">
                            <a:solidFill>
                              <a:schemeClr val="tx1"/>
                            </a:solidFill>
                            <a:effectLst/>
                            <a:latin typeface="Cambria Math" panose="02040503050406030204" pitchFamily="18" charset="0"/>
                            <a:ea typeface="+mn-ea"/>
                            <a:cs typeface="+mn-cs"/>
                          </a:rPr>
                          <m:t> </m:t>
                        </m:r>
                        <m:r>
                          <a:rPr lang="nb-NO" sz="900" i="1">
                            <a:solidFill>
                              <a:schemeClr val="tx1"/>
                            </a:solidFill>
                            <a:effectLst/>
                            <a:latin typeface="Cambria Math" panose="02040503050406030204" pitchFamily="18" charset="0"/>
                            <a:ea typeface="+mn-ea"/>
                            <a:cs typeface="+mn-cs"/>
                          </a:rPr>
                          <m:t>𝑡h𝑒</m:t>
                        </m:r>
                        <m:r>
                          <a:rPr lang="nb-NO" sz="900" i="1">
                            <a:solidFill>
                              <a:schemeClr val="tx1"/>
                            </a:solidFill>
                            <a:effectLst/>
                            <a:latin typeface="Cambria Math" panose="02040503050406030204" pitchFamily="18" charset="0"/>
                            <a:ea typeface="+mn-ea"/>
                            <a:cs typeface="+mn-cs"/>
                          </a:rPr>
                          <m:t> </m:t>
                        </m:r>
                        <m:r>
                          <a:rPr lang="nb-NO" sz="900" i="1">
                            <a:solidFill>
                              <a:schemeClr val="tx1"/>
                            </a:solidFill>
                            <a:effectLst/>
                            <a:latin typeface="Cambria Math" panose="02040503050406030204" pitchFamily="18" charset="0"/>
                            <a:ea typeface="+mn-ea"/>
                            <a:cs typeface="+mn-cs"/>
                          </a:rPr>
                          <m:t>𝑦𝑒𝑎𝑟</m:t>
                        </m:r>
                        <m:r>
                          <a:rPr lang="nb-NO" sz="900" i="1">
                            <a:solidFill>
                              <a:schemeClr val="tx1"/>
                            </a:solidFill>
                            <a:effectLst/>
                            <a:latin typeface="Cambria Math" panose="02040503050406030204" pitchFamily="18" charset="0"/>
                            <a:ea typeface="+mn-ea"/>
                            <a:cs typeface="+mn-cs"/>
                          </a:rPr>
                          <m:t> </m:t>
                        </m:r>
                        <m:d>
                          <m:dPr>
                            <m:ctrlPr>
                              <a:rPr lang="nb-NO" sz="900" i="1">
                                <a:solidFill>
                                  <a:schemeClr val="tx1"/>
                                </a:solidFill>
                                <a:effectLst/>
                                <a:latin typeface="Cambria Math" panose="02040503050406030204" pitchFamily="18" charset="0"/>
                                <a:ea typeface="+mn-ea"/>
                                <a:cs typeface="+mn-cs"/>
                              </a:rPr>
                            </m:ctrlPr>
                          </m:dPr>
                          <m:e>
                            <m:r>
                              <a:rPr lang="nb-NO" sz="900" i="1">
                                <a:solidFill>
                                  <a:schemeClr val="tx1"/>
                                </a:solidFill>
                                <a:effectLst/>
                                <a:latin typeface="Cambria Math" panose="02040503050406030204" pitchFamily="18" charset="0"/>
                                <a:ea typeface="+mn-ea"/>
                                <a:cs typeface="+mn-cs"/>
                              </a:rPr>
                              <m:t>365 </m:t>
                            </m:r>
                            <m:r>
                              <a:rPr lang="nb-NO" sz="900" i="1">
                                <a:solidFill>
                                  <a:schemeClr val="tx1"/>
                                </a:solidFill>
                                <a:effectLst/>
                                <a:latin typeface="Cambria Math" panose="02040503050406030204" pitchFamily="18" charset="0"/>
                                <a:ea typeface="+mn-ea"/>
                                <a:cs typeface="+mn-cs"/>
                              </a:rPr>
                              <m:t>𝑜𝑟</m:t>
                            </m:r>
                            <m:r>
                              <a:rPr lang="nb-NO" sz="900" i="1">
                                <a:solidFill>
                                  <a:schemeClr val="tx1"/>
                                </a:solidFill>
                                <a:effectLst/>
                                <a:latin typeface="Cambria Math" panose="02040503050406030204" pitchFamily="18" charset="0"/>
                                <a:ea typeface="+mn-ea"/>
                                <a:cs typeface="+mn-cs"/>
                              </a:rPr>
                              <m:t> 366</m:t>
                            </m:r>
                          </m:e>
                        </m:d>
                      </m:num>
                      <m:den>
                        <m:r>
                          <m:rPr>
                            <m:sty m:val="p"/>
                          </m:rPr>
                          <a:rPr lang="nb-NO" sz="900">
                            <a:solidFill>
                              <a:schemeClr val="tx1"/>
                            </a:solidFill>
                            <a:effectLst/>
                            <a:latin typeface="Cambria Math" panose="02040503050406030204" pitchFamily="18" charset="0"/>
                            <a:ea typeface="+mn-ea"/>
                            <a:cs typeface="+mn-cs"/>
                          </a:rPr>
                          <m:t>Number</m:t>
                        </m:r>
                        <m:r>
                          <a:rPr lang="nb-NO" sz="900">
                            <a:solidFill>
                              <a:schemeClr val="tx1"/>
                            </a:solidFill>
                            <a:effectLst/>
                            <a:latin typeface="Cambria Math" panose="02040503050406030204" pitchFamily="18" charset="0"/>
                            <a:ea typeface="+mn-ea"/>
                            <a:cs typeface="+mn-cs"/>
                          </a:rPr>
                          <m:t> </m:t>
                        </m:r>
                        <m:r>
                          <m:rPr>
                            <m:sty m:val="p"/>
                          </m:rPr>
                          <a:rPr lang="nb-NO" sz="900">
                            <a:solidFill>
                              <a:schemeClr val="tx1"/>
                            </a:solidFill>
                            <a:effectLst/>
                            <a:latin typeface="Cambria Math" panose="02040503050406030204" pitchFamily="18" charset="0"/>
                            <a:ea typeface="+mn-ea"/>
                            <a:cs typeface="+mn-cs"/>
                          </a:rPr>
                          <m:t>of</m:t>
                        </m:r>
                        <m:r>
                          <a:rPr lang="nb-NO" sz="900">
                            <a:solidFill>
                              <a:schemeClr val="tx1"/>
                            </a:solidFill>
                            <a:effectLst/>
                            <a:latin typeface="Cambria Math" panose="02040503050406030204" pitchFamily="18" charset="0"/>
                            <a:ea typeface="+mn-ea"/>
                            <a:cs typeface="+mn-cs"/>
                          </a:rPr>
                          <m:t> </m:t>
                        </m:r>
                        <m:r>
                          <m:rPr>
                            <m:sty m:val="p"/>
                          </m:rPr>
                          <a:rPr lang="nb-NO" sz="900">
                            <a:solidFill>
                              <a:schemeClr val="tx1"/>
                            </a:solidFill>
                            <a:effectLst/>
                            <a:latin typeface="Cambria Math" panose="02040503050406030204" pitchFamily="18" charset="0"/>
                            <a:ea typeface="+mn-ea"/>
                            <a:cs typeface="+mn-cs"/>
                          </a:rPr>
                          <m:t>days</m:t>
                        </m:r>
                        <m:r>
                          <a:rPr lang="nb-NO" sz="900">
                            <a:solidFill>
                              <a:schemeClr val="tx1"/>
                            </a:solidFill>
                            <a:effectLst/>
                            <a:latin typeface="Cambria Math" panose="02040503050406030204" pitchFamily="18" charset="0"/>
                            <a:ea typeface="+mn-ea"/>
                            <a:cs typeface="+mn-cs"/>
                          </a:rPr>
                          <m:t> </m:t>
                        </m:r>
                        <m:r>
                          <m:rPr>
                            <m:sty m:val="p"/>
                          </m:rPr>
                          <a:rPr lang="nb-NO" sz="900">
                            <a:solidFill>
                              <a:schemeClr val="tx1"/>
                            </a:solidFill>
                            <a:effectLst/>
                            <a:latin typeface="Cambria Math" panose="02040503050406030204" pitchFamily="18" charset="0"/>
                            <a:ea typeface="+mn-ea"/>
                            <a:cs typeface="+mn-cs"/>
                          </a:rPr>
                          <m:t>so</m:t>
                        </m:r>
                        <m:r>
                          <a:rPr lang="nb-NO" sz="900">
                            <a:solidFill>
                              <a:schemeClr val="tx1"/>
                            </a:solidFill>
                            <a:effectLst/>
                            <a:latin typeface="Cambria Math" panose="02040503050406030204" pitchFamily="18" charset="0"/>
                            <a:ea typeface="+mn-ea"/>
                            <a:cs typeface="+mn-cs"/>
                          </a:rPr>
                          <m:t> </m:t>
                        </m:r>
                        <m:r>
                          <m:rPr>
                            <m:sty m:val="p"/>
                          </m:rPr>
                          <a:rPr lang="nb-NO" sz="900">
                            <a:solidFill>
                              <a:schemeClr val="tx1"/>
                            </a:solidFill>
                            <a:effectLst/>
                            <a:latin typeface="Cambria Math" panose="02040503050406030204" pitchFamily="18" charset="0"/>
                            <a:ea typeface="+mn-ea"/>
                            <a:cs typeface="+mn-cs"/>
                          </a:rPr>
                          <m:t>far</m:t>
                        </m:r>
                        <m:r>
                          <a:rPr lang="nb-NO" sz="900">
                            <a:solidFill>
                              <a:schemeClr val="tx1"/>
                            </a:solidFill>
                            <a:effectLst/>
                            <a:latin typeface="Cambria Math" panose="02040503050406030204" pitchFamily="18" charset="0"/>
                            <a:ea typeface="+mn-ea"/>
                            <a:cs typeface="+mn-cs"/>
                          </a:rPr>
                          <m:t> </m:t>
                        </m:r>
                        <m:r>
                          <m:rPr>
                            <m:sty m:val="p"/>
                          </m:rPr>
                          <a:rPr lang="nb-NO" sz="900">
                            <a:solidFill>
                              <a:schemeClr val="tx1"/>
                            </a:solidFill>
                            <a:effectLst/>
                            <a:latin typeface="Cambria Math" panose="02040503050406030204" pitchFamily="18" charset="0"/>
                            <a:ea typeface="+mn-ea"/>
                            <a:cs typeface="+mn-cs"/>
                          </a:rPr>
                          <m:t>this</m:t>
                        </m:r>
                        <m:r>
                          <a:rPr lang="nb-NO" sz="900">
                            <a:solidFill>
                              <a:schemeClr val="tx1"/>
                            </a:solidFill>
                            <a:effectLst/>
                            <a:latin typeface="Cambria Math" panose="02040503050406030204" pitchFamily="18" charset="0"/>
                            <a:ea typeface="+mn-ea"/>
                            <a:cs typeface="+mn-cs"/>
                          </a:rPr>
                          <m:t> </m:t>
                        </m:r>
                        <m:r>
                          <m:rPr>
                            <m:sty m:val="p"/>
                          </m:rPr>
                          <a:rPr lang="nb-NO" sz="900">
                            <a:solidFill>
                              <a:schemeClr val="tx1"/>
                            </a:solidFill>
                            <a:effectLst/>
                            <a:latin typeface="Cambria Math" panose="02040503050406030204" pitchFamily="18" charset="0"/>
                            <a:ea typeface="+mn-ea"/>
                            <a:cs typeface="+mn-cs"/>
                          </a:rPr>
                          <m:t>year</m:t>
                        </m:r>
                      </m:den>
                    </m:f>
                  </m:oMath>
                </m:oMathPara>
              </a14:m>
              <a:endParaRPr lang="nb-NO" sz="900">
                <a:solidFill>
                  <a:schemeClr val="tx1"/>
                </a:solidFill>
                <a:effectLst/>
                <a:latin typeface="+mn-lt"/>
                <a:ea typeface="+mn-ea"/>
                <a:cs typeface="+mn-cs"/>
              </a:endParaRPr>
            </a:p>
            <a:p>
              <a:endParaRPr lang="nb-NO" sz="1100"/>
            </a:p>
          </xdr:txBody>
        </xdr:sp>
      </mc:Choice>
      <mc:Fallback xmlns="">
        <xdr:sp macro="" textlink="">
          <xdr:nvSpPr>
            <xdr:cNvPr id="29" name="TekstSylinder 28"/>
            <xdr:cNvSpPr txBox="1"/>
          </xdr:nvSpPr>
          <xdr:spPr>
            <a:xfrm>
              <a:off x="3400425" y="33389887"/>
              <a:ext cx="2725939" cy="46474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r>
                <a:rPr lang="nb-NO" sz="900" i="0">
                  <a:solidFill>
                    <a:schemeClr val="tx1"/>
                  </a:solidFill>
                  <a:effectLst/>
                  <a:latin typeface="Cambria Math" panose="02040503050406030204" pitchFamily="18" charset="0"/>
                  <a:ea typeface="+mn-ea"/>
                  <a:cs typeface="+mn-cs"/>
                </a:rPr>
                <a:t>(𝑇𝑜𝑡𝑎𝑙 𝑛𝑢𝑚𝑏𝑒𝑟 𝑜𝑓 𝑑𝑎𝑦𝑠 𝑖𝑛 𝑡ℎ𝑒 𝑦𝑒𝑎𝑟 (365 𝑜𝑟 366))/(Number of days so far this year)</a:t>
              </a:r>
              <a:endParaRPr lang="nb-NO" sz="900">
                <a:solidFill>
                  <a:schemeClr val="tx1"/>
                </a:solidFill>
                <a:effectLst/>
                <a:latin typeface="+mn-lt"/>
                <a:ea typeface="+mn-ea"/>
                <a:cs typeface="+mn-cs"/>
              </a:endParaRPr>
            </a:p>
            <a:p>
              <a:endParaRPr lang="nb-NO" sz="1100"/>
            </a:p>
          </xdr:txBody>
        </xdr:sp>
      </mc:Fallback>
    </mc:AlternateContent>
    <xdr:clientData/>
  </xdr:oneCellAnchor>
  <xdr:oneCellAnchor>
    <xdr:from>
      <xdr:col>1</xdr:col>
      <xdr:colOff>1390650</xdr:colOff>
      <xdr:row>69</xdr:row>
      <xdr:rowOff>195262</xdr:rowOff>
    </xdr:from>
    <xdr:ext cx="2333267" cy="140872"/>
    <mc:AlternateContent xmlns:mc="http://schemas.openxmlformats.org/markup-compatibility/2006" xmlns:a14="http://schemas.microsoft.com/office/drawing/2010/main">
      <mc:Choice Requires="a14">
        <xdr:sp macro="" textlink="">
          <xdr:nvSpPr>
            <xdr:cNvPr id="30" name="TekstSylinder 29">
              <a:extLst>
                <a:ext uri="{FF2B5EF4-FFF2-40B4-BE49-F238E27FC236}">
                  <a16:creationId xmlns:a16="http://schemas.microsoft.com/office/drawing/2014/main" id="{00000000-0008-0000-0300-00001E000000}"/>
                </a:ext>
              </a:extLst>
            </xdr:cNvPr>
            <xdr:cNvSpPr txBox="1"/>
          </xdr:nvSpPr>
          <xdr:spPr>
            <a:xfrm>
              <a:off x="3590925" y="34485262"/>
              <a:ext cx="2333267" cy="14087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r>
                      <m:rPr>
                        <m:sty m:val="p"/>
                      </m:rPr>
                      <a:rPr lang="nb-NO" sz="900">
                        <a:solidFill>
                          <a:schemeClr val="tx1"/>
                        </a:solidFill>
                        <a:effectLst/>
                        <a:latin typeface="Cambria Math" panose="02040503050406030204" pitchFamily="18" charset="0"/>
                        <a:ea typeface="+mn-ea"/>
                        <a:cs typeface="+mn-cs"/>
                      </a:rPr>
                      <m:t>Identified</m:t>
                    </m:r>
                    <m:r>
                      <a:rPr lang="nb-NO" sz="900">
                        <a:solidFill>
                          <a:schemeClr val="tx1"/>
                        </a:solidFill>
                        <a:effectLst/>
                        <a:latin typeface="Cambria Math" panose="02040503050406030204" pitchFamily="18" charset="0"/>
                        <a:ea typeface="+mn-ea"/>
                        <a:cs typeface="+mn-cs"/>
                      </a:rPr>
                      <m:t> </m:t>
                    </m:r>
                    <m:r>
                      <m:rPr>
                        <m:sty m:val="p"/>
                      </m:rPr>
                      <a:rPr lang="nb-NO" sz="900">
                        <a:solidFill>
                          <a:schemeClr val="tx1"/>
                        </a:solidFill>
                        <a:effectLst/>
                        <a:latin typeface="Cambria Math" panose="02040503050406030204" pitchFamily="18" charset="0"/>
                        <a:ea typeface="+mn-ea"/>
                        <a:cs typeface="+mn-cs"/>
                      </a:rPr>
                      <m:t>costs</m:t>
                    </m:r>
                    <m:r>
                      <a:rPr lang="nb-NO" sz="900">
                        <a:solidFill>
                          <a:schemeClr val="tx1"/>
                        </a:solidFill>
                        <a:effectLst/>
                        <a:latin typeface="Cambria Math" panose="02040503050406030204" pitchFamily="18" charset="0"/>
                        <a:ea typeface="+mn-ea"/>
                        <a:cs typeface="+mn-cs"/>
                      </a:rPr>
                      <m:t> </m:t>
                    </m:r>
                    <m:r>
                      <m:rPr>
                        <m:sty m:val="p"/>
                      </m:rPr>
                      <a:rPr lang="nb-NO" sz="900">
                        <a:solidFill>
                          <a:schemeClr val="tx1"/>
                        </a:solidFill>
                        <a:effectLst/>
                        <a:latin typeface="Cambria Math" panose="02040503050406030204" pitchFamily="18" charset="0"/>
                        <a:ea typeface="+mn-ea"/>
                        <a:cs typeface="+mn-cs"/>
                      </a:rPr>
                      <m:t>considered</m:t>
                    </m:r>
                    <m:r>
                      <a:rPr lang="nb-NO" sz="900">
                        <a:solidFill>
                          <a:schemeClr val="tx1"/>
                        </a:solidFill>
                        <a:effectLst/>
                        <a:latin typeface="Cambria Math" panose="02040503050406030204" pitchFamily="18" charset="0"/>
                        <a:ea typeface="+mn-ea"/>
                        <a:cs typeface="+mn-cs"/>
                      </a:rPr>
                      <m:t> </m:t>
                    </m:r>
                    <m:r>
                      <m:rPr>
                        <m:sty m:val="p"/>
                      </m:rPr>
                      <a:rPr lang="nb-NO" sz="900">
                        <a:solidFill>
                          <a:schemeClr val="tx1"/>
                        </a:solidFill>
                        <a:effectLst/>
                        <a:latin typeface="Cambria Math" panose="02040503050406030204" pitchFamily="18" charset="0"/>
                        <a:ea typeface="+mn-ea"/>
                        <a:cs typeface="+mn-cs"/>
                      </a:rPr>
                      <m:t>to</m:t>
                    </m:r>
                    <m:r>
                      <a:rPr lang="nb-NO" sz="900">
                        <a:solidFill>
                          <a:schemeClr val="tx1"/>
                        </a:solidFill>
                        <a:effectLst/>
                        <a:latin typeface="Cambria Math" panose="02040503050406030204" pitchFamily="18" charset="0"/>
                        <a:ea typeface="+mn-ea"/>
                        <a:cs typeface="+mn-cs"/>
                      </a:rPr>
                      <m:t> </m:t>
                    </m:r>
                    <m:r>
                      <m:rPr>
                        <m:sty m:val="p"/>
                      </m:rPr>
                      <a:rPr lang="nb-NO" sz="900">
                        <a:solidFill>
                          <a:schemeClr val="tx1"/>
                        </a:solidFill>
                        <a:effectLst/>
                        <a:latin typeface="Cambria Math" panose="02040503050406030204" pitchFamily="18" charset="0"/>
                        <a:ea typeface="+mn-ea"/>
                        <a:cs typeface="+mn-cs"/>
                      </a:rPr>
                      <m:t>be</m:t>
                    </m:r>
                    <m:r>
                      <a:rPr lang="nb-NO" sz="900">
                        <a:solidFill>
                          <a:schemeClr val="tx1"/>
                        </a:solidFill>
                        <a:effectLst/>
                        <a:latin typeface="Cambria Math" panose="02040503050406030204" pitchFamily="18" charset="0"/>
                        <a:ea typeface="+mn-ea"/>
                        <a:cs typeface="+mn-cs"/>
                      </a:rPr>
                      <m:t> </m:t>
                    </m:r>
                    <m:r>
                      <m:rPr>
                        <m:sty m:val="p"/>
                      </m:rPr>
                      <a:rPr lang="nb-NO" sz="900">
                        <a:solidFill>
                          <a:schemeClr val="tx1"/>
                        </a:solidFill>
                        <a:effectLst/>
                        <a:latin typeface="Cambria Math" panose="02040503050406030204" pitchFamily="18" charset="0"/>
                        <a:ea typeface="+mn-ea"/>
                        <a:cs typeface="+mn-cs"/>
                      </a:rPr>
                      <m:t>non</m:t>
                    </m:r>
                    <m:r>
                      <a:rPr lang="nb-NO" sz="900">
                        <a:solidFill>
                          <a:schemeClr val="tx1"/>
                        </a:solidFill>
                        <a:effectLst/>
                        <a:latin typeface="Cambria Math" panose="02040503050406030204" pitchFamily="18" charset="0"/>
                        <a:ea typeface="+mn-ea"/>
                        <a:cs typeface="+mn-cs"/>
                      </a:rPr>
                      <m:t> </m:t>
                    </m:r>
                    <m:r>
                      <m:rPr>
                        <m:sty m:val="p"/>
                      </m:rPr>
                      <a:rPr lang="nb-NO" sz="900">
                        <a:solidFill>
                          <a:schemeClr val="tx1"/>
                        </a:solidFill>
                        <a:effectLst/>
                        <a:latin typeface="Cambria Math" panose="02040503050406030204" pitchFamily="18" charset="0"/>
                        <a:ea typeface="+mn-ea"/>
                        <a:cs typeface="+mn-cs"/>
                      </a:rPr>
                      <m:t>recurring</m:t>
                    </m:r>
                  </m:oMath>
                </m:oMathPara>
              </a14:m>
              <a:endParaRPr lang="nb-NO" sz="900"/>
            </a:p>
          </xdr:txBody>
        </xdr:sp>
      </mc:Choice>
      <mc:Fallback xmlns="">
        <xdr:sp macro="" textlink="">
          <xdr:nvSpPr>
            <xdr:cNvPr id="30" name="TekstSylinder 29"/>
            <xdr:cNvSpPr txBox="1"/>
          </xdr:nvSpPr>
          <xdr:spPr>
            <a:xfrm>
              <a:off x="3590925" y="34485262"/>
              <a:ext cx="2333267" cy="14087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nb-NO" sz="900" i="0">
                  <a:solidFill>
                    <a:schemeClr val="tx1"/>
                  </a:solidFill>
                  <a:effectLst/>
                  <a:latin typeface="Cambria Math" panose="02040503050406030204" pitchFamily="18" charset="0"/>
                  <a:ea typeface="+mn-ea"/>
                  <a:cs typeface="+mn-cs"/>
                </a:rPr>
                <a:t>Identified costs considered to be non recurring</a:t>
              </a:r>
              <a:endParaRPr lang="nb-NO" sz="900"/>
            </a:p>
          </xdr:txBody>
        </xdr:sp>
      </mc:Fallback>
    </mc:AlternateContent>
    <xdr:clientData/>
  </xdr:oneCellAnchor>
  <xdr:oneCellAnchor>
    <xdr:from>
      <xdr:col>1</xdr:col>
      <xdr:colOff>600075</xdr:colOff>
      <xdr:row>14</xdr:row>
      <xdr:rowOff>90487</xdr:rowOff>
    </xdr:from>
    <xdr:ext cx="3800475" cy="414338"/>
    <mc:AlternateContent xmlns:mc="http://schemas.openxmlformats.org/markup-compatibility/2006" xmlns:a14="http://schemas.microsoft.com/office/drawing/2010/main">
      <mc:Choice Requires="a14">
        <xdr:sp macro="" textlink="">
          <xdr:nvSpPr>
            <xdr:cNvPr id="31" name="TekstSylinder 30">
              <a:extLst>
                <a:ext uri="{FF2B5EF4-FFF2-40B4-BE49-F238E27FC236}">
                  <a16:creationId xmlns:a16="http://schemas.microsoft.com/office/drawing/2014/main" id="{00000000-0008-0000-0300-00001F000000}"/>
                </a:ext>
              </a:extLst>
            </xdr:cNvPr>
            <xdr:cNvSpPr txBox="1"/>
          </xdr:nvSpPr>
          <xdr:spPr>
            <a:xfrm>
              <a:off x="2800350" y="6796087"/>
              <a:ext cx="3800475" cy="41433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noAutofit/>
            </a:bodyPr>
            <a:lstStyle/>
            <a:p>
              <a:pPr/>
              <a14:m>
                <m:oMathPara xmlns:m="http://schemas.openxmlformats.org/officeDocument/2006/math">
                  <m:oMathParaPr>
                    <m:jc m:val="centerGroup"/>
                  </m:oMathParaPr>
                  <m:oMath xmlns:m="http://schemas.openxmlformats.org/officeDocument/2006/math">
                    <m:r>
                      <a:rPr lang="en-GB" sz="900" i="1">
                        <a:solidFill>
                          <a:schemeClr val="tx1"/>
                        </a:solidFill>
                        <a:effectLst/>
                        <a:latin typeface="Cambria Math" panose="02040503050406030204" pitchFamily="18" charset="0"/>
                        <a:ea typeface="+mn-ea"/>
                        <a:cs typeface="+mn-cs"/>
                      </a:rPr>
                      <m:t>𝑂𝑝𝑒𝑟𝑎𝑡𝑖𝑛𝑔</m:t>
                    </m:r>
                    <m:r>
                      <a:rPr lang="en-GB" sz="900" i="1">
                        <a:solidFill>
                          <a:schemeClr val="tx1"/>
                        </a:solidFill>
                        <a:effectLst/>
                        <a:latin typeface="Cambria Math" panose="02040503050406030204" pitchFamily="18" charset="0"/>
                        <a:ea typeface="+mn-ea"/>
                        <a:cs typeface="+mn-cs"/>
                      </a:rPr>
                      <m:t> </m:t>
                    </m:r>
                    <m:r>
                      <a:rPr lang="en-GB" sz="900" i="1">
                        <a:solidFill>
                          <a:schemeClr val="tx1"/>
                        </a:solidFill>
                        <a:effectLst/>
                        <a:latin typeface="Cambria Math" panose="02040503050406030204" pitchFamily="18" charset="0"/>
                        <a:ea typeface="+mn-ea"/>
                        <a:cs typeface="+mn-cs"/>
                      </a:rPr>
                      <m:t>𝑝𝑟𝑜𝑓𝑖𝑡</m:t>
                    </m:r>
                    <m:r>
                      <a:rPr lang="en-GB" sz="900" i="1">
                        <a:solidFill>
                          <a:schemeClr val="tx1"/>
                        </a:solidFill>
                        <a:effectLst/>
                        <a:latin typeface="Cambria Math" panose="02040503050406030204" pitchFamily="18" charset="0"/>
                        <a:ea typeface="+mn-ea"/>
                        <a:cs typeface="+mn-cs"/>
                      </a:rPr>
                      <m:t> </m:t>
                    </m:r>
                    <m:r>
                      <a:rPr lang="en-GB" sz="900" i="1">
                        <a:solidFill>
                          <a:schemeClr val="tx1"/>
                        </a:solidFill>
                        <a:effectLst/>
                        <a:latin typeface="Cambria Math" panose="02040503050406030204" pitchFamily="18" charset="0"/>
                        <a:ea typeface="+mn-ea"/>
                        <a:cs typeface="+mn-cs"/>
                      </a:rPr>
                      <m:t>𝑏𝑒𝑓𝑜𝑟𝑒</m:t>
                    </m:r>
                    <m:r>
                      <a:rPr lang="en-GB" sz="900" i="1">
                        <a:solidFill>
                          <a:schemeClr val="tx1"/>
                        </a:solidFill>
                        <a:effectLst/>
                        <a:latin typeface="Cambria Math" panose="02040503050406030204" pitchFamily="18" charset="0"/>
                        <a:ea typeface="+mn-ea"/>
                        <a:cs typeface="+mn-cs"/>
                      </a:rPr>
                      <m:t> </m:t>
                    </m:r>
                    <m:r>
                      <a:rPr lang="en-GB" sz="900" i="1">
                        <a:solidFill>
                          <a:schemeClr val="tx1"/>
                        </a:solidFill>
                        <a:effectLst/>
                        <a:latin typeface="Cambria Math" panose="02040503050406030204" pitchFamily="18" charset="0"/>
                        <a:ea typeface="+mn-ea"/>
                        <a:cs typeface="+mn-cs"/>
                      </a:rPr>
                      <m:t>𝑙𝑜𝑠𝑠𝑒𝑠</m:t>
                    </m:r>
                    <m:r>
                      <a:rPr lang="en-GB" sz="900" i="1">
                        <a:solidFill>
                          <a:schemeClr val="tx1"/>
                        </a:solidFill>
                        <a:effectLst/>
                        <a:latin typeface="Cambria Math" panose="02040503050406030204" pitchFamily="18" charset="0"/>
                        <a:ea typeface="+mn-ea"/>
                        <a:cs typeface="+mn-cs"/>
                      </a:rPr>
                      <m:t> </m:t>
                    </m:r>
                    <m:r>
                      <a:rPr lang="en-GB" sz="900" i="1">
                        <a:solidFill>
                          <a:schemeClr val="tx1"/>
                        </a:solidFill>
                        <a:effectLst/>
                        <a:latin typeface="Cambria Math" panose="02040503050406030204" pitchFamily="18" charset="0"/>
                        <a:ea typeface="+mn-ea"/>
                        <a:cs typeface="+mn-cs"/>
                      </a:rPr>
                      <m:t>𝑜𝑛</m:t>
                    </m:r>
                    <m:r>
                      <a:rPr lang="en-GB" sz="900" i="1">
                        <a:solidFill>
                          <a:schemeClr val="tx1"/>
                        </a:solidFill>
                        <a:effectLst/>
                        <a:latin typeface="Cambria Math" panose="02040503050406030204" pitchFamily="18" charset="0"/>
                        <a:ea typeface="+mn-ea"/>
                        <a:cs typeface="+mn-cs"/>
                      </a:rPr>
                      <m:t> </m:t>
                    </m:r>
                    <m:r>
                      <a:rPr lang="en-GB" sz="900" i="1">
                        <a:solidFill>
                          <a:schemeClr val="tx1"/>
                        </a:solidFill>
                        <a:effectLst/>
                        <a:latin typeface="Cambria Math" panose="02040503050406030204" pitchFamily="18" charset="0"/>
                        <a:ea typeface="+mn-ea"/>
                        <a:cs typeface="+mn-cs"/>
                      </a:rPr>
                      <m:t>𝑙𝑜𝑎𝑛𝑠</m:t>
                    </m:r>
                    <m:r>
                      <a:rPr lang="en-GB" sz="900" i="1">
                        <a:solidFill>
                          <a:schemeClr val="tx1"/>
                        </a:solidFill>
                        <a:effectLst/>
                        <a:latin typeface="Cambria Math" panose="02040503050406030204" pitchFamily="18" charset="0"/>
                        <a:ea typeface="+mn-ea"/>
                        <a:cs typeface="+mn-cs"/>
                      </a:rPr>
                      <m:t> </m:t>
                    </m:r>
                    <m:r>
                      <a:rPr lang="en-GB" sz="900" i="1">
                        <a:solidFill>
                          <a:schemeClr val="tx1"/>
                        </a:solidFill>
                        <a:effectLst/>
                        <a:latin typeface="Cambria Math" panose="02040503050406030204" pitchFamily="18" charset="0"/>
                        <a:ea typeface="+mn-ea"/>
                        <a:cs typeface="+mn-cs"/>
                      </a:rPr>
                      <m:t>𝑎𝑛𝑑</m:t>
                    </m:r>
                    <m:r>
                      <a:rPr lang="en-GB" sz="900" i="1">
                        <a:solidFill>
                          <a:schemeClr val="tx1"/>
                        </a:solidFill>
                        <a:effectLst/>
                        <a:latin typeface="Cambria Math" panose="02040503050406030204" pitchFamily="18" charset="0"/>
                        <a:ea typeface="+mn-ea"/>
                        <a:cs typeface="+mn-cs"/>
                      </a:rPr>
                      <m:t> </m:t>
                    </m:r>
                    <m:r>
                      <a:rPr lang="en-GB" sz="900" i="1">
                        <a:solidFill>
                          <a:schemeClr val="tx1"/>
                        </a:solidFill>
                        <a:effectLst/>
                        <a:latin typeface="Cambria Math" panose="02040503050406030204" pitchFamily="18" charset="0"/>
                        <a:ea typeface="+mn-ea"/>
                        <a:cs typeface="+mn-cs"/>
                      </a:rPr>
                      <m:t>𝑔𝑢𝑎𝑟𝑎𝑛𝑡𝑒𝑒𝑠</m:t>
                    </m:r>
                  </m:oMath>
                </m:oMathPara>
              </a14:m>
              <a:endParaRPr lang="nb-NO" sz="900" i="1">
                <a:solidFill>
                  <a:schemeClr val="tx1"/>
                </a:solidFill>
                <a:effectLst/>
                <a:latin typeface="+mn-lt"/>
                <a:ea typeface="+mn-ea"/>
                <a:cs typeface="+mn-cs"/>
              </a:endParaRPr>
            </a:p>
            <a:p>
              <a:pPr/>
              <a14:m>
                <m:oMathPara xmlns:m="http://schemas.openxmlformats.org/officeDocument/2006/math">
                  <m:oMathParaPr>
                    <m:jc m:val="centerGroup"/>
                  </m:oMathParaPr>
                  <m:oMath xmlns:m="http://schemas.openxmlformats.org/officeDocument/2006/math">
                    <m:r>
                      <a:rPr lang="en-GB" sz="900" i="1">
                        <a:solidFill>
                          <a:schemeClr val="tx1"/>
                        </a:solidFill>
                        <a:effectLst/>
                        <a:latin typeface="Cambria Math" panose="02040503050406030204" pitchFamily="18" charset="0"/>
                        <a:ea typeface="+mn-ea"/>
                        <a:cs typeface="+mn-cs"/>
                      </a:rPr>
                      <m:t>−</m:t>
                    </m:r>
                    <m:r>
                      <a:rPr lang="en-GB" sz="900" i="1">
                        <a:solidFill>
                          <a:schemeClr val="tx1"/>
                        </a:solidFill>
                        <a:effectLst/>
                        <a:latin typeface="Cambria Math" panose="02040503050406030204" pitchFamily="18" charset="0"/>
                        <a:ea typeface="+mn-ea"/>
                        <a:cs typeface="+mn-cs"/>
                      </a:rPr>
                      <m:t>𝑁𝑒𝑡</m:t>
                    </m:r>
                    <m:r>
                      <a:rPr lang="en-GB" sz="900" i="1">
                        <a:solidFill>
                          <a:schemeClr val="tx1"/>
                        </a:solidFill>
                        <a:effectLst/>
                        <a:latin typeface="Cambria Math" panose="02040503050406030204" pitchFamily="18" charset="0"/>
                        <a:ea typeface="+mn-ea"/>
                        <a:cs typeface="+mn-cs"/>
                      </a:rPr>
                      <m:t> </m:t>
                    </m:r>
                    <m:r>
                      <a:rPr lang="en-GB" sz="900" i="1">
                        <a:solidFill>
                          <a:schemeClr val="tx1"/>
                        </a:solidFill>
                        <a:effectLst/>
                        <a:latin typeface="Cambria Math" panose="02040503050406030204" pitchFamily="18" charset="0"/>
                        <a:ea typeface="+mn-ea"/>
                        <a:cs typeface="+mn-cs"/>
                      </a:rPr>
                      <m:t>𝑖𝑛𝑐𝑜𝑚𝑒</m:t>
                    </m:r>
                    <m:r>
                      <a:rPr lang="en-GB" sz="900" i="1">
                        <a:solidFill>
                          <a:schemeClr val="tx1"/>
                        </a:solidFill>
                        <a:effectLst/>
                        <a:latin typeface="Cambria Math" panose="02040503050406030204" pitchFamily="18" charset="0"/>
                        <a:ea typeface="+mn-ea"/>
                        <a:cs typeface="+mn-cs"/>
                      </a:rPr>
                      <m:t> </m:t>
                    </m:r>
                    <m:r>
                      <a:rPr lang="en-GB" sz="900" i="1">
                        <a:solidFill>
                          <a:schemeClr val="tx1"/>
                        </a:solidFill>
                        <a:effectLst/>
                        <a:latin typeface="Cambria Math" panose="02040503050406030204" pitchFamily="18" charset="0"/>
                        <a:ea typeface="+mn-ea"/>
                        <a:cs typeface="+mn-cs"/>
                      </a:rPr>
                      <m:t>𝑓𝑟𝑜𝑚</m:t>
                    </m:r>
                    <m:r>
                      <a:rPr lang="en-GB" sz="900" i="1">
                        <a:solidFill>
                          <a:schemeClr val="tx1"/>
                        </a:solidFill>
                        <a:effectLst/>
                        <a:latin typeface="Cambria Math" panose="02040503050406030204" pitchFamily="18" charset="0"/>
                        <a:ea typeface="+mn-ea"/>
                        <a:cs typeface="+mn-cs"/>
                      </a:rPr>
                      <m:t> </m:t>
                    </m:r>
                    <m:r>
                      <a:rPr lang="en-GB" sz="900" i="1">
                        <a:solidFill>
                          <a:schemeClr val="tx1"/>
                        </a:solidFill>
                        <a:effectLst/>
                        <a:latin typeface="Cambria Math" panose="02040503050406030204" pitchFamily="18" charset="0"/>
                        <a:ea typeface="+mn-ea"/>
                        <a:cs typeface="+mn-cs"/>
                      </a:rPr>
                      <m:t>𝑓𝑖𝑛𝑎𝑛𝑐𝑖𝑎𝑙</m:t>
                    </m:r>
                    <m:r>
                      <a:rPr lang="en-GB" sz="900" i="1">
                        <a:solidFill>
                          <a:schemeClr val="tx1"/>
                        </a:solidFill>
                        <a:effectLst/>
                        <a:latin typeface="Cambria Math" panose="02040503050406030204" pitchFamily="18" charset="0"/>
                        <a:ea typeface="+mn-ea"/>
                        <a:cs typeface="+mn-cs"/>
                      </a:rPr>
                      <m:t> </m:t>
                    </m:r>
                    <m:r>
                      <a:rPr lang="en-GB" sz="900" i="1">
                        <a:solidFill>
                          <a:schemeClr val="tx1"/>
                        </a:solidFill>
                        <a:effectLst/>
                        <a:latin typeface="Cambria Math" panose="02040503050406030204" pitchFamily="18" charset="0"/>
                        <a:ea typeface="+mn-ea"/>
                        <a:cs typeface="+mn-cs"/>
                      </a:rPr>
                      <m:t>𝑎𝑠𝑠𝑒𝑡𝑠</m:t>
                    </m:r>
                    <m:r>
                      <a:rPr lang="en-GB" sz="900" i="1">
                        <a:solidFill>
                          <a:schemeClr val="tx1"/>
                        </a:solidFill>
                        <a:effectLst/>
                        <a:latin typeface="Cambria Math" panose="02040503050406030204" pitchFamily="18" charset="0"/>
                        <a:ea typeface="+mn-ea"/>
                        <a:cs typeface="+mn-cs"/>
                      </a:rPr>
                      <m:t> </m:t>
                    </m:r>
                    <m:r>
                      <a:rPr lang="en-GB" sz="900" i="1">
                        <a:solidFill>
                          <a:schemeClr val="tx1"/>
                        </a:solidFill>
                        <a:effectLst/>
                        <a:latin typeface="Cambria Math" panose="02040503050406030204" pitchFamily="18" charset="0"/>
                        <a:ea typeface="+mn-ea"/>
                        <a:cs typeface="+mn-cs"/>
                      </a:rPr>
                      <m:t>𝑎𝑛𝑑</m:t>
                    </m:r>
                    <m:r>
                      <a:rPr lang="en-GB" sz="900" i="1">
                        <a:solidFill>
                          <a:schemeClr val="tx1"/>
                        </a:solidFill>
                        <a:effectLst/>
                        <a:latin typeface="Cambria Math" panose="02040503050406030204" pitchFamily="18" charset="0"/>
                        <a:ea typeface="+mn-ea"/>
                        <a:cs typeface="+mn-cs"/>
                      </a:rPr>
                      <m:t> </m:t>
                    </m:r>
                    <m:r>
                      <a:rPr lang="en-GB" sz="900" i="1">
                        <a:solidFill>
                          <a:schemeClr val="tx1"/>
                        </a:solidFill>
                        <a:effectLst/>
                        <a:latin typeface="Cambria Math" panose="02040503050406030204" pitchFamily="18" charset="0"/>
                        <a:ea typeface="+mn-ea"/>
                        <a:cs typeface="+mn-cs"/>
                      </a:rPr>
                      <m:t>𝑙𝑖𝑎𝑏𝑖𝑙𝑖𝑡𝑖𝑒𝑠</m:t>
                    </m:r>
                    <m:r>
                      <a:rPr lang="en-GB" sz="900" i="1">
                        <a:solidFill>
                          <a:schemeClr val="tx1"/>
                        </a:solidFill>
                        <a:effectLst/>
                        <a:latin typeface="Cambria Math" panose="02040503050406030204" pitchFamily="18" charset="0"/>
                        <a:ea typeface="+mn-ea"/>
                        <a:cs typeface="+mn-cs"/>
                      </a:rPr>
                      <m:t>−</m:t>
                    </m:r>
                    <m:r>
                      <a:rPr lang="en-GB" sz="900" i="1">
                        <a:solidFill>
                          <a:schemeClr val="tx1"/>
                        </a:solidFill>
                        <a:effectLst/>
                        <a:latin typeface="Cambria Math" panose="02040503050406030204" pitchFamily="18" charset="0"/>
                        <a:ea typeface="+mn-ea"/>
                        <a:cs typeface="+mn-cs"/>
                      </a:rPr>
                      <m:t>𝑁𝑜𝑡𝑎𝑏𝑙𝑒</m:t>
                    </m:r>
                    <m:r>
                      <a:rPr lang="en-GB" sz="900" i="1">
                        <a:solidFill>
                          <a:schemeClr val="tx1"/>
                        </a:solidFill>
                        <a:effectLst/>
                        <a:latin typeface="Cambria Math" panose="02040503050406030204" pitchFamily="18" charset="0"/>
                        <a:ea typeface="+mn-ea"/>
                        <a:cs typeface="+mn-cs"/>
                      </a:rPr>
                      <m:t> </m:t>
                    </m:r>
                    <m:r>
                      <a:rPr lang="en-GB" sz="900" i="1">
                        <a:solidFill>
                          <a:schemeClr val="tx1"/>
                        </a:solidFill>
                        <a:effectLst/>
                        <a:latin typeface="Cambria Math" panose="02040503050406030204" pitchFamily="18" charset="0"/>
                        <a:ea typeface="+mn-ea"/>
                        <a:cs typeface="+mn-cs"/>
                      </a:rPr>
                      <m:t>𝑖𝑡𝑒𝑚𝑠</m:t>
                    </m:r>
                  </m:oMath>
                </m:oMathPara>
              </a14:m>
              <a:endParaRPr lang="nb-NO" sz="900"/>
            </a:p>
          </xdr:txBody>
        </xdr:sp>
      </mc:Choice>
      <mc:Fallback xmlns="">
        <xdr:sp macro="" textlink="">
          <xdr:nvSpPr>
            <xdr:cNvPr id="31" name="TekstSylinder 30"/>
            <xdr:cNvSpPr txBox="1"/>
          </xdr:nvSpPr>
          <xdr:spPr>
            <a:xfrm>
              <a:off x="2800350" y="6796087"/>
              <a:ext cx="3800475" cy="41433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noAutofit/>
            </a:bodyPr>
            <a:lstStyle/>
            <a:p>
              <a:pPr/>
              <a:r>
                <a:rPr lang="en-GB" sz="900" i="0">
                  <a:solidFill>
                    <a:schemeClr val="tx1"/>
                  </a:solidFill>
                  <a:effectLst/>
                  <a:latin typeface="Cambria Math" panose="02040503050406030204" pitchFamily="18" charset="0"/>
                  <a:ea typeface="+mn-ea"/>
                  <a:cs typeface="+mn-cs"/>
                </a:rPr>
                <a:t>𝑂𝑝𝑒𝑟𝑎𝑡𝑖𝑛𝑔 𝑝𝑟𝑜𝑓𝑖𝑡 𝑏𝑒𝑓𝑜𝑟𝑒 𝑙𝑜𝑠𝑠𝑒𝑠 𝑜𝑛 𝑙𝑜𝑎𝑛𝑠 𝑎𝑛𝑑 𝑔𝑢𝑎𝑟𝑎𝑛𝑡𝑒𝑒𝑠</a:t>
              </a:r>
              <a:endParaRPr lang="nb-NO" sz="900" i="1">
                <a:solidFill>
                  <a:schemeClr val="tx1"/>
                </a:solidFill>
                <a:effectLst/>
                <a:latin typeface="+mn-lt"/>
                <a:ea typeface="+mn-ea"/>
                <a:cs typeface="+mn-cs"/>
              </a:endParaRPr>
            </a:p>
            <a:p>
              <a:pPr/>
              <a:r>
                <a:rPr lang="en-GB" sz="900" i="0">
                  <a:solidFill>
                    <a:schemeClr val="tx1"/>
                  </a:solidFill>
                  <a:effectLst/>
                  <a:latin typeface="Cambria Math" panose="02040503050406030204" pitchFamily="18" charset="0"/>
                  <a:ea typeface="+mn-ea"/>
                  <a:cs typeface="+mn-cs"/>
                </a:rPr>
                <a:t>−𝑁𝑒𝑡 𝑖𝑛𝑐𝑜𝑚𝑒 𝑓𝑟𝑜𝑚 𝑓𝑖𝑛𝑎𝑛𝑐𝑖𝑎𝑙 𝑎𝑠𝑠𝑒𝑡𝑠 𝑎𝑛𝑑 𝑙𝑖𝑎𝑏𝑖𝑙𝑖𝑡𝑖𝑒𝑠−𝑁𝑜𝑡𝑎𝑏𝑙𝑒 𝑖𝑡𝑒𝑚𝑠</a:t>
              </a:r>
              <a:endParaRPr lang="nb-NO" sz="900"/>
            </a:p>
          </xdr:txBody>
        </xdr:sp>
      </mc:Fallback>
    </mc:AlternateContent>
    <xdr:clientData/>
  </xdr:oneCellAnchor>
  <xdr:oneCellAnchor>
    <xdr:from>
      <xdr:col>1</xdr:col>
      <xdr:colOff>590550</xdr:colOff>
      <xdr:row>12</xdr:row>
      <xdr:rowOff>204787</xdr:rowOff>
    </xdr:from>
    <xdr:ext cx="3653436" cy="515975"/>
    <mc:AlternateContent xmlns:mc="http://schemas.openxmlformats.org/markup-compatibility/2006" xmlns:a14="http://schemas.microsoft.com/office/drawing/2010/main">
      <mc:Choice Requires="a14">
        <xdr:sp macro="" textlink="">
          <xdr:nvSpPr>
            <xdr:cNvPr id="32" name="TekstSylinder 31">
              <a:extLst>
                <a:ext uri="{FF2B5EF4-FFF2-40B4-BE49-F238E27FC236}">
                  <a16:creationId xmlns:a16="http://schemas.microsoft.com/office/drawing/2014/main" id="{00000000-0008-0000-0300-000020000000}"/>
                </a:ext>
              </a:extLst>
            </xdr:cNvPr>
            <xdr:cNvSpPr txBox="1"/>
          </xdr:nvSpPr>
          <xdr:spPr>
            <a:xfrm>
              <a:off x="2790825" y="5157787"/>
              <a:ext cx="3653436" cy="5159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14:m>
                <m:oMathPara xmlns:m="http://schemas.openxmlformats.org/officeDocument/2006/math">
                  <m:oMathParaPr>
                    <m:jc m:val="centerGroup"/>
                  </m:oMathParaPr>
                  <m:oMath xmlns:m="http://schemas.openxmlformats.org/officeDocument/2006/math">
                    <m:f>
                      <m:fPr>
                        <m:ctrlPr>
                          <a:rPr lang="nb-NO" sz="900" i="1">
                            <a:solidFill>
                              <a:schemeClr val="tx1"/>
                            </a:solidFill>
                            <a:effectLst/>
                            <a:latin typeface="Cambria Math" panose="02040503050406030204" pitchFamily="18" charset="0"/>
                            <a:ea typeface="+mn-ea"/>
                            <a:cs typeface="+mn-cs"/>
                          </a:rPr>
                        </m:ctrlPr>
                      </m:fPr>
                      <m:num>
                        <m:d>
                          <m:dPr>
                            <m:ctrlPr>
                              <a:rPr lang="nb-NO" sz="900" i="1">
                                <a:solidFill>
                                  <a:schemeClr val="tx1"/>
                                </a:solidFill>
                                <a:effectLst/>
                                <a:latin typeface="Cambria Math" panose="02040503050406030204" pitchFamily="18" charset="0"/>
                                <a:ea typeface="+mn-ea"/>
                                <a:cs typeface="+mn-cs"/>
                              </a:rPr>
                            </m:ctrlPr>
                          </m:dPr>
                          <m:e>
                            <m:r>
                              <m:rPr>
                                <m:sty m:val="p"/>
                              </m:rPr>
                              <a:rPr lang="nb-NO" sz="900">
                                <a:solidFill>
                                  <a:schemeClr val="tx1"/>
                                </a:solidFill>
                                <a:effectLst/>
                                <a:latin typeface="Cambria Math" panose="02040503050406030204" pitchFamily="18" charset="0"/>
                                <a:ea typeface="+mn-ea"/>
                                <a:cs typeface="+mn-cs"/>
                              </a:rPr>
                              <m:t>Profit</m:t>
                            </m:r>
                            <m:r>
                              <a:rPr lang="nb-NO" sz="900">
                                <a:solidFill>
                                  <a:schemeClr val="tx1"/>
                                </a:solidFill>
                                <a:effectLst/>
                                <a:latin typeface="Cambria Math" panose="02040503050406030204" pitchFamily="18" charset="0"/>
                                <a:ea typeface="+mn-ea"/>
                                <a:cs typeface="+mn-cs"/>
                              </a:rPr>
                              <m:t> </m:t>
                            </m:r>
                            <m:r>
                              <m:rPr>
                                <m:sty m:val="p"/>
                              </m:rPr>
                              <a:rPr lang="nb-NO" sz="900">
                                <a:solidFill>
                                  <a:schemeClr val="tx1"/>
                                </a:solidFill>
                                <a:effectLst/>
                                <a:latin typeface="Cambria Math" panose="02040503050406030204" pitchFamily="18" charset="0"/>
                                <a:ea typeface="+mn-ea"/>
                                <a:cs typeface="+mn-cs"/>
                              </a:rPr>
                              <m:t>after</m:t>
                            </m:r>
                            <m:r>
                              <a:rPr lang="nb-NO" sz="900">
                                <a:solidFill>
                                  <a:schemeClr val="tx1"/>
                                </a:solidFill>
                                <a:effectLst/>
                                <a:latin typeface="Cambria Math" panose="02040503050406030204" pitchFamily="18" charset="0"/>
                                <a:ea typeface="+mn-ea"/>
                                <a:cs typeface="+mn-cs"/>
                              </a:rPr>
                              <m:t> </m:t>
                            </m:r>
                            <m:r>
                              <m:rPr>
                                <m:sty m:val="p"/>
                              </m:rPr>
                              <a:rPr lang="nb-NO" sz="900">
                                <a:solidFill>
                                  <a:schemeClr val="tx1"/>
                                </a:solidFill>
                                <a:effectLst/>
                                <a:latin typeface="Cambria Math" panose="02040503050406030204" pitchFamily="18" charset="0"/>
                                <a:ea typeface="+mn-ea"/>
                                <a:cs typeface="+mn-cs"/>
                              </a:rPr>
                              <m:t>tax</m:t>
                            </m:r>
                            <m:r>
                              <a:rPr lang="nb-NO" sz="900" i="1">
                                <a:solidFill>
                                  <a:schemeClr val="tx1"/>
                                </a:solidFill>
                                <a:effectLst/>
                                <a:latin typeface="Cambria Math" panose="02040503050406030204" pitchFamily="18" charset="0"/>
                                <a:ea typeface="+mn-ea"/>
                                <a:cs typeface="+mn-cs"/>
                              </a:rPr>
                              <m:t>−</m:t>
                            </m:r>
                            <m:r>
                              <m:rPr>
                                <m:sty m:val="p"/>
                              </m:rPr>
                              <a:rPr lang="nb-NO" sz="900">
                                <a:solidFill>
                                  <a:schemeClr val="tx1"/>
                                </a:solidFill>
                                <a:effectLst/>
                                <a:latin typeface="Cambria Math" panose="02040503050406030204" pitchFamily="18" charset="0"/>
                                <a:ea typeface="+mn-ea"/>
                                <a:cs typeface="+mn-cs"/>
                              </a:rPr>
                              <m:t>Interest</m:t>
                            </m:r>
                            <m:r>
                              <a:rPr lang="nb-NO" sz="900">
                                <a:solidFill>
                                  <a:schemeClr val="tx1"/>
                                </a:solidFill>
                                <a:effectLst/>
                                <a:latin typeface="Cambria Math" panose="02040503050406030204" pitchFamily="18" charset="0"/>
                                <a:ea typeface="+mn-ea"/>
                                <a:cs typeface="+mn-cs"/>
                              </a:rPr>
                              <m:t> </m:t>
                            </m:r>
                            <m:r>
                              <m:rPr>
                                <m:sty m:val="p"/>
                              </m:rPr>
                              <a:rPr lang="nb-NO" sz="900">
                                <a:solidFill>
                                  <a:schemeClr val="tx1"/>
                                </a:solidFill>
                                <a:effectLst/>
                                <a:latin typeface="Cambria Math" panose="02040503050406030204" pitchFamily="18" charset="0"/>
                                <a:ea typeface="+mn-ea"/>
                                <a:cs typeface="+mn-cs"/>
                              </a:rPr>
                              <m:t>expenses</m:t>
                            </m:r>
                            <m:r>
                              <a:rPr lang="nb-NO" sz="900">
                                <a:solidFill>
                                  <a:schemeClr val="tx1"/>
                                </a:solidFill>
                                <a:effectLst/>
                                <a:latin typeface="Cambria Math" panose="02040503050406030204" pitchFamily="18" charset="0"/>
                                <a:ea typeface="+mn-ea"/>
                                <a:cs typeface="+mn-cs"/>
                              </a:rPr>
                              <m:t> </m:t>
                            </m:r>
                            <m:r>
                              <m:rPr>
                                <m:sty m:val="p"/>
                              </m:rPr>
                              <a:rPr lang="nb-NO" sz="900">
                                <a:solidFill>
                                  <a:schemeClr val="tx1"/>
                                </a:solidFill>
                                <a:effectLst/>
                                <a:latin typeface="Cambria Math" panose="02040503050406030204" pitchFamily="18" charset="0"/>
                                <a:ea typeface="+mn-ea"/>
                                <a:cs typeface="+mn-cs"/>
                              </a:rPr>
                              <m:t>on</m:t>
                            </m:r>
                            <m:r>
                              <a:rPr lang="nb-NO" sz="900">
                                <a:solidFill>
                                  <a:schemeClr val="tx1"/>
                                </a:solidFill>
                                <a:effectLst/>
                                <a:latin typeface="Cambria Math" panose="02040503050406030204" pitchFamily="18" charset="0"/>
                                <a:ea typeface="+mn-ea"/>
                                <a:cs typeface="+mn-cs"/>
                              </a:rPr>
                              <m:t> </m:t>
                            </m:r>
                            <m:r>
                              <m:rPr>
                                <m:sty m:val="p"/>
                              </m:rPr>
                              <a:rPr lang="nb-NO" sz="900">
                                <a:solidFill>
                                  <a:schemeClr val="tx1"/>
                                </a:solidFill>
                                <a:effectLst/>
                                <a:latin typeface="Cambria Math" panose="02040503050406030204" pitchFamily="18" charset="0"/>
                                <a:ea typeface="+mn-ea"/>
                                <a:cs typeface="+mn-cs"/>
                              </a:rPr>
                              <m:t>hybrid</m:t>
                            </m:r>
                            <m:r>
                              <a:rPr lang="nb-NO" sz="900">
                                <a:solidFill>
                                  <a:schemeClr val="tx1"/>
                                </a:solidFill>
                                <a:effectLst/>
                                <a:latin typeface="Cambria Math" panose="02040503050406030204" pitchFamily="18" charset="0"/>
                                <a:ea typeface="+mn-ea"/>
                                <a:cs typeface="+mn-cs"/>
                              </a:rPr>
                              <m:t> </m:t>
                            </m:r>
                            <m:r>
                              <m:rPr>
                                <m:sty m:val="p"/>
                              </m:rPr>
                              <a:rPr lang="nb-NO" sz="900">
                                <a:solidFill>
                                  <a:schemeClr val="tx1"/>
                                </a:solidFill>
                                <a:effectLst/>
                                <a:latin typeface="Cambria Math" panose="02040503050406030204" pitchFamily="18" charset="0"/>
                                <a:ea typeface="+mn-ea"/>
                                <a:cs typeface="+mn-cs"/>
                              </a:rPr>
                              <m:t>capital</m:t>
                            </m:r>
                          </m:e>
                        </m:d>
                        <m:r>
                          <a:rPr lang="nb-NO" sz="900">
                            <a:solidFill>
                              <a:schemeClr val="tx1"/>
                            </a:solidFill>
                            <a:effectLst/>
                            <a:latin typeface="Cambria Math" panose="02040503050406030204" pitchFamily="18" charset="0"/>
                            <a:ea typeface="+mn-ea"/>
                            <a:cs typeface="+mn-cs"/>
                          </a:rPr>
                          <m:t>×(</m:t>
                        </m:r>
                        <m:f>
                          <m:fPr>
                            <m:ctrlPr>
                              <a:rPr lang="nb-NO" sz="900" i="1">
                                <a:solidFill>
                                  <a:schemeClr val="tx1"/>
                                </a:solidFill>
                                <a:effectLst/>
                                <a:latin typeface="Cambria Math" panose="02040503050406030204" pitchFamily="18" charset="0"/>
                                <a:ea typeface="+mn-ea"/>
                                <a:cs typeface="+mn-cs"/>
                              </a:rPr>
                            </m:ctrlPr>
                          </m:fPr>
                          <m:num>
                            <m:r>
                              <m:rPr>
                                <m:sty m:val="p"/>
                              </m:rPr>
                              <a:rPr lang="nb-NO" sz="900">
                                <a:solidFill>
                                  <a:schemeClr val="tx1"/>
                                </a:solidFill>
                                <a:effectLst/>
                                <a:latin typeface="Cambria Math" panose="02040503050406030204" pitchFamily="18" charset="0"/>
                                <a:ea typeface="+mn-ea"/>
                                <a:cs typeface="+mn-cs"/>
                              </a:rPr>
                              <m:t>Act</m:t>
                            </m:r>
                          </m:num>
                          <m:den>
                            <m:r>
                              <m:rPr>
                                <m:sty m:val="p"/>
                              </m:rPr>
                              <a:rPr lang="nb-NO" sz="900">
                                <a:solidFill>
                                  <a:schemeClr val="tx1"/>
                                </a:solidFill>
                                <a:effectLst/>
                                <a:latin typeface="Cambria Math" panose="02040503050406030204" pitchFamily="18" charset="0"/>
                                <a:ea typeface="+mn-ea"/>
                                <a:cs typeface="+mn-cs"/>
                              </a:rPr>
                              <m:t>Act</m:t>
                            </m:r>
                          </m:den>
                        </m:f>
                        <m:r>
                          <a:rPr lang="nb-NO" sz="900">
                            <a:solidFill>
                              <a:schemeClr val="tx1"/>
                            </a:solidFill>
                            <a:effectLst/>
                            <a:latin typeface="Cambria Math" panose="02040503050406030204" pitchFamily="18" charset="0"/>
                            <a:ea typeface="+mn-ea"/>
                            <a:cs typeface="+mn-cs"/>
                          </a:rPr>
                          <m:t>) </m:t>
                        </m:r>
                      </m:num>
                      <m:den>
                        <m:r>
                          <m:rPr>
                            <m:sty m:val="p"/>
                          </m:rPr>
                          <a:rPr lang="nb-NO" sz="900">
                            <a:solidFill>
                              <a:schemeClr val="tx1"/>
                            </a:solidFill>
                            <a:effectLst/>
                            <a:latin typeface="Cambria Math" panose="02040503050406030204" pitchFamily="18" charset="0"/>
                            <a:ea typeface="+mn-ea"/>
                            <a:cs typeface="+mn-cs"/>
                          </a:rPr>
                          <m:t>Average</m:t>
                        </m:r>
                        <m:r>
                          <a:rPr lang="nb-NO" sz="900">
                            <a:solidFill>
                              <a:schemeClr val="tx1"/>
                            </a:solidFill>
                            <a:effectLst/>
                            <a:latin typeface="Cambria Math" panose="02040503050406030204" pitchFamily="18" charset="0"/>
                            <a:ea typeface="+mn-ea"/>
                            <a:cs typeface="+mn-cs"/>
                          </a:rPr>
                          <m:t> </m:t>
                        </m:r>
                        <m:r>
                          <m:rPr>
                            <m:sty m:val="p"/>
                          </m:rPr>
                          <a:rPr lang="nb-NO" sz="900">
                            <a:solidFill>
                              <a:schemeClr val="tx1"/>
                            </a:solidFill>
                            <a:effectLst/>
                            <a:latin typeface="Cambria Math" panose="02040503050406030204" pitchFamily="18" charset="0"/>
                            <a:ea typeface="+mn-ea"/>
                            <a:cs typeface="+mn-cs"/>
                          </a:rPr>
                          <m:t>equity</m:t>
                        </m:r>
                        <m:r>
                          <a:rPr lang="nb-NO" sz="900" i="1">
                            <a:solidFill>
                              <a:schemeClr val="tx1"/>
                            </a:solidFill>
                            <a:effectLst/>
                            <a:latin typeface="Cambria Math" panose="02040503050406030204" pitchFamily="18" charset="0"/>
                            <a:ea typeface="+mn-ea"/>
                            <a:cs typeface="+mn-cs"/>
                          </a:rPr>
                          <m:t>−</m:t>
                        </m:r>
                        <m:r>
                          <m:rPr>
                            <m:sty m:val="p"/>
                          </m:rPr>
                          <a:rPr lang="nb-NO" sz="900">
                            <a:solidFill>
                              <a:schemeClr val="tx1"/>
                            </a:solidFill>
                            <a:effectLst/>
                            <a:latin typeface="Cambria Math" panose="02040503050406030204" pitchFamily="18" charset="0"/>
                            <a:ea typeface="+mn-ea"/>
                            <a:cs typeface="+mn-cs"/>
                          </a:rPr>
                          <m:t>Average</m:t>
                        </m:r>
                        <m:r>
                          <a:rPr lang="nb-NO" sz="900">
                            <a:solidFill>
                              <a:schemeClr val="tx1"/>
                            </a:solidFill>
                            <a:effectLst/>
                            <a:latin typeface="Cambria Math" panose="02040503050406030204" pitchFamily="18" charset="0"/>
                            <a:ea typeface="+mn-ea"/>
                            <a:cs typeface="+mn-cs"/>
                          </a:rPr>
                          <m:t> </m:t>
                        </m:r>
                        <m:r>
                          <m:rPr>
                            <m:sty m:val="p"/>
                          </m:rPr>
                          <a:rPr lang="nb-NO" sz="900">
                            <a:solidFill>
                              <a:schemeClr val="tx1"/>
                            </a:solidFill>
                            <a:effectLst/>
                            <a:latin typeface="Cambria Math" panose="02040503050406030204" pitchFamily="18" charset="0"/>
                            <a:ea typeface="+mn-ea"/>
                            <a:cs typeface="+mn-cs"/>
                          </a:rPr>
                          <m:t>hybrid</m:t>
                        </m:r>
                        <m:r>
                          <a:rPr lang="nb-NO" sz="900">
                            <a:solidFill>
                              <a:schemeClr val="tx1"/>
                            </a:solidFill>
                            <a:effectLst/>
                            <a:latin typeface="Cambria Math" panose="02040503050406030204" pitchFamily="18" charset="0"/>
                            <a:ea typeface="+mn-ea"/>
                            <a:cs typeface="+mn-cs"/>
                          </a:rPr>
                          <m:t> </m:t>
                        </m:r>
                        <m:r>
                          <m:rPr>
                            <m:sty m:val="p"/>
                          </m:rPr>
                          <a:rPr lang="nb-NO" sz="900">
                            <a:solidFill>
                              <a:schemeClr val="tx1"/>
                            </a:solidFill>
                            <a:effectLst/>
                            <a:latin typeface="Cambria Math" panose="02040503050406030204" pitchFamily="18" charset="0"/>
                            <a:ea typeface="+mn-ea"/>
                            <a:cs typeface="+mn-cs"/>
                          </a:rPr>
                          <m:t>capital</m:t>
                        </m:r>
                      </m:den>
                    </m:f>
                  </m:oMath>
                </m:oMathPara>
              </a14:m>
              <a:endParaRPr lang="nb-NO" sz="900">
                <a:solidFill>
                  <a:schemeClr val="tx1"/>
                </a:solidFill>
                <a:effectLst/>
                <a:latin typeface="+mn-lt"/>
                <a:ea typeface="+mn-ea"/>
                <a:cs typeface="+mn-cs"/>
              </a:endParaRPr>
            </a:p>
            <a:p>
              <a:endParaRPr lang="nb-NO" sz="900"/>
            </a:p>
          </xdr:txBody>
        </xdr:sp>
      </mc:Choice>
      <mc:Fallback xmlns="">
        <xdr:sp macro="" textlink="">
          <xdr:nvSpPr>
            <xdr:cNvPr id="32" name="TekstSylinder 31"/>
            <xdr:cNvSpPr txBox="1"/>
          </xdr:nvSpPr>
          <xdr:spPr>
            <a:xfrm>
              <a:off x="2790825" y="5157787"/>
              <a:ext cx="3653436" cy="5159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r>
                <a:rPr lang="nb-NO" sz="900" i="0">
                  <a:solidFill>
                    <a:schemeClr val="tx1"/>
                  </a:solidFill>
                  <a:effectLst/>
                  <a:latin typeface="Cambria Math" panose="02040503050406030204" pitchFamily="18" charset="0"/>
                  <a:ea typeface="+mn-ea"/>
                  <a:cs typeface="+mn-cs"/>
                </a:rPr>
                <a:t>((Profit after tax−Interest expenses on hybrid capital)×(Act/Act) )/(Average equity−Average hybrid capital)</a:t>
              </a:r>
              <a:endParaRPr lang="nb-NO" sz="900">
                <a:solidFill>
                  <a:schemeClr val="tx1"/>
                </a:solidFill>
                <a:effectLst/>
                <a:latin typeface="+mn-lt"/>
                <a:ea typeface="+mn-ea"/>
                <a:cs typeface="+mn-cs"/>
              </a:endParaRPr>
            </a:p>
            <a:p>
              <a:endParaRPr lang="nb-NO" sz="900"/>
            </a:p>
          </xdr:txBody>
        </xdr:sp>
      </mc:Fallback>
    </mc:AlternateContent>
    <xdr:clientData/>
  </xdr:oneCellAnchor>
  <xdr:oneCellAnchor>
    <xdr:from>
      <xdr:col>1</xdr:col>
      <xdr:colOff>600075</xdr:colOff>
      <xdr:row>14</xdr:row>
      <xdr:rowOff>90487</xdr:rowOff>
    </xdr:from>
    <xdr:ext cx="3800475" cy="414338"/>
    <mc:AlternateContent xmlns:mc="http://schemas.openxmlformats.org/markup-compatibility/2006" xmlns:a14="http://schemas.microsoft.com/office/drawing/2010/main">
      <mc:Choice Requires="a14">
        <xdr:sp macro="" textlink="">
          <xdr:nvSpPr>
            <xdr:cNvPr id="33" name="TekstSylinder 32">
              <a:extLst>
                <a:ext uri="{FF2B5EF4-FFF2-40B4-BE49-F238E27FC236}">
                  <a16:creationId xmlns:a16="http://schemas.microsoft.com/office/drawing/2014/main" id="{00000000-0008-0000-0300-000021000000}"/>
                </a:ext>
              </a:extLst>
            </xdr:cNvPr>
            <xdr:cNvSpPr txBox="1"/>
          </xdr:nvSpPr>
          <xdr:spPr>
            <a:xfrm>
              <a:off x="2800350" y="6796087"/>
              <a:ext cx="3800475" cy="41433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noAutofit/>
            </a:bodyPr>
            <a:lstStyle/>
            <a:p>
              <a:pPr/>
              <a14:m>
                <m:oMathPara xmlns:m="http://schemas.openxmlformats.org/officeDocument/2006/math">
                  <m:oMathParaPr>
                    <m:jc m:val="centerGroup"/>
                  </m:oMathParaPr>
                  <m:oMath xmlns:m="http://schemas.openxmlformats.org/officeDocument/2006/math">
                    <m:r>
                      <a:rPr lang="en-GB" sz="900" i="1">
                        <a:solidFill>
                          <a:schemeClr val="tx1"/>
                        </a:solidFill>
                        <a:effectLst/>
                        <a:latin typeface="Cambria Math" panose="02040503050406030204" pitchFamily="18" charset="0"/>
                        <a:ea typeface="+mn-ea"/>
                        <a:cs typeface="+mn-cs"/>
                      </a:rPr>
                      <m:t>𝑂𝑝𝑒𝑟𝑎𝑡𝑖𝑛𝑔</m:t>
                    </m:r>
                    <m:r>
                      <a:rPr lang="en-GB" sz="900" i="1">
                        <a:solidFill>
                          <a:schemeClr val="tx1"/>
                        </a:solidFill>
                        <a:effectLst/>
                        <a:latin typeface="Cambria Math" panose="02040503050406030204" pitchFamily="18" charset="0"/>
                        <a:ea typeface="+mn-ea"/>
                        <a:cs typeface="+mn-cs"/>
                      </a:rPr>
                      <m:t> </m:t>
                    </m:r>
                    <m:r>
                      <a:rPr lang="en-GB" sz="900" i="1">
                        <a:solidFill>
                          <a:schemeClr val="tx1"/>
                        </a:solidFill>
                        <a:effectLst/>
                        <a:latin typeface="Cambria Math" panose="02040503050406030204" pitchFamily="18" charset="0"/>
                        <a:ea typeface="+mn-ea"/>
                        <a:cs typeface="+mn-cs"/>
                      </a:rPr>
                      <m:t>𝑝𝑟𝑜𝑓𝑖𝑡</m:t>
                    </m:r>
                    <m:r>
                      <a:rPr lang="en-GB" sz="900" i="1">
                        <a:solidFill>
                          <a:schemeClr val="tx1"/>
                        </a:solidFill>
                        <a:effectLst/>
                        <a:latin typeface="Cambria Math" panose="02040503050406030204" pitchFamily="18" charset="0"/>
                        <a:ea typeface="+mn-ea"/>
                        <a:cs typeface="+mn-cs"/>
                      </a:rPr>
                      <m:t> </m:t>
                    </m:r>
                    <m:r>
                      <a:rPr lang="en-GB" sz="900" i="1">
                        <a:solidFill>
                          <a:schemeClr val="tx1"/>
                        </a:solidFill>
                        <a:effectLst/>
                        <a:latin typeface="Cambria Math" panose="02040503050406030204" pitchFamily="18" charset="0"/>
                        <a:ea typeface="+mn-ea"/>
                        <a:cs typeface="+mn-cs"/>
                      </a:rPr>
                      <m:t>𝑏𝑒𝑓𝑜𝑟𝑒</m:t>
                    </m:r>
                    <m:r>
                      <a:rPr lang="en-GB" sz="900" i="1">
                        <a:solidFill>
                          <a:schemeClr val="tx1"/>
                        </a:solidFill>
                        <a:effectLst/>
                        <a:latin typeface="Cambria Math" panose="02040503050406030204" pitchFamily="18" charset="0"/>
                        <a:ea typeface="+mn-ea"/>
                        <a:cs typeface="+mn-cs"/>
                      </a:rPr>
                      <m:t> </m:t>
                    </m:r>
                    <m:r>
                      <a:rPr lang="en-GB" sz="900" i="1">
                        <a:solidFill>
                          <a:schemeClr val="tx1"/>
                        </a:solidFill>
                        <a:effectLst/>
                        <a:latin typeface="Cambria Math" panose="02040503050406030204" pitchFamily="18" charset="0"/>
                        <a:ea typeface="+mn-ea"/>
                        <a:cs typeface="+mn-cs"/>
                      </a:rPr>
                      <m:t>𝑙𝑜𝑠𝑠𝑒𝑠</m:t>
                    </m:r>
                    <m:r>
                      <a:rPr lang="en-GB" sz="900" i="1">
                        <a:solidFill>
                          <a:schemeClr val="tx1"/>
                        </a:solidFill>
                        <a:effectLst/>
                        <a:latin typeface="Cambria Math" panose="02040503050406030204" pitchFamily="18" charset="0"/>
                        <a:ea typeface="+mn-ea"/>
                        <a:cs typeface="+mn-cs"/>
                      </a:rPr>
                      <m:t> </m:t>
                    </m:r>
                    <m:r>
                      <a:rPr lang="en-GB" sz="900" i="1">
                        <a:solidFill>
                          <a:schemeClr val="tx1"/>
                        </a:solidFill>
                        <a:effectLst/>
                        <a:latin typeface="Cambria Math" panose="02040503050406030204" pitchFamily="18" charset="0"/>
                        <a:ea typeface="+mn-ea"/>
                        <a:cs typeface="+mn-cs"/>
                      </a:rPr>
                      <m:t>𝑜𝑛</m:t>
                    </m:r>
                    <m:r>
                      <a:rPr lang="en-GB" sz="900" i="1">
                        <a:solidFill>
                          <a:schemeClr val="tx1"/>
                        </a:solidFill>
                        <a:effectLst/>
                        <a:latin typeface="Cambria Math" panose="02040503050406030204" pitchFamily="18" charset="0"/>
                        <a:ea typeface="+mn-ea"/>
                        <a:cs typeface="+mn-cs"/>
                      </a:rPr>
                      <m:t> </m:t>
                    </m:r>
                    <m:r>
                      <a:rPr lang="en-GB" sz="900" i="1">
                        <a:solidFill>
                          <a:schemeClr val="tx1"/>
                        </a:solidFill>
                        <a:effectLst/>
                        <a:latin typeface="Cambria Math" panose="02040503050406030204" pitchFamily="18" charset="0"/>
                        <a:ea typeface="+mn-ea"/>
                        <a:cs typeface="+mn-cs"/>
                      </a:rPr>
                      <m:t>𝑙𝑜𝑎𝑛𝑠</m:t>
                    </m:r>
                    <m:r>
                      <a:rPr lang="en-GB" sz="900" i="1">
                        <a:solidFill>
                          <a:schemeClr val="tx1"/>
                        </a:solidFill>
                        <a:effectLst/>
                        <a:latin typeface="Cambria Math" panose="02040503050406030204" pitchFamily="18" charset="0"/>
                        <a:ea typeface="+mn-ea"/>
                        <a:cs typeface="+mn-cs"/>
                      </a:rPr>
                      <m:t> </m:t>
                    </m:r>
                    <m:r>
                      <a:rPr lang="en-GB" sz="900" i="1">
                        <a:solidFill>
                          <a:schemeClr val="tx1"/>
                        </a:solidFill>
                        <a:effectLst/>
                        <a:latin typeface="Cambria Math" panose="02040503050406030204" pitchFamily="18" charset="0"/>
                        <a:ea typeface="+mn-ea"/>
                        <a:cs typeface="+mn-cs"/>
                      </a:rPr>
                      <m:t>𝑎𝑛𝑑</m:t>
                    </m:r>
                    <m:r>
                      <a:rPr lang="en-GB" sz="900" i="1">
                        <a:solidFill>
                          <a:schemeClr val="tx1"/>
                        </a:solidFill>
                        <a:effectLst/>
                        <a:latin typeface="Cambria Math" panose="02040503050406030204" pitchFamily="18" charset="0"/>
                        <a:ea typeface="+mn-ea"/>
                        <a:cs typeface="+mn-cs"/>
                      </a:rPr>
                      <m:t> </m:t>
                    </m:r>
                    <m:r>
                      <a:rPr lang="en-GB" sz="900" i="1">
                        <a:solidFill>
                          <a:schemeClr val="tx1"/>
                        </a:solidFill>
                        <a:effectLst/>
                        <a:latin typeface="Cambria Math" panose="02040503050406030204" pitchFamily="18" charset="0"/>
                        <a:ea typeface="+mn-ea"/>
                        <a:cs typeface="+mn-cs"/>
                      </a:rPr>
                      <m:t>𝑔𝑢𝑎𝑟𝑎𝑛𝑡𝑒𝑒𝑠</m:t>
                    </m:r>
                  </m:oMath>
                </m:oMathPara>
              </a14:m>
              <a:endParaRPr lang="nb-NO" sz="900" i="1">
                <a:solidFill>
                  <a:schemeClr val="tx1"/>
                </a:solidFill>
                <a:effectLst/>
                <a:latin typeface="+mn-lt"/>
                <a:ea typeface="+mn-ea"/>
                <a:cs typeface="+mn-cs"/>
              </a:endParaRPr>
            </a:p>
            <a:p>
              <a:pPr/>
              <a14:m>
                <m:oMathPara xmlns:m="http://schemas.openxmlformats.org/officeDocument/2006/math">
                  <m:oMathParaPr>
                    <m:jc m:val="centerGroup"/>
                  </m:oMathParaPr>
                  <m:oMath xmlns:m="http://schemas.openxmlformats.org/officeDocument/2006/math">
                    <m:r>
                      <a:rPr lang="en-GB" sz="900" i="1">
                        <a:solidFill>
                          <a:schemeClr val="tx1"/>
                        </a:solidFill>
                        <a:effectLst/>
                        <a:latin typeface="Cambria Math" panose="02040503050406030204" pitchFamily="18" charset="0"/>
                        <a:ea typeface="+mn-ea"/>
                        <a:cs typeface="+mn-cs"/>
                      </a:rPr>
                      <m:t>−</m:t>
                    </m:r>
                    <m:r>
                      <a:rPr lang="en-GB" sz="900" i="1">
                        <a:solidFill>
                          <a:schemeClr val="tx1"/>
                        </a:solidFill>
                        <a:effectLst/>
                        <a:latin typeface="Cambria Math" panose="02040503050406030204" pitchFamily="18" charset="0"/>
                        <a:ea typeface="+mn-ea"/>
                        <a:cs typeface="+mn-cs"/>
                      </a:rPr>
                      <m:t>𝑁𝑒𝑡</m:t>
                    </m:r>
                    <m:r>
                      <a:rPr lang="en-GB" sz="900" i="1">
                        <a:solidFill>
                          <a:schemeClr val="tx1"/>
                        </a:solidFill>
                        <a:effectLst/>
                        <a:latin typeface="Cambria Math" panose="02040503050406030204" pitchFamily="18" charset="0"/>
                        <a:ea typeface="+mn-ea"/>
                        <a:cs typeface="+mn-cs"/>
                      </a:rPr>
                      <m:t> </m:t>
                    </m:r>
                    <m:r>
                      <a:rPr lang="en-GB" sz="900" i="1">
                        <a:solidFill>
                          <a:schemeClr val="tx1"/>
                        </a:solidFill>
                        <a:effectLst/>
                        <a:latin typeface="Cambria Math" panose="02040503050406030204" pitchFamily="18" charset="0"/>
                        <a:ea typeface="+mn-ea"/>
                        <a:cs typeface="+mn-cs"/>
                      </a:rPr>
                      <m:t>𝑖𝑛𝑐𝑜𝑚𝑒</m:t>
                    </m:r>
                    <m:r>
                      <a:rPr lang="en-GB" sz="900" i="1">
                        <a:solidFill>
                          <a:schemeClr val="tx1"/>
                        </a:solidFill>
                        <a:effectLst/>
                        <a:latin typeface="Cambria Math" panose="02040503050406030204" pitchFamily="18" charset="0"/>
                        <a:ea typeface="+mn-ea"/>
                        <a:cs typeface="+mn-cs"/>
                      </a:rPr>
                      <m:t> </m:t>
                    </m:r>
                    <m:r>
                      <a:rPr lang="en-GB" sz="900" i="1">
                        <a:solidFill>
                          <a:schemeClr val="tx1"/>
                        </a:solidFill>
                        <a:effectLst/>
                        <a:latin typeface="Cambria Math" panose="02040503050406030204" pitchFamily="18" charset="0"/>
                        <a:ea typeface="+mn-ea"/>
                        <a:cs typeface="+mn-cs"/>
                      </a:rPr>
                      <m:t>𝑓𝑟𝑜𝑚</m:t>
                    </m:r>
                    <m:r>
                      <a:rPr lang="en-GB" sz="900" i="1">
                        <a:solidFill>
                          <a:schemeClr val="tx1"/>
                        </a:solidFill>
                        <a:effectLst/>
                        <a:latin typeface="Cambria Math" panose="02040503050406030204" pitchFamily="18" charset="0"/>
                        <a:ea typeface="+mn-ea"/>
                        <a:cs typeface="+mn-cs"/>
                      </a:rPr>
                      <m:t> </m:t>
                    </m:r>
                    <m:r>
                      <a:rPr lang="en-GB" sz="900" i="1">
                        <a:solidFill>
                          <a:schemeClr val="tx1"/>
                        </a:solidFill>
                        <a:effectLst/>
                        <a:latin typeface="Cambria Math" panose="02040503050406030204" pitchFamily="18" charset="0"/>
                        <a:ea typeface="+mn-ea"/>
                        <a:cs typeface="+mn-cs"/>
                      </a:rPr>
                      <m:t>𝑓𝑖𝑛𝑎𝑛𝑐𝑖𝑎𝑙</m:t>
                    </m:r>
                    <m:r>
                      <a:rPr lang="en-GB" sz="900" i="1">
                        <a:solidFill>
                          <a:schemeClr val="tx1"/>
                        </a:solidFill>
                        <a:effectLst/>
                        <a:latin typeface="Cambria Math" panose="02040503050406030204" pitchFamily="18" charset="0"/>
                        <a:ea typeface="+mn-ea"/>
                        <a:cs typeface="+mn-cs"/>
                      </a:rPr>
                      <m:t> </m:t>
                    </m:r>
                    <m:r>
                      <a:rPr lang="en-GB" sz="900" i="1">
                        <a:solidFill>
                          <a:schemeClr val="tx1"/>
                        </a:solidFill>
                        <a:effectLst/>
                        <a:latin typeface="Cambria Math" panose="02040503050406030204" pitchFamily="18" charset="0"/>
                        <a:ea typeface="+mn-ea"/>
                        <a:cs typeface="+mn-cs"/>
                      </a:rPr>
                      <m:t>𝑎𝑠𝑠𝑒𝑡𝑠</m:t>
                    </m:r>
                    <m:r>
                      <a:rPr lang="en-GB" sz="900" i="1">
                        <a:solidFill>
                          <a:schemeClr val="tx1"/>
                        </a:solidFill>
                        <a:effectLst/>
                        <a:latin typeface="Cambria Math" panose="02040503050406030204" pitchFamily="18" charset="0"/>
                        <a:ea typeface="+mn-ea"/>
                        <a:cs typeface="+mn-cs"/>
                      </a:rPr>
                      <m:t> </m:t>
                    </m:r>
                    <m:r>
                      <a:rPr lang="en-GB" sz="900" i="1">
                        <a:solidFill>
                          <a:schemeClr val="tx1"/>
                        </a:solidFill>
                        <a:effectLst/>
                        <a:latin typeface="Cambria Math" panose="02040503050406030204" pitchFamily="18" charset="0"/>
                        <a:ea typeface="+mn-ea"/>
                        <a:cs typeface="+mn-cs"/>
                      </a:rPr>
                      <m:t>𝑎𝑛𝑑</m:t>
                    </m:r>
                    <m:r>
                      <a:rPr lang="en-GB" sz="900" i="1">
                        <a:solidFill>
                          <a:schemeClr val="tx1"/>
                        </a:solidFill>
                        <a:effectLst/>
                        <a:latin typeface="Cambria Math" panose="02040503050406030204" pitchFamily="18" charset="0"/>
                        <a:ea typeface="+mn-ea"/>
                        <a:cs typeface="+mn-cs"/>
                      </a:rPr>
                      <m:t> </m:t>
                    </m:r>
                    <m:r>
                      <a:rPr lang="en-GB" sz="900" i="1">
                        <a:solidFill>
                          <a:schemeClr val="tx1"/>
                        </a:solidFill>
                        <a:effectLst/>
                        <a:latin typeface="Cambria Math" panose="02040503050406030204" pitchFamily="18" charset="0"/>
                        <a:ea typeface="+mn-ea"/>
                        <a:cs typeface="+mn-cs"/>
                      </a:rPr>
                      <m:t>𝑙𝑖𝑎𝑏𝑖𝑙𝑖𝑡𝑖𝑒𝑠</m:t>
                    </m:r>
                    <m:r>
                      <a:rPr lang="en-GB" sz="900" i="1">
                        <a:solidFill>
                          <a:schemeClr val="tx1"/>
                        </a:solidFill>
                        <a:effectLst/>
                        <a:latin typeface="Cambria Math" panose="02040503050406030204" pitchFamily="18" charset="0"/>
                        <a:ea typeface="+mn-ea"/>
                        <a:cs typeface="+mn-cs"/>
                      </a:rPr>
                      <m:t>−</m:t>
                    </m:r>
                    <m:r>
                      <a:rPr lang="en-GB" sz="900" i="1">
                        <a:solidFill>
                          <a:schemeClr val="tx1"/>
                        </a:solidFill>
                        <a:effectLst/>
                        <a:latin typeface="Cambria Math" panose="02040503050406030204" pitchFamily="18" charset="0"/>
                        <a:ea typeface="+mn-ea"/>
                        <a:cs typeface="+mn-cs"/>
                      </a:rPr>
                      <m:t>𝑁𝑜𝑡𝑎𝑏𝑙𝑒</m:t>
                    </m:r>
                    <m:r>
                      <a:rPr lang="en-GB" sz="900" i="1">
                        <a:solidFill>
                          <a:schemeClr val="tx1"/>
                        </a:solidFill>
                        <a:effectLst/>
                        <a:latin typeface="Cambria Math" panose="02040503050406030204" pitchFamily="18" charset="0"/>
                        <a:ea typeface="+mn-ea"/>
                        <a:cs typeface="+mn-cs"/>
                      </a:rPr>
                      <m:t> </m:t>
                    </m:r>
                    <m:r>
                      <a:rPr lang="en-GB" sz="900" i="1">
                        <a:solidFill>
                          <a:schemeClr val="tx1"/>
                        </a:solidFill>
                        <a:effectLst/>
                        <a:latin typeface="Cambria Math" panose="02040503050406030204" pitchFamily="18" charset="0"/>
                        <a:ea typeface="+mn-ea"/>
                        <a:cs typeface="+mn-cs"/>
                      </a:rPr>
                      <m:t>𝑖𝑡𝑒𝑚𝑠</m:t>
                    </m:r>
                  </m:oMath>
                </m:oMathPara>
              </a14:m>
              <a:endParaRPr lang="nb-NO" sz="900"/>
            </a:p>
          </xdr:txBody>
        </xdr:sp>
      </mc:Choice>
      <mc:Fallback xmlns="">
        <xdr:sp macro="" textlink="">
          <xdr:nvSpPr>
            <xdr:cNvPr id="33" name="TekstSylinder 32"/>
            <xdr:cNvSpPr txBox="1"/>
          </xdr:nvSpPr>
          <xdr:spPr>
            <a:xfrm>
              <a:off x="2800350" y="6796087"/>
              <a:ext cx="3800475" cy="41433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noAutofit/>
            </a:bodyPr>
            <a:lstStyle/>
            <a:p>
              <a:pPr/>
              <a:r>
                <a:rPr lang="en-GB" sz="900" i="0">
                  <a:solidFill>
                    <a:schemeClr val="tx1"/>
                  </a:solidFill>
                  <a:effectLst/>
                  <a:latin typeface="Cambria Math" panose="02040503050406030204" pitchFamily="18" charset="0"/>
                  <a:ea typeface="+mn-ea"/>
                  <a:cs typeface="+mn-cs"/>
                </a:rPr>
                <a:t>𝑂𝑝𝑒𝑟𝑎𝑡𝑖𝑛𝑔 𝑝𝑟𝑜𝑓𝑖𝑡 𝑏𝑒𝑓𝑜𝑟𝑒 𝑙𝑜𝑠𝑠𝑒𝑠 𝑜𝑛 𝑙𝑜𝑎𝑛𝑠 𝑎𝑛𝑑 𝑔𝑢𝑎𝑟𝑎𝑛𝑡𝑒𝑒𝑠</a:t>
              </a:r>
              <a:endParaRPr lang="nb-NO" sz="900" i="1">
                <a:solidFill>
                  <a:schemeClr val="tx1"/>
                </a:solidFill>
                <a:effectLst/>
                <a:latin typeface="+mn-lt"/>
                <a:ea typeface="+mn-ea"/>
                <a:cs typeface="+mn-cs"/>
              </a:endParaRPr>
            </a:p>
            <a:p>
              <a:pPr/>
              <a:r>
                <a:rPr lang="en-GB" sz="900" i="0">
                  <a:solidFill>
                    <a:schemeClr val="tx1"/>
                  </a:solidFill>
                  <a:effectLst/>
                  <a:latin typeface="Cambria Math" panose="02040503050406030204" pitchFamily="18" charset="0"/>
                  <a:ea typeface="+mn-ea"/>
                  <a:cs typeface="+mn-cs"/>
                </a:rPr>
                <a:t>−𝑁𝑒𝑡 𝑖𝑛𝑐𝑜𝑚𝑒 𝑓𝑟𝑜𝑚 𝑓𝑖𝑛𝑎𝑛𝑐𝑖𝑎𝑙 𝑎𝑠𝑠𝑒𝑡𝑠 𝑎𝑛𝑑 𝑙𝑖𝑎𝑏𝑖𝑙𝑖𝑡𝑖𝑒𝑠−𝑁𝑜𝑡𝑎𝑏𝑙𝑒 𝑖𝑡𝑒𝑚𝑠</a:t>
              </a:r>
              <a:endParaRPr lang="nb-NO" sz="900"/>
            </a:p>
          </xdr:txBody>
        </xdr:sp>
      </mc:Fallback>
    </mc:AlternateContent>
    <xdr:clientData/>
  </xdr:oneCellAnchor>
  <xdr:oneCellAnchor>
    <xdr:from>
      <xdr:col>1</xdr:col>
      <xdr:colOff>1924050</xdr:colOff>
      <xdr:row>16</xdr:row>
      <xdr:rowOff>128587</xdr:rowOff>
    </xdr:from>
    <xdr:ext cx="1061957" cy="263021"/>
    <mc:AlternateContent xmlns:mc="http://schemas.openxmlformats.org/markup-compatibility/2006" xmlns:a14="http://schemas.microsoft.com/office/drawing/2010/main">
      <mc:Choice Requires="a14">
        <xdr:sp macro="" textlink="">
          <xdr:nvSpPr>
            <xdr:cNvPr id="34" name="TekstSylinder 33">
              <a:extLst>
                <a:ext uri="{FF2B5EF4-FFF2-40B4-BE49-F238E27FC236}">
                  <a16:creationId xmlns:a16="http://schemas.microsoft.com/office/drawing/2014/main" id="{00000000-0008-0000-0300-000022000000}"/>
                </a:ext>
              </a:extLst>
            </xdr:cNvPr>
            <xdr:cNvSpPr txBox="1"/>
          </xdr:nvSpPr>
          <xdr:spPr>
            <a:xfrm>
              <a:off x="4124325" y="7824787"/>
              <a:ext cx="1061957" cy="26302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f>
                      <m:fPr>
                        <m:ctrlPr>
                          <a:rPr lang="nb-NO" sz="900" i="1">
                            <a:solidFill>
                              <a:schemeClr val="tx1"/>
                            </a:solidFill>
                            <a:effectLst/>
                            <a:latin typeface="Cambria Math" panose="02040503050406030204" pitchFamily="18" charset="0"/>
                            <a:ea typeface="+mn-ea"/>
                            <a:cs typeface="+mn-cs"/>
                          </a:rPr>
                        </m:ctrlPr>
                      </m:fPr>
                      <m:num>
                        <m:r>
                          <m:rPr>
                            <m:sty m:val="p"/>
                          </m:rPr>
                          <a:rPr lang="en-GB" sz="900">
                            <a:solidFill>
                              <a:schemeClr val="tx1"/>
                            </a:solidFill>
                            <a:effectLst/>
                            <a:latin typeface="Cambria Math" panose="02040503050406030204" pitchFamily="18" charset="0"/>
                            <a:ea typeface="+mn-ea"/>
                            <a:cs typeface="+mn-cs"/>
                          </a:rPr>
                          <m:t>Total</m:t>
                        </m:r>
                        <m:r>
                          <a:rPr lang="en-GB" sz="900">
                            <a:solidFill>
                              <a:schemeClr val="tx1"/>
                            </a:solidFill>
                            <a:effectLst/>
                            <a:latin typeface="Cambria Math" panose="02040503050406030204" pitchFamily="18" charset="0"/>
                            <a:ea typeface="+mn-ea"/>
                            <a:cs typeface="+mn-cs"/>
                          </a:rPr>
                          <m:t> </m:t>
                        </m:r>
                        <m:r>
                          <m:rPr>
                            <m:sty m:val="p"/>
                          </m:rPr>
                          <a:rPr lang="en-GB" sz="900">
                            <a:solidFill>
                              <a:schemeClr val="tx1"/>
                            </a:solidFill>
                            <a:effectLst/>
                            <a:latin typeface="Cambria Math" panose="02040503050406030204" pitchFamily="18" charset="0"/>
                            <a:ea typeface="+mn-ea"/>
                            <a:cs typeface="+mn-cs"/>
                          </a:rPr>
                          <m:t>operating</m:t>
                        </m:r>
                        <m:r>
                          <a:rPr lang="en-GB" sz="900">
                            <a:solidFill>
                              <a:schemeClr val="tx1"/>
                            </a:solidFill>
                            <a:effectLst/>
                            <a:latin typeface="Cambria Math" panose="02040503050406030204" pitchFamily="18" charset="0"/>
                            <a:ea typeface="+mn-ea"/>
                            <a:cs typeface="+mn-cs"/>
                          </a:rPr>
                          <m:t> </m:t>
                        </m:r>
                        <m:r>
                          <m:rPr>
                            <m:sty m:val="p"/>
                          </m:rPr>
                          <a:rPr lang="en-GB" sz="900">
                            <a:solidFill>
                              <a:schemeClr val="tx1"/>
                            </a:solidFill>
                            <a:effectLst/>
                            <a:latin typeface="Cambria Math" panose="02040503050406030204" pitchFamily="18" charset="0"/>
                            <a:ea typeface="+mn-ea"/>
                            <a:cs typeface="+mn-cs"/>
                          </a:rPr>
                          <m:t>costs</m:t>
                        </m:r>
                      </m:num>
                      <m:den>
                        <m:r>
                          <m:rPr>
                            <m:sty m:val="p"/>
                          </m:rPr>
                          <a:rPr lang="en-GB" sz="900">
                            <a:solidFill>
                              <a:schemeClr val="tx1"/>
                            </a:solidFill>
                            <a:effectLst/>
                            <a:latin typeface="Cambria Math" panose="02040503050406030204" pitchFamily="18" charset="0"/>
                            <a:ea typeface="+mn-ea"/>
                            <a:cs typeface="+mn-cs"/>
                          </a:rPr>
                          <m:t>Total</m:t>
                        </m:r>
                        <m:r>
                          <a:rPr lang="en-GB" sz="900">
                            <a:solidFill>
                              <a:schemeClr val="tx1"/>
                            </a:solidFill>
                            <a:effectLst/>
                            <a:latin typeface="Cambria Math" panose="02040503050406030204" pitchFamily="18" charset="0"/>
                            <a:ea typeface="+mn-ea"/>
                            <a:cs typeface="+mn-cs"/>
                          </a:rPr>
                          <m:t> </m:t>
                        </m:r>
                        <m:r>
                          <m:rPr>
                            <m:sty m:val="p"/>
                          </m:rPr>
                          <a:rPr lang="en-GB" sz="900">
                            <a:solidFill>
                              <a:schemeClr val="tx1"/>
                            </a:solidFill>
                            <a:effectLst/>
                            <a:latin typeface="Cambria Math" panose="02040503050406030204" pitchFamily="18" charset="0"/>
                            <a:ea typeface="+mn-ea"/>
                            <a:cs typeface="+mn-cs"/>
                          </a:rPr>
                          <m:t>net</m:t>
                        </m:r>
                        <m:r>
                          <a:rPr lang="en-GB" sz="900">
                            <a:solidFill>
                              <a:schemeClr val="tx1"/>
                            </a:solidFill>
                            <a:effectLst/>
                            <a:latin typeface="Cambria Math" panose="02040503050406030204" pitchFamily="18" charset="0"/>
                            <a:ea typeface="+mn-ea"/>
                            <a:cs typeface="+mn-cs"/>
                          </a:rPr>
                          <m:t> </m:t>
                        </m:r>
                        <m:r>
                          <m:rPr>
                            <m:sty m:val="p"/>
                          </m:rPr>
                          <a:rPr lang="en-GB" sz="900">
                            <a:solidFill>
                              <a:schemeClr val="tx1"/>
                            </a:solidFill>
                            <a:effectLst/>
                            <a:latin typeface="Cambria Math" panose="02040503050406030204" pitchFamily="18" charset="0"/>
                            <a:ea typeface="+mn-ea"/>
                            <a:cs typeface="+mn-cs"/>
                          </a:rPr>
                          <m:t>income</m:t>
                        </m:r>
                      </m:den>
                    </m:f>
                  </m:oMath>
                </m:oMathPara>
              </a14:m>
              <a:endParaRPr lang="nb-NO" sz="900"/>
            </a:p>
          </xdr:txBody>
        </xdr:sp>
      </mc:Choice>
      <mc:Fallback xmlns="">
        <xdr:sp macro="" textlink="">
          <xdr:nvSpPr>
            <xdr:cNvPr id="34" name="TekstSylinder 33"/>
            <xdr:cNvSpPr txBox="1"/>
          </xdr:nvSpPr>
          <xdr:spPr>
            <a:xfrm>
              <a:off x="4124325" y="7824787"/>
              <a:ext cx="1061957" cy="26302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nb-NO" sz="900" i="0">
                  <a:solidFill>
                    <a:schemeClr val="tx1"/>
                  </a:solidFill>
                  <a:effectLst/>
                  <a:latin typeface="Cambria Math" panose="02040503050406030204" pitchFamily="18" charset="0"/>
                  <a:ea typeface="+mn-ea"/>
                  <a:cs typeface="+mn-cs"/>
                </a:rPr>
                <a:t>(</a:t>
              </a:r>
              <a:r>
                <a:rPr lang="en-GB" sz="900" i="0">
                  <a:solidFill>
                    <a:schemeClr val="tx1"/>
                  </a:solidFill>
                  <a:effectLst/>
                  <a:latin typeface="Cambria Math" panose="02040503050406030204" pitchFamily="18" charset="0"/>
                  <a:ea typeface="+mn-ea"/>
                  <a:cs typeface="+mn-cs"/>
                </a:rPr>
                <a:t>Total operating costs</a:t>
              </a:r>
              <a:r>
                <a:rPr lang="nb-NO" sz="900" i="0">
                  <a:solidFill>
                    <a:schemeClr val="tx1"/>
                  </a:solidFill>
                  <a:effectLst/>
                  <a:latin typeface="Cambria Math" panose="02040503050406030204" pitchFamily="18" charset="0"/>
                  <a:ea typeface="+mn-ea"/>
                  <a:cs typeface="+mn-cs"/>
                </a:rPr>
                <a:t>)/(</a:t>
              </a:r>
              <a:r>
                <a:rPr lang="en-GB" sz="900" i="0">
                  <a:solidFill>
                    <a:schemeClr val="tx1"/>
                  </a:solidFill>
                  <a:effectLst/>
                  <a:latin typeface="Cambria Math" panose="02040503050406030204" pitchFamily="18" charset="0"/>
                  <a:ea typeface="+mn-ea"/>
                  <a:cs typeface="+mn-cs"/>
                </a:rPr>
                <a:t>Total net income</a:t>
              </a:r>
              <a:r>
                <a:rPr lang="nb-NO" sz="900" i="0">
                  <a:solidFill>
                    <a:schemeClr val="tx1"/>
                  </a:solidFill>
                  <a:effectLst/>
                  <a:latin typeface="Cambria Math" panose="02040503050406030204" pitchFamily="18" charset="0"/>
                  <a:ea typeface="+mn-ea"/>
                  <a:cs typeface="+mn-cs"/>
                </a:rPr>
                <a:t>)</a:t>
              </a:r>
              <a:endParaRPr lang="nb-NO" sz="900"/>
            </a:p>
          </xdr:txBody>
        </xdr:sp>
      </mc:Fallback>
    </mc:AlternateContent>
    <xdr:clientData/>
  </xdr:oneCellAnchor>
  <xdr:oneCellAnchor>
    <xdr:from>
      <xdr:col>1</xdr:col>
      <xdr:colOff>571500</xdr:colOff>
      <xdr:row>18</xdr:row>
      <xdr:rowOff>100012</xdr:rowOff>
    </xdr:from>
    <xdr:ext cx="4070794" cy="422616"/>
    <mc:AlternateContent xmlns:mc="http://schemas.openxmlformats.org/markup-compatibility/2006" xmlns:a14="http://schemas.microsoft.com/office/drawing/2010/main">
      <mc:Choice Requires="a14">
        <xdr:sp macro="" textlink="">
          <xdr:nvSpPr>
            <xdr:cNvPr id="35" name="TekstSylinder 34">
              <a:extLst>
                <a:ext uri="{FF2B5EF4-FFF2-40B4-BE49-F238E27FC236}">
                  <a16:creationId xmlns:a16="http://schemas.microsoft.com/office/drawing/2014/main" id="{00000000-0008-0000-0300-000023000000}"/>
                </a:ext>
              </a:extLst>
            </xdr:cNvPr>
            <xdr:cNvSpPr txBox="1"/>
          </xdr:nvSpPr>
          <xdr:spPr>
            <a:xfrm>
              <a:off x="2771775" y="8786812"/>
              <a:ext cx="4070794" cy="42261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14:m>
                <m:oMath xmlns:m="http://schemas.openxmlformats.org/officeDocument/2006/math">
                  <m:r>
                    <a:rPr lang="nb-NO" sz="900" b="0" i="1">
                      <a:solidFill>
                        <a:schemeClr val="tx1"/>
                      </a:solidFill>
                      <a:effectLst/>
                      <a:latin typeface="Cambria Math" panose="02040503050406030204" pitchFamily="18" charset="0"/>
                      <a:ea typeface="+mn-ea"/>
                      <a:cs typeface="+mn-cs"/>
                    </a:rPr>
                    <m:t>                </m:t>
                  </m:r>
                  <m:r>
                    <a:rPr lang="en-GB" sz="900" i="1">
                      <a:solidFill>
                        <a:schemeClr val="tx1"/>
                      </a:solidFill>
                      <a:effectLst/>
                      <a:latin typeface="Cambria Math" panose="02040503050406030204" pitchFamily="18" charset="0"/>
                      <a:ea typeface="+mn-ea"/>
                      <a:cs typeface="+mn-cs"/>
                    </a:rPr>
                    <m:t>𝑊𝑒𝑖𝑔h𝑡𝑒𝑑</m:t>
                  </m:r>
                  <m:r>
                    <a:rPr lang="en-GB" sz="900" i="1">
                      <a:solidFill>
                        <a:schemeClr val="tx1"/>
                      </a:solidFill>
                      <a:effectLst/>
                      <a:latin typeface="Cambria Math" panose="02040503050406030204" pitchFamily="18" charset="0"/>
                      <a:ea typeface="+mn-ea"/>
                      <a:cs typeface="+mn-cs"/>
                    </a:rPr>
                    <m:t> </m:t>
                  </m:r>
                  <m:r>
                    <a:rPr lang="en-GB" sz="900" i="1">
                      <a:solidFill>
                        <a:schemeClr val="tx1"/>
                      </a:solidFill>
                      <a:effectLst/>
                      <a:latin typeface="Cambria Math" panose="02040503050406030204" pitchFamily="18" charset="0"/>
                      <a:ea typeface="+mn-ea"/>
                      <a:cs typeface="+mn-cs"/>
                    </a:rPr>
                    <m:t>𝑎𝑣𝑒𝑟𝑎𝑔𝑒</m:t>
                  </m:r>
                  <m:r>
                    <a:rPr lang="en-GB" sz="900" i="1">
                      <a:solidFill>
                        <a:schemeClr val="tx1"/>
                      </a:solidFill>
                      <a:effectLst/>
                      <a:latin typeface="Cambria Math" panose="02040503050406030204" pitchFamily="18" charset="0"/>
                      <a:ea typeface="+mn-ea"/>
                      <a:cs typeface="+mn-cs"/>
                    </a:rPr>
                    <m:t> </m:t>
                  </m:r>
                  <m:r>
                    <a:rPr lang="en-GB" sz="900" i="1">
                      <a:solidFill>
                        <a:schemeClr val="tx1"/>
                      </a:solidFill>
                      <a:effectLst/>
                      <a:latin typeface="Cambria Math" panose="02040503050406030204" pitchFamily="18" charset="0"/>
                      <a:ea typeface="+mn-ea"/>
                      <a:cs typeface="+mn-cs"/>
                    </a:rPr>
                    <m:t>𝑖𝑛𝑡𝑒𝑟𝑒𝑠𝑡</m:t>
                  </m:r>
                  <m:r>
                    <a:rPr lang="en-GB" sz="900" i="1">
                      <a:solidFill>
                        <a:schemeClr val="tx1"/>
                      </a:solidFill>
                      <a:effectLst/>
                      <a:latin typeface="Cambria Math" panose="02040503050406030204" pitchFamily="18" charset="0"/>
                      <a:ea typeface="+mn-ea"/>
                      <a:cs typeface="+mn-cs"/>
                    </a:rPr>
                    <m:t> </m:t>
                  </m:r>
                  <m:r>
                    <a:rPr lang="en-GB" sz="900" i="1">
                      <a:solidFill>
                        <a:schemeClr val="tx1"/>
                      </a:solidFill>
                      <a:effectLst/>
                      <a:latin typeface="Cambria Math" panose="02040503050406030204" pitchFamily="18" charset="0"/>
                      <a:ea typeface="+mn-ea"/>
                      <a:cs typeface="+mn-cs"/>
                    </a:rPr>
                    <m:t>𝑟𝑎𝑡𝑒</m:t>
                  </m:r>
                  <m:r>
                    <a:rPr lang="en-GB" sz="900" i="1">
                      <a:solidFill>
                        <a:schemeClr val="tx1"/>
                      </a:solidFill>
                      <a:effectLst/>
                      <a:latin typeface="Cambria Math" panose="02040503050406030204" pitchFamily="18" charset="0"/>
                      <a:ea typeface="+mn-ea"/>
                      <a:cs typeface="+mn-cs"/>
                    </a:rPr>
                    <m:t> </m:t>
                  </m:r>
                  <m:r>
                    <a:rPr lang="en-GB" sz="900" i="1">
                      <a:solidFill>
                        <a:schemeClr val="tx1"/>
                      </a:solidFill>
                      <a:effectLst/>
                      <a:latin typeface="Cambria Math" panose="02040503050406030204" pitchFamily="18" charset="0"/>
                      <a:ea typeface="+mn-ea"/>
                      <a:cs typeface="+mn-cs"/>
                    </a:rPr>
                    <m:t>𝑜𝑛</m:t>
                  </m:r>
                  <m:r>
                    <a:rPr lang="en-GB" sz="900" i="1">
                      <a:solidFill>
                        <a:schemeClr val="tx1"/>
                      </a:solidFill>
                      <a:effectLst/>
                      <a:latin typeface="Cambria Math" panose="02040503050406030204" pitchFamily="18" charset="0"/>
                      <a:ea typeface="+mn-ea"/>
                      <a:cs typeface="+mn-cs"/>
                    </a:rPr>
                    <m:t> </m:t>
                  </m:r>
                  <m:r>
                    <a:rPr lang="en-GB" sz="900" i="1">
                      <a:solidFill>
                        <a:schemeClr val="tx1"/>
                      </a:solidFill>
                      <a:effectLst/>
                      <a:latin typeface="Cambria Math" panose="02040503050406030204" pitchFamily="18" charset="0"/>
                      <a:ea typeface="+mn-ea"/>
                      <a:cs typeface="+mn-cs"/>
                    </a:rPr>
                    <m:t>𝑙𝑒𝑛𝑑𝑖𝑛𝑔</m:t>
                  </m:r>
                  <m:r>
                    <a:rPr lang="en-GB" sz="900" i="1">
                      <a:solidFill>
                        <a:schemeClr val="tx1"/>
                      </a:solidFill>
                      <a:effectLst/>
                      <a:latin typeface="Cambria Math" panose="02040503050406030204" pitchFamily="18" charset="0"/>
                      <a:ea typeface="+mn-ea"/>
                      <a:cs typeface="+mn-cs"/>
                    </a:rPr>
                    <m:t> </m:t>
                  </m:r>
                  <m:r>
                    <a:rPr lang="en-GB" sz="900" i="1">
                      <a:solidFill>
                        <a:schemeClr val="tx1"/>
                      </a:solidFill>
                      <a:effectLst/>
                      <a:latin typeface="Cambria Math" panose="02040503050406030204" pitchFamily="18" charset="0"/>
                      <a:ea typeface="+mn-ea"/>
                      <a:cs typeface="+mn-cs"/>
                    </a:rPr>
                    <m:t>𝑡𝑜</m:t>
                  </m:r>
                  <m:r>
                    <a:rPr lang="en-GB" sz="900" i="1">
                      <a:solidFill>
                        <a:schemeClr val="tx1"/>
                      </a:solidFill>
                      <a:effectLst/>
                      <a:latin typeface="Cambria Math" panose="02040503050406030204" pitchFamily="18" charset="0"/>
                      <a:ea typeface="+mn-ea"/>
                      <a:cs typeface="+mn-cs"/>
                    </a:rPr>
                    <m:t> </m:t>
                  </m:r>
                  <m:r>
                    <a:rPr lang="en-GB" sz="900" i="1">
                      <a:solidFill>
                        <a:schemeClr val="tx1"/>
                      </a:solidFill>
                      <a:effectLst/>
                      <a:latin typeface="Cambria Math" panose="02040503050406030204" pitchFamily="18" charset="0"/>
                      <a:ea typeface="+mn-ea"/>
                      <a:cs typeface="+mn-cs"/>
                    </a:rPr>
                    <m:t>𝑐𝑢𝑠𝑡𝑜𝑚𝑒𝑟𝑠</m:t>
                  </m:r>
                </m:oMath>
              </a14:m>
              <a:r>
                <a:rPr lang="nb-NO" sz="900">
                  <a:solidFill>
                    <a:schemeClr val="tx1"/>
                  </a:solidFill>
                  <a:effectLst/>
                  <a:latin typeface="+mn-lt"/>
                  <a:ea typeface="+mn-ea"/>
                  <a:cs typeface="+mn-cs"/>
                </a:rPr>
                <a:t> and</a:t>
              </a:r>
              <a:br>
                <a:rPr lang="nb-NO" sz="900">
                  <a:solidFill>
                    <a:schemeClr val="tx1"/>
                  </a:solidFill>
                  <a:effectLst/>
                  <a:latin typeface="+mn-lt"/>
                  <a:ea typeface="+mn-ea"/>
                  <a:cs typeface="+mn-cs"/>
                </a:rPr>
              </a:br>
              <a14:m>
                <m:oMathPara xmlns:m="http://schemas.openxmlformats.org/officeDocument/2006/math">
                  <m:oMathParaPr>
                    <m:jc m:val="centerGroup"/>
                  </m:oMathParaPr>
                  <m:oMath xmlns:m="http://schemas.openxmlformats.org/officeDocument/2006/math">
                    <m:r>
                      <a:rPr lang="en-GB" sz="900" i="1">
                        <a:solidFill>
                          <a:schemeClr val="tx1"/>
                        </a:solidFill>
                        <a:effectLst/>
                        <a:latin typeface="Cambria Math" panose="02040503050406030204" pitchFamily="18" charset="0"/>
                        <a:ea typeface="+mn-ea"/>
                        <a:cs typeface="+mn-cs"/>
                      </a:rPr>
                      <m:t> </m:t>
                    </m:r>
                    <m:r>
                      <a:rPr lang="en-GB" sz="900" i="1">
                        <a:solidFill>
                          <a:schemeClr val="tx1"/>
                        </a:solidFill>
                        <a:effectLst/>
                        <a:latin typeface="Cambria Math" panose="02040503050406030204" pitchFamily="18" charset="0"/>
                        <a:ea typeface="+mn-ea"/>
                        <a:cs typeface="+mn-cs"/>
                      </a:rPr>
                      <m:t>𝑙𝑜𝑎𝑛𝑠</m:t>
                    </m:r>
                    <m:r>
                      <a:rPr lang="en-GB" sz="900" i="1">
                        <a:solidFill>
                          <a:schemeClr val="tx1"/>
                        </a:solidFill>
                        <a:effectLst/>
                        <a:latin typeface="Cambria Math" panose="02040503050406030204" pitchFamily="18" charset="0"/>
                        <a:ea typeface="+mn-ea"/>
                        <a:cs typeface="+mn-cs"/>
                      </a:rPr>
                      <m:t> </m:t>
                    </m:r>
                    <m:r>
                      <a:rPr lang="en-GB" sz="900" i="1">
                        <a:solidFill>
                          <a:schemeClr val="tx1"/>
                        </a:solidFill>
                        <a:effectLst/>
                        <a:latin typeface="Cambria Math" panose="02040503050406030204" pitchFamily="18" charset="0"/>
                        <a:ea typeface="+mn-ea"/>
                        <a:cs typeface="+mn-cs"/>
                      </a:rPr>
                      <m:t>𝑡𝑟𝑎𝑛𝑠𝑓𝑒𝑟𝑟𝑒𝑑</m:t>
                    </m:r>
                    <m:r>
                      <a:rPr lang="en-GB" sz="900" i="1">
                        <a:solidFill>
                          <a:schemeClr val="tx1"/>
                        </a:solidFill>
                        <a:effectLst/>
                        <a:latin typeface="Cambria Math" panose="02040503050406030204" pitchFamily="18" charset="0"/>
                        <a:ea typeface="+mn-ea"/>
                        <a:cs typeface="+mn-cs"/>
                      </a:rPr>
                      <m:t> </m:t>
                    </m:r>
                    <m:r>
                      <a:rPr lang="en-GB" sz="900" i="1">
                        <a:solidFill>
                          <a:schemeClr val="tx1"/>
                        </a:solidFill>
                        <a:effectLst/>
                        <a:latin typeface="Cambria Math" panose="02040503050406030204" pitchFamily="18" charset="0"/>
                        <a:ea typeface="+mn-ea"/>
                        <a:cs typeface="+mn-cs"/>
                      </a:rPr>
                      <m:t>𝑡𝑜</m:t>
                    </m:r>
                    <m:r>
                      <a:rPr lang="en-GB" sz="900" i="1">
                        <a:solidFill>
                          <a:schemeClr val="tx1"/>
                        </a:solidFill>
                        <a:effectLst/>
                        <a:latin typeface="Cambria Math" panose="02040503050406030204" pitchFamily="18" charset="0"/>
                        <a:ea typeface="+mn-ea"/>
                        <a:cs typeface="+mn-cs"/>
                      </a:rPr>
                      <m:t> </m:t>
                    </m:r>
                    <m:r>
                      <a:rPr lang="en-GB" sz="900" i="1">
                        <a:solidFill>
                          <a:schemeClr val="tx1"/>
                        </a:solidFill>
                        <a:effectLst/>
                        <a:latin typeface="Cambria Math" panose="02040503050406030204" pitchFamily="18" charset="0"/>
                        <a:ea typeface="+mn-ea"/>
                        <a:cs typeface="+mn-cs"/>
                      </a:rPr>
                      <m:t>𝑐𝑜𝑣𝑒𝑟𝑒𝑑</m:t>
                    </m:r>
                    <m:r>
                      <a:rPr lang="en-GB" sz="900" i="1">
                        <a:solidFill>
                          <a:schemeClr val="tx1"/>
                        </a:solidFill>
                        <a:effectLst/>
                        <a:latin typeface="Cambria Math" panose="02040503050406030204" pitchFamily="18" charset="0"/>
                        <a:ea typeface="+mn-ea"/>
                        <a:cs typeface="+mn-cs"/>
                      </a:rPr>
                      <m:t> </m:t>
                    </m:r>
                    <m:r>
                      <a:rPr lang="en-GB" sz="900" i="1">
                        <a:solidFill>
                          <a:schemeClr val="tx1"/>
                        </a:solidFill>
                        <a:effectLst/>
                        <a:latin typeface="Cambria Math" panose="02040503050406030204" pitchFamily="18" charset="0"/>
                        <a:ea typeface="+mn-ea"/>
                        <a:cs typeface="+mn-cs"/>
                      </a:rPr>
                      <m:t>𝑏𝑜𝑛𝑑</m:t>
                    </m:r>
                    <m:r>
                      <a:rPr lang="en-GB" sz="900" i="1">
                        <a:solidFill>
                          <a:schemeClr val="tx1"/>
                        </a:solidFill>
                        <a:effectLst/>
                        <a:latin typeface="Cambria Math" panose="02040503050406030204" pitchFamily="18" charset="0"/>
                        <a:ea typeface="+mn-ea"/>
                        <a:cs typeface="+mn-cs"/>
                      </a:rPr>
                      <m:t> </m:t>
                    </m:r>
                    <m:r>
                      <a:rPr lang="en-GB" sz="900" i="1">
                        <a:solidFill>
                          <a:schemeClr val="tx1"/>
                        </a:solidFill>
                        <a:effectLst/>
                        <a:latin typeface="Cambria Math" panose="02040503050406030204" pitchFamily="18" charset="0"/>
                        <a:ea typeface="+mn-ea"/>
                        <a:cs typeface="+mn-cs"/>
                      </a:rPr>
                      <m:t>𝑐𝑜𝑚𝑝𝑎𝑛𝑖𝑒𝑠</m:t>
                    </m:r>
                    <m:r>
                      <a:rPr lang="en-GB" sz="900" i="1">
                        <a:solidFill>
                          <a:schemeClr val="tx1"/>
                        </a:solidFill>
                        <a:effectLst/>
                        <a:latin typeface="Cambria Math" panose="02040503050406030204" pitchFamily="18" charset="0"/>
                        <a:ea typeface="+mn-ea"/>
                        <a:cs typeface="+mn-cs"/>
                      </a:rPr>
                      <m:t> −</m:t>
                    </m:r>
                    <m:r>
                      <a:rPr lang="en-GB" sz="900" i="1">
                        <a:solidFill>
                          <a:schemeClr val="tx1"/>
                        </a:solidFill>
                        <a:effectLst/>
                        <a:latin typeface="Cambria Math" panose="02040503050406030204" pitchFamily="18" charset="0"/>
                        <a:ea typeface="+mn-ea"/>
                        <a:cs typeface="+mn-cs"/>
                      </a:rPr>
                      <m:t>𝐴𝑣𝑒𝑟𝑎𝑔𝑒</m:t>
                    </m:r>
                    <m:r>
                      <a:rPr lang="en-GB" sz="900" i="1">
                        <a:solidFill>
                          <a:schemeClr val="tx1"/>
                        </a:solidFill>
                        <a:effectLst/>
                        <a:latin typeface="Cambria Math" panose="02040503050406030204" pitchFamily="18" charset="0"/>
                        <a:ea typeface="+mn-ea"/>
                        <a:cs typeface="+mn-cs"/>
                      </a:rPr>
                      <m:t> </m:t>
                    </m:r>
                    <m:r>
                      <a:rPr lang="en-GB" sz="900" i="1">
                        <a:solidFill>
                          <a:schemeClr val="tx1"/>
                        </a:solidFill>
                        <a:effectLst/>
                        <a:latin typeface="Cambria Math" panose="02040503050406030204" pitchFamily="18" charset="0"/>
                        <a:ea typeface="+mn-ea"/>
                        <a:cs typeface="+mn-cs"/>
                      </a:rPr>
                      <m:t>𝑁𝐼𝐵𝑂𝑅</m:t>
                    </m:r>
                    <m:r>
                      <a:rPr lang="en-GB" sz="900" i="1">
                        <a:solidFill>
                          <a:schemeClr val="tx1"/>
                        </a:solidFill>
                        <a:effectLst/>
                        <a:latin typeface="Cambria Math" panose="02040503050406030204" pitchFamily="18" charset="0"/>
                        <a:ea typeface="+mn-ea"/>
                        <a:cs typeface="+mn-cs"/>
                      </a:rPr>
                      <m:t> 3 </m:t>
                    </m:r>
                    <m:r>
                      <a:rPr lang="en-GB" sz="900" i="1">
                        <a:solidFill>
                          <a:schemeClr val="tx1"/>
                        </a:solidFill>
                        <a:effectLst/>
                        <a:latin typeface="Cambria Math" panose="02040503050406030204" pitchFamily="18" charset="0"/>
                        <a:ea typeface="+mn-ea"/>
                        <a:cs typeface="+mn-cs"/>
                      </a:rPr>
                      <m:t>𝑀𝑁𝐷</m:t>
                    </m:r>
                  </m:oMath>
                </m:oMathPara>
              </a14:m>
              <a:endParaRPr lang="nb-NO" sz="900">
                <a:solidFill>
                  <a:schemeClr val="tx1"/>
                </a:solidFill>
                <a:effectLst/>
                <a:latin typeface="+mn-lt"/>
                <a:ea typeface="+mn-ea"/>
                <a:cs typeface="+mn-cs"/>
              </a:endParaRPr>
            </a:p>
            <a:p>
              <a:endParaRPr lang="nb-NO" sz="900"/>
            </a:p>
          </xdr:txBody>
        </xdr:sp>
      </mc:Choice>
      <mc:Fallback xmlns="">
        <xdr:sp macro="" textlink="">
          <xdr:nvSpPr>
            <xdr:cNvPr id="35" name="TekstSylinder 34"/>
            <xdr:cNvSpPr txBox="1"/>
          </xdr:nvSpPr>
          <xdr:spPr>
            <a:xfrm>
              <a:off x="2771775" y="8786812"/>
              <a:ext cx="4070794" cy="42261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r>
                <a:rPr lang="nb-NO" sz="900" b="0" i="0">
                  <a:solidFill>
                    <a:schemeClr val="tx1"/>
                  </a:solidFill>
                  <a:effectLst/>
                  <a:latin typeface="Cambria Math" panose="02040503050406030204" pitchFamily="18" charset="0"/>
                  <a:ea typeface="+mn-ea"/>
                  <a:cs typeface="+mn-cs"/>
                </a:rPr>
                <a:t>                </a:t>
              </a:r>
              <a:r>
                <a:rPr lang="en-GB" sz="900" i="0">
                  <a:solidFill>
                    <a:schemeClr val="tx1"/>
                  </a:solidFill>
                  <a:effectLst/>
                  <a:latin typeface="Cambria Math" panose="02040503050406030204" pitchFamily="18" charset="0"/>
                  <a:ea typeface="+mn-ea"/>
                  <a:cs typeface="+mn-cs"/>
                </a:rPr>
                <a:t>𝑊𝑒𝑖𝑔ℎ𝑡𝑒𝑑 𝑎𝑣𝑒𝑟𝑎𝑔𝑒 𝑖𝑛𝑡𝑒𝑟𝑒𝑠𝑡 𝑟𝑎𝑡𝑒 𝑜𝑛 𝑙𝑒𝑛𝑑𝑖𝑛𝑔 𝑡𝑜 𝑐𝑢𝑠𝑡𝑜𝑚𝑒𝑟𝑠</a:t>
              </a:r>
              <a:r>
                <a:rPr lang="nb-NO" sz="900">
                  <a:solidFill>
                    <a:schemeClr val="tx1"/>
                  </a:solidFill>
                  <a:effectLst/>
                  <a:latin typeface="+mn-lt"/>
                  <a:ea typeface="+mn-ea"/>
                  <a:cs typeface="+mn-cs"/>
                </a:rPr>
                <a:t> and</a:t>
              </a:r>
              <a:br>
                <a:rPr lang="nb-NO" sz="900">
                  <a:solidFill>
                    <a:schemeClr val="tx1"/>
                  </a:solidFill>
                  <a:effectLst/>
                  <a:latin typeface="+mn-lt"/>
                  <a:ea typeface="+mn-ea"/>
                  <a:cs typeface="+mn-cs"/>
                </a:rPr>
              </a:br>
              <a:r>
                <a:rPr lang="en-GB" sz="900" i="0">
                  <a:solidFill>
                    <a:schemeClr val="tx1"/>
                  </a:solidFill>
                  <a:effectLst/>
                  <a:latin typeface="Cambria Math" panose="02040503050406030204" pitchFamily="18" charset="0"/>
                  <a:ea typeface="+mn-ea"/>
                  <a:cs typeface="+mn-cs"/>
                </a:rPr>
                <a:t> 𝑙𝑜𝑎𝑛𝑠 𝑡𝑟𝑎𝑛𝑠𝑓𝑒𝑟𝑟𝑒𝑑 𝑡𝑜 𝑐𝑜𝑣𝑒𝑟𝑒𝑑 𝑏𝑜𝑛𝑑 𝑐𝑜𝑚𝑝𝑎𝑛𝑖𝑒𝑠 −𝐴𝑣𝑒𝑟𝑎𝑔𝑒 𝑁𝐼𝐵𝑂𝑅 3 𝑀𝑁𝐷</a:t>
              </a:r>
              <a:endParaRPr lang="nb-NO" sz="900">
                <a:solidFill>
                  <a:schemeClr val="tx1"/>
                </a:solidFill>
                <a:effectLst/>
                <a:latin typeface="+mn-lt"/>
                <a:ea typeface="+mn-ea"/>
                <a:cs typeface="+mn-cs"/>
              </a:endParaRPr>
            </a:p>
            <a:p>
              <a:endParaRPr lang="nb-NO" sz="900"/>
            </a:p>
          </xdr:txBody>
        </xdr:sp>
      </mc:Fallback>
    </mc:AlternateContent>
    <xdr:clientData/>
  </xdr:oneCellAnchor>
  <xdr:oneCellAnchor>
    <xdr:from>
      <xdr:col>1</xdr:col>
      <xdr:colOff>276225</xdr:colOff>
      <xdr:row>20</xdr:row>
      <xdr:rowOff>176212</xdr:rowOff>
    </xdr:from>
    <xdr:ext cx="4629150" cy="281744"/>
    <mc:AlternateContent xmlns:mc="http://schemas.openxmlformats.org/markup-compatibility/2006" xmlns:a14="http://schemas.microsoft.com/office/drawing/2010/main">
      <mc:Choice Requires="a14">
        <xdr:sp macro="" textlink="">
          <xdr:nvSpPr>
            <xdr:cNvPr id="36" name="TekstSylinder 35">
              <a:extLst>
                <a:ext uri="{FF2B5EF4-FFF2-40B4-BE49-F238E27FC236}">
                  <a16:creationId xmlns:a16="http://schemas.microsoft.com/office/drawing/2014/main" id="{00000000-0008-0000-0300-000024000000}"/>
                </a:ext>
              </a:extLst>
            </xdr:cNvPr>
            <xdr:cNvSpPr txBox="1"/>
          </xdr:nvSpPr>
          <xdr:spPr>
            <a:xfrm>
              <a:off x="2476500" y="9853612"/>
              <a:ext cx="4629150" cy="28174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14:m>
                <m:oMathPara xmlns:m="http://schemas.openxmlformats.org/officeDocument/2006/math">
                  <m:oMathParaPr>
                    <m:jc m:val="centerGroup"/>
                  </m:oMathParaPr>
                  <m:oMath xmlns:m="http://schemas.openxmlformats.org/officeDocument/2006/math">
                    <m:r>
                      <a:rPr lang="en-GB" sz="900" i="1">
                        <a:solidFill>
                          <a:schemeClr val="tx1"/>
                        </a:solidFill>
                        <a:effectLst/>
                        <a:latin typeface="Cambria Math" panose="02040503050406030204" pitchFamily="18" charset="0"/>
                        <a:ea typeface="+mn-ea"/>
                        <a:cs typeface="+mn-cs"/>
                      </a:rPr>
                      <m:t>𝐴𝑣𝑒𝑟𝑎𝑔𝑒</m:t>
                    </m:r>
                    <m:r>
                      <a:rPr lang="en-GB" sz="900" i="1">
                        <a:solidFill>
                          <a:schemeClr val="tx1"/>
                        </a:solidFill>
                        <a:effectLst/>
                        <a:latin typeface="Cambria Math" panose="02040503050406030204" pitchFamily="18" charset="0"/>
                        <a:ea typeface="+mn-ea"/>
                        <a:cs typeface="+mn-cs"/>
                      </a:rPr>
                      <m:t> </m:t>
                    </m:r>
                    <m:r>
                      <a:rPr lang="en-GB" sz="900" i="1">
                        <a:solidFill>
                          <a:schemeClr val="tx1"/>
                        </a:solidFill>
                        <a:effectLst/>
                        <a:latin typeface="Cambria Math" panose="02040503050406030204" pitchFamily="18" charset="0"/>
                        <a:ea typeface="+mn-ea"/>
                        <a:cs typeface="+mn-cs"/>
                      </a:rPr>
                      <m:t>𝑁𝐼𝐵𝑂𝑅</m:t>
                    </m:r>
                    <m:r>
                      <a:rPr lang="en-GB" sz="900" i="1">
                        <a:solidFill>
                          <a:schemeClr val="tx1"/>
                        </a:solidFill>
                        <a:effectLst/>
                        <a:latin typeface="Cambria Math" panose="02040503050406030204" pitchFamily="18" charset="0"/>
                        <a:ea typeface="+mn-ea"/>
                        <a:cs typeface="+mn-cs"/>
                      </a:rPr>
                      <m:t> 3 </m:t>
                    </m:r>
                    <m:r>
                      <a:rPr lang="en-GB" sz="900" i="1">
                        <a:solidFill>
                          <a:schemeClr val="tx1"/>
                        </a:solidFill>
                        <a:effectLst/>
                        <a:latin typeface="Cambria Math" panose="02040503050406030204" pitchFamily="18" charset="0"/>
                        <a:ea typeface="+mn-ea"/>
                        <a:cs typeface="+mn-cs"/>
                      </a:rPr>
                      <m:t>𝑀𝑁𝐷</m:t>
                    </m:r>
                    <m:r>
                      <a:rPr lang="en-GB" sz="900" i="1">
                        <a:solidFill>
                          <a:schemeClr val="tx1"/>
                        </a:solidFill>
                        <a:effectLst/>
                        <a:latin typeface="Cambria Math" panose="02040503050406030204" pitchFamily="18" charset="0"/>
                        <a:ea typeface="+mn-ea"/>
                        <a:cs typeface="+mn-cs"/>
                      </a:rPr>
                      <m:t>−</m:t>
                    </m:r>
                    <m:r>
                      <a:rPr lang="en-GB" sz="900" i="1">
                        <a:solidFill>
                          <a:schemeClr val="tx1"/>
                        </a:solidFill>
                        <a:effectLst/>
                        <a:latin typeface="Cambria Math" panose="02040503050406030204" pitchFamily="18" charset="0"/>
                        <a:ea typeface="+mn-ea"/>
                        <a:cs typeface="+mn-cs"/>
                      </a:rPr>
                      <m:t>𝑊𝑒𝑖𝑔h𝑡𝑒𝑑</m:t>
                    </m:r>
                    <m:r>
                      <a:rPr lang="en-GB" sz="900" i="1">
                        <a:solidFill>
                          <a:schemeClr val="tx1"/>
                        </a:solidFill>
                        <a:effectLst/>
                        <a:latin typeface="Cambria Math" panose="02040503050406030204" pitchFamily="18" charset="0"/>
                        <a:ea typeface="+mn-ea"/>
                        <a:cs typeface="+mn-cs"/>
                      </a:rPr>
                      <m:t> </m:t>
                    </m:r>
                    <m:r>
                      <a:rPr lang="en-GB" sz="900" i="1">
                        <a:solidFill>
                          <a:schemeClr val="tx1"/>
                        </a:solidFill>
                        <a:effectLst/>
                        <a:latin typeface="Cambria Math" panose="02040503050406030204" pitchFamily="18" charset="0"/>
                        <a:ea typeface="+mn-ea"/>
                        <a:cs typeface="+mn-cs"/>
                      </a:rPr>
                      <m:t>𝑎𝑣𝑒𝑟𝑎𝑔𝑒</m:t>
                    </m:r>
                    <m:r>
                      <a:rPr lang="en-GB" sz="900" i="1">
                        <a:solidFill>
                          <a:schemeClr val="tx1"/>
                        </a:solidFill>
                        <a:effectLst/>
                        <a:latin typeface="Cambria Math" panose="02040503050406030204" pitchFamily="18" charset="0"/>
                        <a:ea typeface="+mn-ea"/>
                        <a:cs typeface="+mn-cs"/>
                      </a:rPr>
                      <m:t> </m:t>
                    </m:r>
                    <m:r>
                      <a:rPr lang="en-GB" sz="900" i="1">
                        <a:solidFill>
                          <a:schemeClr val="tx1"/>
                        </a:solidFill>
                        <a:effectLst/>
                        <a:latin typeface="Cambria Math" panose="02040503050406030204" pitchFamily="18" charset="0"/>
                        <a:ea typeface="+mn-ea"/>
                        <a:cs typeface="+mn-cs"/>
                      </a:rPr>
                      <m:t>𝑖𝑛𝑡𝑒𝑟𝑒𝑠𝑡</m:t>
                    </m:r>
                    <m:r>
                      <a:rPr lang="en-GB" sz="900" i="1">
                        <a:solidFill>
                          <a:schemeClr val="tx1"/>
                        </a:solidFill>
                        <a:effectLst/>
                        <a:latin typeface="Cambria Math" panose="02040503050406030204" pitchFamily="18" charset="0"/>
                        <a:ea typeface="+mn-ea"/>
                        <a:cs typeface="+mn-cs"/>
                      </a:rPr>
                      <m:t> </m:t>
                    </m:r>
                    <m:r>
                      <a:rPr lang="en-GB" sz="900" i="1">
                        <a:solidFill>
                          <a:schemeClr val="tx1"/>
                        </a:solidFill>
                        <a:effectLst/>
                        <a:latin typeface="Cambria Math" panose="02040503050406030204" pitchFamily="18" charset="0"/>
                        <a:ea typeface="+mn-ea"/>
                        <a:cs typeface="+mn-cs"/>
                      </a:rPr>
                      <m:t>𝑟𝑎𝑡𝑒</m:t>
                    </m:r>
                    <m:r>
                      <a:rPr lang="en-GB" sz="900" i="1">
                        <a:solidFill>
                          <a:schemeClr val="tx1"/>
                        </a:solidFill>
                        <a:effectLst/>
                        <a:latin typeface="Cambria Math" panose="02040503050406030204" pitchFamily="18" charset="0"/>
                        <a:ea typeface="+mn-ea"/>
                        <a:cs typeface="+mn-cs"/>
                      </a:rPr>
                      <m:t> </m:t>
                    </m:r>
                    <m:r>
                      <a:rPr lang="en-GB" sz="900" i="1">
                        <a:solidFill>
                          <a:schemeClr val="tx1"/>
                        </a:solidFill>
                        <a:effectLst/>
                        <a:latin typeface="Cambria Math" panose="02040503050406030204" pitchFamily="18" charset="0"/>
                        <a:ea typeface="+mn-ea"/>
                        <a:cs typeface="+mn-cs"/>
                      </a:rPr>
                      <m:t>𝑜𝑛</m:t>
                    </m:r>
                    <m:r>
                      <a:rPr lang="en-GB" sz="900" i="1">
                        <a:solidFill>
                          <a:schemeClr val="tx1"/>
                        </a:solidFill>
                        <a:effectLst/>
                        <a:latin typeface="Cambria Math" panose="02040503050406030204" pitchFamily="18" charset="0"/>
                        <a:ea typeface="+mn-ea"/>
                        <a:cs typeface="+mn-cs"/>
                      </a:rPr>
                      <m:t> </m:t>
                    </m:r>
                    <m:r>
                      <a:rPr lang="en-GB" sz="900" i="1">
                        <a:solidFill>
                          <a:schemeClr val="tx1"/>
                        </a:solidFill>
                        <a:effectLst/>
                        <a:latin typeface="Cambria Math" panose="02040503050406030204" pitchFamily="18" charset="0"/>
                        <a:ea typeface="+mn-ea"/>
                        <a:cs typeface="+mn-cs"/>
                      </a:rPr>
                      <m:t>𝑑𝑒𝑝𝑜𝑠𝑖𝑡𝑠</m:t>
                    </m:r>
                    <m:r>
                      <a:rPr lang="en-GB" sz="900" i="1">
                        <a:solidFill>
                          <a:schemeClr val="tx1"/>
                        </a:solidFill>
                        <a:effectLst/>
                        <a:latin typeface="Cambria Math" panose="02040503050406030204" pitchFamily="18" charset="0"/>
                        <a:ea typeface="+mn-ea"/>
                        <a:cs typeface="+mn-cs"/>
                      </a:rPr>
                      <m:t> </m:t>
                    </m:r>
                    <m:r>
                      <a:rPr lang="en-GB" sz="900" i="1">
                        <a:solidFill>
                          <a:schemeClr val="tx1"/>
                        </a:solidFill>
                        <a:effectLst/>
                        <a:latin typeface="Cambria Math" panose="02040503050406030204" pitchFamily="18" charset="0"/>
                        <a:ea typeface="+mn-ea"/>
                        <a:cs typeface="+mn-cs"/>
                      </a:rPr>
                      <m:t>𝑓𝑟𝑜𝑚</m:t>
                    </m:r>
                    <m:r>
                      <a:rPr lang="en-GB" sz="900" i="1">
                        <a:solidFill>
                          <a:schemeClr val="tx1"/>
                        </a:solidFill>
                        <a:effectLst/>
                        <a:latin typeface="Cambria Math" panose="02040503050406030204" pitchFamily="18" charset="0"/>
                        <a:ea typeface="+mn-ea"/>
                        <a:cs typeface="+mn-cs"/>
                      </a:rPr>
                      <m:t> </m:t>
                    </m:r>
                    <m:r>
                      <a:rPr lang="en-GB" sz="900" i="1">
                        <a:solidFill>
                          <a:schemeClr val="tx1"/>
                        </a:solidFill>
                        <a:effectLst/>
                        <a:latin typeface="Cambria Math" panose="02040503050406030204" pitchFamily="18" charset="0"/>
                        <a:ea typeface="+mn-ea"/>
                        <a:cs typeface="+mn-cs"/>
                      </a:rPr>
                      <m:t>𝑐𝑢𝑠𝑡𝑜𝑚𝑒𝑟𝑠</m:t>
                    </m:r>
                  </m:oMath>
                </m:oMathPara>
              </a14:m>
              <a:endParaRPr lang="nb-NO" sz="900">
                <a:solidFill>
                  <a:schemeClr val="tx1"/>
                </a:solidFill>
                <a:effectLst/>
                <a:latin typeface="+mn-lt"/>
                <a:ea typeface="+mn-ea"/>
                <a:cs typeface="+mn-cs"/>
              </a:endParaRPr>
            </a:p>
            <a:p>
              <a:endParaRPr lang="nb-NO" sz="900"/>
            </a:p>
          </xdr:txBody>
        </xdr:sp>
      </mc:Choice>
      <mc:Fallback xmlns="">
        <xdr:sp macro="" textlink="">
          <xdr:nvSpPr>
            <xdr:cNvPr id="36" name="TekstSylinder 35"/>
            <xdr:cNvSpPr txBox="1"/>
          </xdr:nvSpPr>
          <xdr:spPr>
            <a:xfrm>
              <a:off x="2476500" y="9853612"/>
              <a:ext cx="4629150" cy="28174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r>
                <a:rPr lang="en-GB" sz="900" i="0">
                  <a:solidFill>
                    <a:schemeClr val="tx1"/>
                  </a:solidFill>
                  <a:effectLst/>
                  <a:latin typeface="Cambria Math" panose="02040503050406030204" pitchFamily="18" charset="0"/>
                  <a:ea typeface="+mn-ea"/>
                  <a:cs typeface="+mn-cs"/>
                </a:rPr>
                <a:t>𝐴𝑣𝑒𝑟𝑎𝑔𝑒 𝑁𝐼𝐵𝑂𝑅 3 𝑀𝑁𝐷−𝑊𝑒𝑖𝑔ℎ𝑡𝑒𝑑 𝑎𝑣𝑒𝑟𝑎𝑔𝑒 𝑖𝑛𝑡𝑒𝑟𝑒𝑠𝑡 𝑟𝑎𝑡𝑒 𝑜𝑛 𝑑𝑒𝑝𝑜𝑠𝑖𝑡𝑠 𝑓𝑟𝑜𝑚 𝑐𝑢𝑠𝑡𝑜𝑚𝑒𝑟𝑠</a:t>
              </a:r>
              <a:endParaRPr lang="nb-NO" sz="900">
                <a:solidFill>
                  <a:schemeClr val="tx1"/>
                </a:solidFill>
                <a:effectLst/>
                <a:latin typeface="+mn-lt"/>
                <a:ea typeface="+mn-ea"/>
                <a:cs typeface="+mn-cs"/>
              </a:endParaRPr>
            </a:p>
            <a:p>
              <a:endParaRPr lang="nb-NO" sz="900"/>
            </a:p>
          </xdr:txBody>
        </xdr:sp>
      </mc:Fallback>
    </mc:AlternateContent>
    <xdr:clientData/>
  </xdr:oneCellAnchor>
  <xdr:oneCellAnchor>
    <xdr:from>
      <xdr:col>1</xdr:col>
      <xdr:colOff>1476375</xdr:colOff>
      <xdr:row>23</xdr:row>
      <xdr:rowOff>157162</xdr:rowOff>
    </xdr:from>
    <xdr:ext cx="2055756" cy="313099"/>
    <mc:AlternateContent xmlns:mc="http://schemas.openxmlformats.org/markup-compatibility/2006" xmlns:a14="http://schemas.microsoft.com/office/drawing/2010/main">
      <mc:Choice Requires="a14">
        <xdr:sp macro="" textlink="">
          <xdr:nvSpPr>
            <xdr:cNvPr id="37" name="TekstSylinder 36">
              <a:extLst>
                <a:ext uri="{FF2B5EF4-FFF2-40B4-BE49-F238E27FC236}">
                  <a16:creationId xmlns:a16="http://schemas.microsoft.com/office/drawing/2014/main" id="{00000000-0008-0000-0300-000025000000}"/>
                </a:ext>
              </a:extLst>
            </xdr:cNvPr>
            <xdr:cNvSpPr txBox="1"/>
          </xdr:nvSpPr>
          <xdr:spPr>
            <a:xfrm>
              <a:off x="3676650" y="10806112"/>
              <a:ext cx="2055756" cy="31309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14:m>
                <m:oMathPara xmlns:m="http://schemas.openxmlformats.org/officeDocument/2006/math">
                  <m:oMathParaPr>
                    <m:jc m:val="centerGroup"/>
                  </m:oMathParaPr>
                  <m:oMath xmlns:m="http://schemas.openxmlformats.org/officeDocument/2006/math">
                    <m:r>
                      <a:rPr lang="en-GB" sz="900" i="1">
                        <a:solidFill>
                          <a:schemeClr val="tx1"/>
                        </a:solidFill>
                        <a:effectLst/>
                        <a:latin typeface="Cambria Math" panose="02040503050406030204" pitchFamily="18" charset="0"/>
                        <a:ea typeface="+mn-ea"/>
                        <a:cs typeface="+mn-cs"/>
                      </a:rPr>
                      <m:t>𝐿𝑒𝑛𝑑𝑖𝑛𝑔</m:t>
                    </m:r>
                    <m:r>
                      <a:rPr lang="en-GB" sz="900" i="1">
                        <a:solidFill>
                          <a:schemeClr val="tx1"/>
                        </a:solidFill>
                        <a:effectLst/>
                        <a:latin typeface="Cambria Math" panose="02040503050406030204" pitchFamily="18" charset="0"/>
                        <a:ea typeface="+mn-ea"/>
                        <a:cs typeface="+mn-cs"/>
                      </a:rPr>
                      <m:t> </m:t>
                    </m:r>
                    <m:r>
                      <a:rPr lang="en-GB" sz="900" i="1">
                        <a:solidFill>
                          <a:schemeClr val="tx1"/>
                        </a:solidFill>
                        <a:effectLst/>
                        <a:latin typeface="Cambria Math" panose="02040503050406030204" pitchFamily="18" charset="0"/>
                        <a:ea typeface="+mn-ea"/>
                        <a:cs typeface="+mn-cs"/>
                      </a:rPr>
                      <m:t>𝑚𝑎𝑟𝑔𝑖𝑛</m:t>
                    </m:r>
                    <m:r>
                      <a:rPr lang="en-GB" sz="900" i="1">
                        <a:solidFill>
                          <a:schemeClr val="tx1"/>
                        </a:solidFill>
                        <a:effectLst/>
                        <a:latin typeface="Cambria Math" panose="02040503050406030204" pitchFamily="18" charset="0"/>
                        <a:ea typeface="+mn-ea"/>
                        <a:cs typeface="+mn-cs"/>
                      </a:rPr>
                      <m:t>+</m:t>
                    </m:r>
                    <m:r>
                      <a:rPr lang="en-GB" sz="900" i="1">
                        <a:solidFill>
                          <a:schemeClr val="tx1"/>
                        </a:solidFill>
                        <a:effectLst/>
                        <a:latin typeface="Cambria Math" panose="02040503050406030204" pitchFamily="18" charset="0"/>
                        <a:ea typeface="+mn-ea"/>
                        <a:cs typeface="+mn-cs"/>
                      </a:rPr>
                      <m:t>𝐷𝑒𝑝𝑜𝑠𝑖𝑡</m:t>
                    </m:r>
                    <m:r>
                      <a:rPr lang="en-GB" sz="900" i="1">
                        <a:solidFill>
                          <a:schemeClr val="tx1"/>
                        </a:solidFill>
                        <a:effectLst/>
                        <a:latin typeface="Cambria Math" panose="02040503050406030204" pitchFamily="18" charset="0"/>
                        <a:ea typeface="+mn-ea"/>
                        <a:cs typeface="+mn-cs"/>
                      </a:rPr>
                      <m:t> </m:t>
                    </m:r>
                    <m:r>
                      <a:rPr lang="en-GB" sz="900" i="1">
                        <a:solidFill>
                          <a:schemeClr val="tx1"/>
                        </a:solidFill>
                        <a:effectLst/>
                        <a:latin typeface="Cambria Math" panose="02040503050406030204" pitchFamily="18" charset="0"/>
                        <a:ea typeface="+mn-ea"/>
                        <a:cs typeface="+mn-cs"/>
                      </a:rPr>
                      <m:t>𝑚𝑎𝑟𝑔𝑖𝑛</m:t>
                    </m:r>
                  </m:oMath>
                </m:oMathPara>
              </a14:m>
              <a:endParaRPr lang="nb-NO" sz="900">
                <a:solidFill>
                  <a:schemeClr val="tx1"/>
                </a:solidFill>
                <a:effectLst/>
                <a:latin typeface="+mn-lt"/>
                <a:ea typeface="+mn-ea"/>
                <a:cs typeface="+mn-cs"/>
              </a:endParaRPr>
            </a:p>
            <a:p>
              <a:endParaRPr lang="nb-NO" sz="1100"/>
            </a:p>
          </xdr:txBody>
        </xdr:sp>
      </mc:Choice>
      <mc:Fallback xmlns="">
        <xdr:sp macro="" textlink="">
          <xdr:nvSpPr>
            <xdr:cNvPr id="37" name="TekstSylinder 36"/>
            <xdr:cNvSpPr txBox="1"/>
          </xdr:nvSpPr>
          <xdr:spPr>
            <a:xfrm>
              <a:off x="3676650" y="10806112"/>
              <a:ext cx="2055756" cy="31309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r>
                <a:rPr lang="en-GB" sz="900" i="0">
                  <a:solidFill>
                    <a:schemeClr val="tx1"/>
                  </a:solidFill>
                  <a:effectLst/>
                  <a:latin typeface="Cambria Math" panose="02040503050406030204" pitchFamily="18" charset="0"/>
                  <a:ea typeface="+mn-ea"/>
                  <a:cs typeface="+mn-cs"/>
                </a:rPr>
                <a:t>𝐿𝑒𝑛𝑑𝑖𝑛𝑔 𝑚𝑎𝑟𝑔𝑖𝑛+𝐷𝑒𝑝𝑜𝑠𝑖𝑡 𝑚𝑎𝑟𝑔𝑖𝑛</a:t>
              </a:r>
              <a:endParaRPr lang="nb-NO" sz="900">
                <a:solidFill>
                  <a:schemeClr val="tx1"/>
                </a:solidFill>
                <a:effectLst/>
                <a:latin typeface="+mn-lt"/>
                <a:ea typeface="+mn-ea"/>
                <a:cs typeface="+mn-cs"/>
              </a:endParaRPr>
            </a:p>
            <a:p>
              <a:endParaRPr lang="nb-NO" sz="1100"/>
            </a:p>
          </xdr:txBody>
        </xdr:sp>
      </mc:Fallback>
    </mc:AlternateContent>
    <xdr:clientData/>
  </xdr:oneCellAnchor>
  <xdr:oneCellAnchor>
    <xdr:from>
      <xdr:col>1</xdr:col>
      <xdr:colOff>28575</xdr:colOff>
      <xdr:row>25</xdr:row>
      <xdr:rowOff>261937</xdr:rowOff>
    </xdr:from>
    <xdr:ext cx="5142433" cy="140872"/>
    <mc:AlternateContent xmlns:mc="http://schemas.openxmlformats.org/markup-compatibility/2006" xmlns:a14="http://schemas.microsoft.com/office/drawing/2010/main">
      <mc:Choice Requires="a14">
        <xdr:sp macro="" textlink="">
          <xdr:nvSpPr>
            <xdr:cNvPr id="38" name="TekstSylinder 37">
              <a:extLst>
                <a:ext uri="{FF2B5EF4-FFF2-40B4-BE49-F238E27FC236}">
                  <a16:creationId xmlns:a16="http://schemas.microsoft.com/office/drawing/2014/main" id="{00000000-0008-0000-0300-000026000000}"/>
                </a:ext>
              </a:extLst>
            </xdr:cNvPr>
            <xdr:cNvSpPr txBox="1"/>
          </xdr:nvSpPr>
          <xdr:spPr>
            <a:xfrm>
              <a:off x="2228850" y="11901487"/>
              <a:ext cx="5142433" cy="14087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r>
                      <a:rPr lang="nb-NO" sz="900" i="1">
                        <a:solidFill>
                          <a:schemeClr val="tx1"/>
                        </a:solidFill>
                        <a:effectLst/>
                        <a:latin typeface="Cambria Math" panose="02040503050406030204" pitchFamily="18" charset="0"/>
                        <a:ea typeface="+mn-ea"/>
                        <a:cs typeface="+mn-cs"/>
                      </a:rPr>
                      <m:t>𝑁𝑒𝑡</m:t>
                    </m:r>
                    <m:r>
                      <a:rPr lang="nb-NO" sz="900" i="1">
                        <a:solidFill>
                          <a:schemeClr val="tx1"/>
                        </a:solidFill>
                        <a:effectLst/>
                        <a:latin typeface="Cambria Math" panose="02040503050406030204" pitchFamily="18" charset="0"/>
                        <a:ea typeface="+mn-ea"/>
                        <a:cs typeface="+mn-cs"/>
                      </a:rPr>
                      <m:t> </m:t>
                    </m:r>
                    <m:r>
                      <a:rPr lang="nb-NO" sz="900" i="1">
                        <a:solidFill>
                          <a:schemeClr val="tx1"/>
                        </a:solidFill>
                        <a:effectLst/>
                        <a:latin typeface="Cambria Math" panose="02040503050406030204" pitchFamily="18" charset="0"/>
                        <a:ea typeface="+mn-ea"/>
                        <a:cs typeface="+mn-cs"/>
                      </a:rPr>
                      <m:t>𝑖𝑛𝑡𝑒𝑟𝑒𝑠𝑡</m:t>
                    </m:r>
                    <m:r>
                      <a:rPr lang="nb-NO" sz="900" i="1">
                        <a:solidFill>
                          <a:schemeClr val="tx1"/>
                        </a:solidFill>
                        <a:effectLst/>
                        <a:latin typeface="Cambria Math" panose="02040503050406030204" pitchFamily="18" charset="0"/>
                        <a:ea typeface="+mn-ea"/>
                        <a:cs typeface="+mn-cs"/>
                      </a:rPr>
                      <m:t> </m:t>
                    </m:r>
                    <m:r>
                      <a:rPr lang="nb-NO" sz="900" i="1">
                        <a:solidFill>
                          <a:schemeClr val="tx1"/>
                        </a:solidFill>
                        <a:effectLst/>
                        <a:latin typeface="Cambria Math" panose="02040503050406030204" pitchFamily="18" charset="0"/>
                        <a:ea typeface="+mn-ea"/>
                        <a:cs typeface="+mn-cs"/>
                      </a:rPr>
                      <m:t>𝑖𝑛𝑐𝑜𝑚𝑒</m:t>
                    </m:r>
                    <m:r>
                      <a:rPr lang="nb-NO" sz="900" i="1">
                        <a:solidFill>
                          <a:schemeClr val="tx1"/>
                        </a:solidFill>
                        <a:effectLst/>
                        <a:latin typeface="Cambria Math" panose="02040503050406030204" pitchFamily="18" charset="0"/>
                        <a:ea typeface="+mn-ea"/>
                        <a:cs typeface="+mn-cs"/>
                      </a:rPr>
                      <m:t>+</m:t>
                    </m:r>
                    <m:r>
                      <a:rPr lang="nb-NO" sz="900" i="1">
                        <a:solidFill>
                          <a:schemeClr val="tx1"/>
                        </a:solidFill>
                        <a:effectLst/>
                        <a:latin typeface="Cambria Math" panose="02040503050406030204" pitchFamily="18" charset="0"/>
                        <a:ea typeface="+mn-ea"/>
                        <a:cs typeface="+mn-cs"/>
                      </a:rPr>
                      <m:t>𝐶𝑜𝑚𝑚𝑖𝑠𝑠𝑖𝑜𝑛𝑠</m:t>
                    </m:r>
                    <m:r>
                      <a:rPr lang="nb-NO" sz="900" i="1">
                        <a:solidFill>
                          <a:schemeClr val="tx1"/>
                        </a:solidFill>
                        <a:effectLst/>
                        <a:latin typeface="Cambria Math" panose="02040503050406030204" pitchFamily="18" charset="0"/>
                        <a:ea typeface="+mn-ea"/>
                        <a:cs typeface="+mn-cs"/>
                      </a:rPr>
                      <m:t> </m:t>
                    </m:r>
                    <m:r>
                      <a:rPr lang="nb-NO" sz="900" i="1">
                        <a:solidFill>
                          <a:schemeClr val="tx1"/>
                        </a:solidFill>
                        <a:effectLst/>
                        <a:latin typeface="Cambria Math" panose="02040503050406030204" pitchFamily="18" charset="0"/>
                        <a:ea typeface="+mn-ea"/>
                        <a:cs typeface="+mn-cs"/>
                      </a:rPr>
                      <m:t>𝑓𝑟𝑜𝑚</m:t>
                    </m:r>
                    <m:r>
                      <a:rPr lang="nb-NO" sz="900" i="1">
                        <a:solidFill>
                          <a:schemeClr val="tx1"/>
                        </a:solidFill>
                        <a:effectLst/>
                        <a:latin typeface="Cambria Math" panose="02040503050406030204" pitchFamily="18" charset="0"/>
                        <a:ea typeface="+mn-ea"/>
                        <a:cs typeface="+mn-cs"/>
                      </a:rPr>
                      <m:t> </m:t>
                    </m:r>
                    <m:r>
                      <a:rPr lang="nb-NO" sz="900" i="1">
                        <a:solidFill>
                          <a:schemeClr val="tx1"/>
                        </a:solidFill>
                        <a:effectLst/>
                        <a:latin typeface="Cambria Math" panose="02040503050406030204" pitchFamily="18" charset="0"/>
                        <a:ea typeface="+mn-ea"/>
                        <a:cs typeface="+mn-cs"/>
                      </a:rPr>
                      <m:t>𝑙𝑜𝑎𝑛𝑠</m:t>
                    </m:r>
                    <m:r>
                      <a:rPr lang="nb-NO" sz="900" i="1">
                        <a:solidFill>
                          <a:schemeClr val="tx1"/>
                        </a:solidFill>
                        <a:effectLst/>
                        <a:latin typeface="Cambria Math" panose="02040503050406030204" pitchFamily="18" charset="0"/>
                        <a:ea typeface="+mn-ea"/>
                        <a:cs typeface="+mn-cs"/>
                      </a:rPr>
                      <m:t> </m:t>
                    </m:r>
                    <m:r>
                      <a:rPr lang="nb-NO" sz="900" i="1">
                        <a:solidFill>
                          <a:schemeClr val="tx1"/>
                        </a:solidFill>
                        <a:effectLst/>
                        <a:latin typeface="Cambria Math" panose="02040503050406030204" pitchFamily="18" charset="0"/>
                        <a:ea typeface="+mn-ea"/>
                        <a:cs typeface="+mn-cs"/>
                      </a:rPr>
                      <m:t>𝑎𝑛𝑑</m:t>
                    </m:r>
                    <m:r>
                      <a:rPr lang="nb-NO" sz="900" i="1">
                        <a:solidFill>
                          <a:schemeClr val="tx1"/>
                        </a:solidFill>
                        <a:effectLst/>
                        <a:latin typeface="Cambria Math" panose="02040503050406030204" pitchFamily="18" charset="0"/>
                        <a:ea typeface="+mn-ea"/>
                        <a:cs typeface="+mn-cs"/>
                      </a:rPr>
                      <m:t> </m:t>
                    </m:r>
                    <m:r>
                      <a:rPr lang="nb-NO" sz="900" i="1">
                        <a:solidFill>
                          <a:schemeClr val="tx1"/>
                        </a:solidFill>
                        <a:effectLst/>
                        <a:latin typeface="Cambria Math" panose="02040503050406030204" pitchFamily="18" charset="0"/>
                        <a:ea typeface="+mn-ea"/>
                        <a:cs typeface="+mn-cs"/>
                      </a:rPr>
                      <m:t>𝑐𝑟𝑒𝑑𝑖𝑡</m:t>
                    </m:r>
                    <m:r>
                      <a:rPr lang="nb-NO" sz="900" i="1">
                        <a:solidFill>
                          <a:schemeClr val="tx1"/>
                        </a:solidFill>
                        <a:effectLst/>
                        <a:latin typeface="Cambria Math" panose="02040503050406030204" pitchFamily="18" charset="0"/>
                        <a:ea typeface="+mn-ea"/>
                        <a:cs typeface="+mn-cs"/>
                      </a:rPr>
                      <m:t> </m:t>
                    </m:r>
                    <m:r>
                      <a:rPr lang="nb-NO" sz="900" i="1">
                        <a:solidFill>
                          <a:schemeClr val="tx1"/>
                        </a:solidFill>
                        <a:effectLst/>
                        <a:latin typeface="Cambria Math" panose="02040503050406030204" pitchFamily="18" charset="0"/>
                        <a:ea typeface="+mn-ea"/>
                        <a:cs typeface="+mn-cs"/>
                      </a:rPr>
                      <m:t>𝑡𝑟𝑎𝑛𝑠𝑓𝑒𝑟𝑟𝑒𝑑</m:t>
                    </m:r>
                    <m:r>
                      <a:rPr lang="nb-NO" sz="900" i="1">
                        <a:solidFill>
                          <a:schemeClr val="tx1"/>
                        </a:solidFill>
                        <a:effectLst/>
                        <a:latin typeface="Cambria Math" panose="02040503050406030204" pitchFamily="18" charset="0"/>
                        <a:ea typeface="+mn-ea"/>
                        <a:cs typeface="+mn-cs"/>
                      </a:rPr>
                      <m:t> </m:t>
                    </m:r>
                    <m:r>
                      <a:rPr lang="nb-NO" sz="900" i="1">
                        <a:solidFill>
                          <a:schemeClr val="tx1"/>
                        </a:solidFill>
                        <a:effectLst/>
                        <a:latin typeface="Cambria Math" panose="02040503050406030204" pitchFamily="18" charset="0"/>
                        <a:ea typeface="+mn-ea"/>
                        <a:cs typeface="+mn-cs"/>
                      </a:rPr>
                      <m:t>𝑡𝑜</m:t>
                    </m:r>
                    <m:r>
                      <a:rPr lang="nb-NO" sz="900" i="1">
                        <a:solidFill>
                          <a:schemeClr val="tx1"/>
                        </a:solidFill>
                        <a:effectLst/>
                        <a:latin typeface="Cambria Math" panose="02040503050406030204" pitchFamily="18" charset="0"/>
                        <a:ea typeface="+mn-ea"/>
                        <a:cs typeface="+mn-cs"/>
                      </a:rPr>
                      <m:t> </m:t>
                    </m:r>
                    <m:r>
                      <a:rPr lang="nb-NO" sz="900" i="1">
                        <a:solidFill>
                          <a:schemeClr val="tx1"/>
                        </a:solidFill>
                        <a:effectLst/>
                        <a:latin typeface="Cambria Math" panose="02040503050406030204" pitchFamily="18" charset="0"/>
                        <a:ea typeface="+mn-ea"/>
                        <a:cs typeface="+mn-cs"/>
                      </a:rPr>
                      <m:t>𝑐𝑜𝑣𝑒𝑟𝑒𝑑</m:t>
                    </m:r>
                    <m:r>
                      <a:rPr lang="nb-NO" sz="900" i="1">
                        <a:solidFill>
                          <a:schemeClr val="tx1"/>
                        </a:solidFill>
                        <a:effectLst/>
                        <a:latin typeface="Cambria Math" panose="02040503050406030204" pitchFamily="18" charset="0"/>
                        <a:ea typeface="+mn-ea"/>
                        <a:cs typeface="+mn-cs"/>
                      </a:rPr>
                      <m:t> </m:t>
                    </m:r>
                    <m:r>
                      <a:rPr lang="nb-NO" sz="900" i="1">
                        <a:solidFill>
                          <a:schemeClr val="tx1"/>
                        </a:solidFill>
                        <a:effectLst/>
                        <a:latin typeface="Cambria Math" panose="02040503050406030204" pitchFamily="18" charset="0"/>
                        <a:ea typeface="+mn-ea"/>
                        <a:cs typeface="+mn-cs"/>
                      </a:rPr>
                      <m:t>𝑏𝑜𝑛𝑑</m:t>
                    </m:r>
                    <m:r>
                      <a:rPr lang="nb-NO" sz="900" i="1">
                        <a:solidFill>
                          <a:schemeClr val="tx1"/>
                        </a:solidFill>
                        <a:effectLst/>
                        <a:latin typeface="Cambria Math" panose="02040503050406030204" pitchFamily="18" charset="0"/>
                        <a:ea typeface="+mn-ea"/>
                        <a:cs typeface="+mn-cs"/>
                      </a:rPr>
                      <m:t> </m:t>
                    </m:r>
                    <m:r>
                      <a:rPr lang="nb-NO" sz="900" i="1">
                        <a:solidFill>
                          <a:schemeClr val="tx1"/>
                        </a:solidFill>
                        <a:effectLst/>
                        <a:latin typeface="Cambria Math" panose="02040503050406030204" pitchFamily="18" charset="0"/>
                        <a:ea typeface="+mn-ea"/>
                        <a:cs typeface="+mn-cs"/>
                      </a:rPr>
                      <m:t>𝑐𝑜𝑚𝑝𝑎𝑛𝑖𝑒𝑠</m:t>
                    </m:r>
                  </m:oMath>
                </m:oMathPara>
              </a14:m>
              <a:endParaRPr lang="nb-NO" sz="900"/>
            </a:p>
          </xdr:txBody>
        </xdr:sp>
      </mc:Choice>
      <mc:Fallback xmlns="">
        <xdr:sp macro="" textlink="">
          <xdr:nvSpPr>
            <xdr:cNvPr id="38" name="TekstSylinder 37"/>
            <xdr:cNvSpPr txBox="1"/>
          </xdr:nvSpPr>
          <xdr:spPr>
            <a:xfrm>
              <a:off x="2228850" y="11901487"/>
              <a:ext cx="5142433" cy="14087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nb-NO" sz="900" i="0">
                  <a:solidFill>
                    <a:schemeClr val="tx1"/>
                  </a:solidFill>
                  <a:effectLst/>
                  <a:latin typeface="Cambria Math" panose="02040503050406030204" pitchFamily="18" charset="0"/>
                  <a:ea typeface="+mn-ea"/>
                  <a:cs typeface="+mn-cs"/>
                </a:rPr>
                <a:t>𝑁𝑒𝑡 𝑖𝑛𝑡𝑒𝑟𝑒𝑠𝑡 𝑖𝑛𝑐𝑜𝑚𝑒+𝐶𝑜𝑚𝑚𝑖𝑠𝑠𝑖𝑜𝑛𝑠 𝑓𝑟𝑜𝑚 𝑙𝑜𝑎𝑛𝑠 𝑎𝑛𝑑 𝑐𝑟𝑒𝑑𝑖𝑡 𝑡𝑟𝑎𝑛𝑠𝑓𝑒𝑟𝑟𝑒𝑑 𝑡𝑜 𝑐𝑜𝑣𝑒𝑟𝑒𝑑 𝑏𝑜𝑛𝑑 𝑐𝑜𝑚𝑝𝑎𝑛𝑖𝑒𝑠</a:t>
              </a:r>
              <a:endParaRPr lang="nb-NO" sz="900"/>
            </a:p>
          </xdr:txBody>
        </xdr:sp>
      </mc:Fallback>
    </mc:AlternateContent>
    <xdr:clientData/>
  </xdr:oneCellAnchor>
  <xdr:oneCellAnchor>
    <xdr:from>
      <xdr:col>1</xdr:col>
      <xdr:colOff>885825</xdr:colOff>
      <xdr:row>27</xdr:row>
      <xdr:rowOff>185737</xdr:rowOff>
    </xdr:from>
    <xdr:ext cx="3582969" cy="313099"/>
    <mc:AlternateContent xmlns:mc="http://schemas.openxmlformats.org/markup-compatibility/2006" xmlns:a14="http://schemas.microsoft.com/office/drawing/2010/main">
      <mc:Choice Requires="a14">
        <xdr:sp macro="" textlink="">
          <xdr:nvSpPr>
            <xdr:cNvPr id="39" name="TekstSylinder 38">
              <a:extLst>
                <a:ext uri="{FF2B5EF4-FFF2-40B4-BE49-F238E27FC236}">
                  <a16:creationId xmlns:a16="http://schemas.microsoft.com/office/drawing/2014/main" id="{00000000-0008-0000-0300-000027000000}"/>
                </a:ext>
              </a:extLst>
            </xdr:cNvPr>
            <xdr:cNvSpPr txBox="1"/>
          </xdr:nvSpPr>
          <xdr:spPr>
            <a:xfrm>
              <a:off x="3086100" y="13063537"/>
              <a:ext cx="3582969" cy="31309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14:m>
                <m:oMathPara xmlns:m="http://schemas.openxmlformats.org/officeDocument/2006/math">
                  <m:oMathParaPr>
                    <m:jc m:val="centerGroup"/>
                  </m:oMathParaPr>
                  <m:oMath xmlns:m="http://schemas.openxmlformats.org/officeDocument/2006/math">
                    <m:r>
                      <a:rPr lang="nb-NO" sz="900" i="1">
                        <a:solidFill>
                          <a:schemeClr val="tx1"/>
                        </a:solidFill>
                        <a:effectLst/>
                        <a:latin typeface="Cambria Math" panose="02040503050406030204" pitchFamily="18" charset="0"/>
                        <a:ea typeface="+mn-ea"/>
                        <a:cs typeface="+mn-cs"/>
                      </a:rPr>
                      <m:t>𝑇𝑜𝑡𝑎𝑙</m:t>
                    </m:r>
                    <m:r>
                      <a:rPr lang="nb-NO" sz="900" i="1">
                        <a:solidFill>
                          <a:schemeClr val="tx1"/>
                        </a:solidFill>
                        <a:effectLst/>
                        <a:latin typeface="Cambria Math" panose="02040503050406030204" pitchFamily="18" charset="0"/>
                        <a:ea typeface="+mn-ea"/>
                        <a:cs typeface="+mn-cs"/>
                      </a:rPr>
                      <m:t> </m:t>
                    </m:r>
                    <m:r>
                      <a:rPr lang="nb-NO" sz="900" i="1">
                        <a:solidFill>
                          <a:schemeClr val="tx1"/>
                        </a:solidFill>
                        <a:effectLst/>
                        <a:latin typeface="Cambria Math" panose="02040503050406030204" pitchFamily="18" charset="0"/>
                        <a:ea typeface="+mn-ea"/>
                        <a:cs typeface="+mn-cs"/>
                      </a:rPr>
                      <m:t>𝑎𝑠𝑠𝑒𝑡𝑠</m:t>
                    </m:r>
                    <m:r>
                      <a:rPr lang="nb-NO" sz="900" i="1">
                        <a:solidFill>
                          <a:schemeClr val="tx1"/>
                        </a:solidFill>
                        <a:effectLst/>
                        <a:latin typeface="Cambria Math" panose="02040503050406030204" pitchFamily="18" charset="0"/>
                        <a:ea typeface="+mn-ea"/>
                        <a:cs typeface="+mn-cs"/>
                      </a:rPr>
                      <m:t>+</m:t>
                    </m:r>
                    <m:r>
                      <a:rPr lang="nb-NO" sz="900" i="1">
                        <a:solidFill>
                          <a:schemeClr val="tx1"/>
                        </a:solidFill>
                        <a:effectLst/>
                        <a:latin typeface="Cambria Math" panose="02040503050406030204" pitchFamily="18" charset="0"/>
                        <a:ea typeface="+mn-ea"/>
                        <a:cs typeface="+mn-cs"/>
                      </a:rPr>
                      <m:t>𝐿𝑜𝑎𝑛𝑠</m:t>
                    </m:r>
                    <m:r>
                      <a:rPr lang="nb-NO" sz="900" i="1">
                        <a:solidFill>
                          <a:schemeClr val="tx1"/>
                        </a:solidFill>
                        <a:effectLst/>
                        <a:latin typeface="Cambria Math" panose="02040503050406030204" pitchFamily="18" charset="0"/>
                        <a:ea typeface="+mn-ea"/>
                        <a:cs typeface="+mn-cs"/>
                      </a:rPr>
                      <m:t> </m:t>
                    </m:r>
                    <m:r>
                      <a:rPr lang="nb-NO" sz="900" i="1">
                        <a:solidFill>
                          <a:schemeClr val="tx1"/>
                        </a:solidFill>
                        <a:effectLst/>
                        <a:latin typeface="Cambria Math" panose="02040503050406030204" pitchFamily="18" charset="0"/>
                        <a:ea typeface="+mn-ea"/>
                        <a:cs typeface="+mn-cs"/>
                      </a:rPr>
                      <m:t>𝑡𝑟𝑎𝑛𝑠𝑓𝑒𝑟𝑟𝑒𝑑</m:t>
                    </m:r>
                    <m:r>
                      <a:rPr lang="nb-NO" sz="900" i="1">
                        <a:solidFill>
                          <a:schemeClr val="tx1"/>
                        </a:solidFill>
                        <a:effectLst/>
                        <a:latin typeface="Cambria Math" panose="02040503050406030204" pitchFamily="18" charset="0"/>
                        <a:ea typeface="+mn-ea"/>
                        <a:cs typeface="+mn-cs"/>
                      </a:rPr>
                      <m:t> </m:t>
                    </m:r>
                    <m:r>
                      <a:rPr lang="nb-NO" sz="900" i="1">
                        <a:solidFill>
                          <a:schemeClr val="tx1"/>
                        </a:solidFill>
                        <a:effectLst/>
                        <a:latin typeface="Cambria Math" panose="02040503050406030204" pitchFamily="18" charset="0"/>
                        <a:ea typeface="+mn-ea"/>
                        <a:cs typeface="+mn-cs"/>
                      </a:rPr>
                      <m:t>𝑡𝑜</m:t>
                    </m:r>
                    <m:r>
                      <a:rPr lang="nb-NO" sz="900" i="1">
                        <a:solidFill>
                          <a:schemeClr val="tx1"/>
                        </a:solidFill>
                        <a:effectLst/>
                        <a:latin typeface="Cambria Math" panose="02040503050406030204" pitchFamily="18" charset="0"/>
                        <a:ea typeface="+mn-ea"/>
                        <a:cs typeface="+mn-cs"/>
                      </a:rPr>
                      <m:t> </m:t>
                    </m:r>
                    <m:r>
                      <a:rPr lang="nb-NO" sz="900" i="1">
                        <a:solidFill>
                          <a:schemeClr val="tx1"/>
                        </a:solidFill>
                        <a:effectLst/>
                        <a:latin typeface="Cambria Math" panose="02040503050406030204" pitchFamily="18" charset="0"/>
                        <a:ea typeface="+mn-ea"/>
                        <a:cs typeface="+mn-cs"/>
                      </a:rPr>
                      <m:t>𝑐𝑜𝑣𝑒𝑟𝑒𝑑</m:t>
                    </m:r>
                    <m:r>
                      <a:rPr lang="nb-NO" sz="900" i="1">
                        <a:solidFill>
                          <a:schemeClr val="tx1"/>
                        </a:solidFill>
                        <a:effectLst/>
                        <a:latin typeface="Cambria Math" panose="02040503050406030204" pitchFamily="18" charset="0"/>
                        <a:ea typeface="+mn-ea"/>
                        <a:cs typeface="+mn-cs"/>
                      </a:rPr>
                      <m:t> </m:t>
                    </m:r>
                    <m:r>
                      <a:rPr lang="nb-NO" sz="900" i="1">
                        <a:solidFill>
                          <a:schemeClr val="tx1"/>
                        </a:solidFill>
                        <a:effectLst/>
                        <a:latin typeface="Cambria Math" panose="02040503050406030204" pitchFamily="18" charset="0"/>
                        <a:ea typeface="+mn-ea"/>
                        <a:cs typeface="+mn-cs"/>
                      </a:rPr>
                      <m:t>𝑏𝑜𝑛𝑑</m:t>
                    </m:r>
                    <m:r>
                      <a:rPr lang="nb-NO" sz="900" i="1">
                        <a:solidFill>
                          <a:schemeClr val="tx1"/>
                        </a:solidFill>
                        <a:effectLst/>
                        <a:latin typeface="Cambria Math" panose="02040503050406030204" pitchFamily="18" charset="0"/>
                        <a:ea typeface="+mn-ea"/>
                        <a:cs typeface="+mn-cs"/>
                      </a:rPr>
                      <m:t> </m:t>
                    </m:r>
                    <m:r>
                      <a:rPr lang="nb-NO" sz="900" i="1">
                        <a:solidFill>
                          <a:schemeClr val="tx1"/>
                        </a:solidFill>
                        <a:effectLst/>
                        <a:latin typeface="Cambria Math" panose="02040503050406030204" pitchFamily="18" charset="0"/>
                        <a:ea typeface="+mn-ea"/>
                        <a:cs typeface="+mn-cs"/>
                      </a:rPr>
                      <m:t>𝑐𝑜𝑚𝑝𝑎𝑛𝑖𝑒𝑠</m:t>
                    </m:r>
                  </m:oMath>
                </m:oMathPara>
              </a14:m>
              <a:endParaRPr lang="nb-NO" sz="900">
                <a:solidFill>
                  <a:schemeClr val="tx1"/>
                </a:solidFill>
                <a:effectLst/>
                <a:latin typeface="+mn-lt"/>
                <a:ea typeface="+mn-ea"/>
                <a:cs typeface="+mn-cs"/>
              </a:endParaRPr>
            </a:p>
            <a:p>
              <a:endParaRPr lang="nb-NO" sz="1100"/>
            </a:p>
          </xdr:txBody>
        </xdr:sp>
      </mc:Choice>
      <mc:Fallback xmlns="">
        <xdr:sp macro="" textlink="">
          <xdr:nvSpPr>
            <xdr:cNvPr id="39" name="TekstSylinder 38"/>
            <xdr:cNvSpPr txBox="1"/>
          </xdr:nvSpPr>
          <xdr:spPr>
            <a:xfrm>
              <a:off x="3086100" y="13063537"/>
              <a:ext cx="3582969" cy="31309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r>
                <a:rPr lang="nb-NO" sz="900" i="0">
                  <a:solidFill>
                    <a:schemeClr val="tx1"/>
                  </a:solidFill>
                  <a:effectLst/>
                  <a:latin typeface="Cambria Math" panose="02040503050406030204" pitchFamily="18" charset="0"/>
                  <a:ea typeface="+mn-ea"/>
                  <a:cs typeface="+mn-cs"/>
                </a:rPr>
                <a:t>𝑇𝑜𝑡𝑎𝑙 𝑎𝑠𝑠𝑒𝑡𝑠+𝐿𝑜𝑎𝑛𝑠 𝑡𝑟𝑎𝑛𝑠𝑓𝑒𝑟𝑟𝑒𝑑 𝑡𝑜 𝑐𝑜𝑣𝑒𝑟𝑒𝑑 𝑏𝑜𝑛𝑑 𝑐𝑜𝑚𝑝𝑎𝑛𝑖𝑒𝑠</a:t>
              </a:r>
              <a:endParaRPr lang="nb-NO" sz="900">
                <a:solidFill>
                  <a:schemeClr val="tx1"/>
                </a:solidFill>
                <a:effectLst/>
                <a:latin typeface="+mn-lt"/>
                <a:ea typeface="+mn-ea"/>
                <a:cs typeface="+mn-cs"/>
              </a:endParaRPr>
            </a:p>
            <a:p>
              <a:endParaRPr lang="nb-NO" sz="1100"/>
            </a:p>
          </xdr:txBody>
        </xdr:sp>
      </mc:Fallback>
    </mc:AlternateContent>
    <xdr:clientData/>
  </xdr:oneCellAnchor>
  <xdr:oneCellAnchor>
    <xdr:from>
      <xdr:col>1</xdr:col>
      <xdr:colOff>190501</xdr:colOff>
      <xdr:row>29</xdr:row>
      <xdr:rowOff>157162</xdr:rowOff>
    </xdr:from>
    <xdr:ext cx="4800600" cy="313099"/>
    <mc:AlternateContent xmlns:mc="http://schemas.openxmlformats.org/markup-compatibility/2006" xmlns:a14="http://schemas.microsoft.com/office/drawing/2010/main">
      <mc:Choice Requires="a14">
        <xdr:sp macro="" textlink="">
          <xdr:nvSpPr>
            <xdr:cNvPr id="40" name="TekstSylinder 39">
              <a:extLst>
                <a:ext uri="{FF2B5EF4-FFF2-40B4-BE49-F238E27FC236}">
                  <a16:creationId xmlns:a16="http://schemas.microsoft.com/office/drawing/2014/main" id="{00000000-0008-0000-0300-000028000000}"/>
                </a:ext>
              </a:extLst>
            </xdr:cNvPr>
            <xdr:cNvSpPr txBox="1"/>
          </xdr:nvSpPr>
          <xdr:spPr>
            <a:xfrm>
              <a:off x="2390776" y="14025562"/>
              <a:ext cx="4800600" cy="31309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14:m>
                <m:oMathPara xmlns:m="http://schemas.openxmlformats.org/officeDocument/2006/math">
                  <m:oMathParaPr>
                    <m:jc m:val="centerGroup"/>
                  </m:oMathParaPr>
                  <m:oMath xmlns:m="http://schemas.openxmlformats.org/officeDocument/2006/math">
                    <m:r>
                      <a:rPr lang="nb-NO" sz="900" i="1">
                        <a:solidFill>
                          <a:schemeClr val="tx1"/>
                        </a:solidFill>
                        <a:effectLst/>
                        <a:latin typeface="Cambria Math" panose="02040503050406030204" pitchFamily="18" charset="0"/>
                        <a:ea typeface="+mn-ea"/>
                        <a:cs typeface="+mn-cs"/>
                      </a:rPr>
                      <m:t>𝐿𝑜𝑎𝑛𝑠</m:t>
                    </m:r>
                    <m:r>
                      <a:rPr lang="nb-NO" sz="900" i="1">
                        <a:solidFill>
                          <a:schemeClr val="tx1"/>
                        </a:solidFill>
                        <a:effectLst/>
                        <a:latin typeface="Cambria Math" panose="02040503050406030204" pitchFamily="18" charset="0"/>
                        <a:ea typeface="+mn-ea"/>
                        <a:cs typeface="+mn-cs"/>
                      </a:rPr>
                      <m:t> </m:t>
                    </m:r>
                    <m:r>
                      <a:rPr lang="nb-NO" sz="900" i="1">
                        <a:solidFill>
                          <a:schemeClr val="tx1"/>
                        </a:solidFill>
                        <a:effectLst/>
                        <a:latin typeface="Cambria Math" panose="02040503050406030204" pitchFamily="18" charset="0"/>
                        <a:ea typeface="+mn-ea"/>
                        <a:cs typeface="+mn-cs"/>
                      </a:rPr>
                      <m:t>𝑡𝑜</m:t>
                    </m:r>
                    <m:r>
                      <a:rPr lang="nb-NO" sz="900" i="1">
                        <a:solidFill>
                          <a:schemeClr val="tx1"/>
                        </a:solidFill>
                        <a:effectLst/>
                        <a:latin typeface="Cambria Math" panose="02040503050406030204" pitchFamily="18" charset="0"/>
                        <a:ea typeface="+mn-ea"/>
                        <a:cs typeface="+mn-cs"/>
                      </a:rPr>
                      <m:t> </m:t>
                    </m:r>
                    <m:r>
                      <a:rPr lang="nb-NO" sz="900" i="1">
                        <a:solidFill>
                          <a:schemeClr val="tx1"/>
                        </a:solidFill>
                        <a:effectLst/>
                        <a:latin typeface="Cambria Math" panose="02040503050406030204" pitchFamily="18" charset="0"/>
                        <a:ea typeface="+mn-ea"/>
                        <a:cs typeface="+mn-cs"/>
                      </a:rPr>
                      <m:t>𝑎𝑛𝑑</m:t>
                    </m:r>
                    <m:r>
                      <a:rPr lang="nb-NO" sz="900" i="1">
                        <a:solidFill>
                          <a:schemeClr val="tx1"/>
                        </a:solidFill>
                        <a:effectLst/>
                        <a:latin typeface="Cambria Math" panose="02040503050406030204" pitchFamily="18" charset="0"/>
                        <a:ea typeface="+mn-ea"/>
                        <a:cs typeface="+mn-cs"/>
                      </a:rPr>
                      <m:t> </m:t>
                    </m:r>
                    <m:r>
                      <a:rPr lang="nb-NO" sz="900" i="1">
                        <a:solidFill>
                          <a:schemeClr val="tx1"/>
                        </a:solidFill>
                        <a:effectLst/>
                        <a:latin typeface="Cambria Math" panose="02040503050406030204" pitchFamily="18" charset="0"/>
                        <a:ea typeface="+mn-ea"/>
                        <a:cs typeface="+mn-cs"/>
                      </a:rPr>
                      <m:t>𝑟𝑒𝑐𝑒𝑖𝑣𝑎𝑏𝑙𝑒𝑠</m:t>
                    </m:r>
                    <m:r>
                      <a:rPr lang="nb-NO" sz="900" i="1">
                        <a:solidFill>
                          <a:schemeClr val="tx1"/>
                        </a:solidFill>
                        <a:effectLst/>
                        <a:latin typeface="Cambria Math" panose="02040503050406030204" pitchFamily="18" charset="0"/>
                        <a:ea typeface="+mn-ea"/>
                        <a:cs typeface="+mn-cs"/>
                      </a:rPr>
                      <m:t> </m:t>
                    </m:r>
                    <m:r>
                      <a:rPr lang="nb-NO" sz="900" i="1">
                        <a:solidFill>
                          <a:schemeClr val="tx1"/>
                        </a:solidFill>
                        <a:effectLst/>
                        <a:latin typeface="Cambria Math" panose="02040503050406030204" pitchFamily="18" charset="0"/>
                        <a:ea typeface="+mn-ea"/>
                        <a:cs typeface="+mn-cs"/>
                      </a:rPr>
                      <m:t>𝑓𝑟𝑜𝑚</m:t>
                    </m:r>
                    <m:r>
                      <a:rPr lang="nb-NO" sz="900" i="1">
                        <a:solidFill>
                          <a:schemeClr val="tx1"/>
                        </a:solidFill>
                        <a:effectLst/>
                        <a:latin typeface="Cambria Math" panose="02040503050406030204" pitchFamily="18" charset="0"/>
                        <a:ea typeface="+mn-ea"/>
                        <a:cs typeface="+mn-cs"/>
                      </a:rPr>
                      <m:t> </m:t>
                    </m:r>
                    <m:r>
                      <a:rPr lang="nb-NO" sz="900" i="1">
                        <a:solidFill>
                          <a:schemeClr val="tx1"/>
                        </a:solidFill>
                        <a:effectLst/>
                        <a:latin typeface="Cambria Math" panose="02040503050406030204" pitchFamily="18" charset="0"/>
                        <a:ea typeface="+mn-ea"/>
                        <a:cs typeface="+mn-cs"/>
                      </a:rPr>
                      <m:t>𝑐𝑢𝑠𝑡𝑜𝑚𝑒𝑟𝑠</m:t>
                    </m:r>
                    <m:r>
                      <a:rPr lang="nb-NO" sz="900" i="1">
                        <a:solidFill>
                          <a:schemeClr val="tx1"/>
                        </a:solidFill>
                        <a:effectLst/>
                        <a:latin typeface="Cambria Math" panose="02040503050406030204" pitchFamily="18" charset="0"/>
                        <a:ea typeface="+mn-ea"/>
                        <a:cs typeface="+mn-cs"/>
                      </a:rPr>
                      <m:t>+</m:t>
                    </m:r>
                    <m:r>
                      <a:rPr lang="nb-NO" sz="900" i="1">
                        <a:solidFill>
                          <a:schemeClr val="tx1"/>
                        </a:solidFill>
                        <a:effectLst/>
                        <a:latin typeface="Cambria Math" panose="02040503050406030204" pitchFamily="18" charset="0"/>
                        <a:ea typeface="+mn-ea"/>
                        <a:cs typeface="+mn-cs"/>
                      </a:rPr>
                      <m:t>𝐿𝑜𝑎𝑛𝑠</m:t>
                    </m:r>
                    <m:r>
                      <a:rPr lang="nb-NO" sz="900" i="1">
                        <a:solidFill>
                          <a:schemeClr val="tx1"/>
                        </a:solidFill>
                        <a:effectLst/>
                        <a:latin typeface="Cambria Math" panose="02040503050406030204" pitchFamily="18" charset="0"/>
                        <a:ea typeface="+mn-ea"/>
                        <a:cs typeface="+mn-cs"/>
                      </a:rPr>
                      <m:t> </m:t>
                    </m:r>
                    <m:r>
                      <a:rPr lang="nb-NO" sz="900" i="1">
                        <a:solidFill>
                          <a:schemeClr val="tx1"/>
                        </a:solidFill>
                        <a:effectLst/>
                        <a:latin typeface="Cambria Math" panose="02040503050406030204" pitchFamily="18" charset="0"/>
                        <a:ea typeface="+mn-ea"/>
                        <a:cs typeface="+mn-cs"/>
                      </a:rPr>
                      <m:t>𝑡𝑟𝑎𝑛𝑠𝑓𝑒𝑟𝑟𝑒𝑑</m:t>
                    </m:r>
                    <m:r>
                      <a:rPr lang="nb-NO" sz="900" i="1">
                        <a:solidFill>
                          <a:schemeClr val="tx1"/>
                        </a:solidFill>
                        <a:effectLst/>
                        <a:latin typeface="Cambria Math" panose="02040503050406030204" pitchFamily="18" charset="0"/>
                        <a:ea typeface="+mn-ea"/>
                        <a:cs typeface="+mn-cs"/>
                      </a:rPr>
                      <m:t> </m:t>
                    </m:r>
                    <m:r>
                      <a:rPr lang="nb-NO" sz="900" i="1">
                        <a:solidFill>
                          <a:schemeClr val="tx1"/>
                        </a:solidFill>
                        <a:effectLst/>
                        <a:latin typeface="Cambria Math" panose="02040503050406030204" pitchFamily="18" charset="0"/>
                        <a:ea typeface="+mn-ea"/>
                        <a:cs typeface="+mn-cs"/>
                      </a:rPr>
                      <m:t>𝑡𝑜</m:t>
                    </m:r>
                    <m:r>
                      <a:rPr lang="nb-NO" sz="900" i="1">
                        <a:solidFill>
                          <a:schemeClr val="tx1"/>
                        </a:solidFill>
                        <a:effectLst/>
                        <a:latin typeface="Cambria Math" panose="02040503050406030204" pitchFamily="18" charset="0"/>
                        <a:ea typeface="+mn-ea"/>
                        <a:cs typeface="+mn-cs"/>
                      </a:rPr>
                      <m:t> </m:t>
                    </m:r>
                    <m:r>
                      <a:rPr lang="nb-NO" sz="900" i="1">
                        <a:solidFill>
                          <a:schemeClr val="tx1"/>
                        </a:solidFill>
                        <a:effectLst/>
                        <a:latin typeface="Cambria Math" panose="02040503050406030204" pitchFamily="18" charset="0"/>
                        <a:ea typeface="+mn-ea"/>
                        <a:cs typeface="+mn-cs"/>
                      </a:rPr>
                      <m:t>𝑐𝑜𝑣𝑒𝑟𝑒𝑑</m:t>
                    </m:r>
                    <m:r>
                      <a:rPr lang="nb-NO" sz="900" i="1">
                        <a:solidFill>
                          <a:schemeClr val="tx1"/>
                        </a:solidFill>
                        <a:effectLst/>
                        <a:latin typeface="Cambria Math" panose="02040503050406030204" pitchFamily="18" charset="0"/>
                        <a:ea typeface="+mn-ea"/>
                        <a:cs typeface="+mn-cs"/>
                      </a:rPr>
                      <m:t> </m:t>
                    </m:r>
                    <m:r>
                      <a:rPr lang="nb-NO" sz="900" i="1">
                        <a:solidFill>
                          <a:schemeClr val="tx1"/>
                        </a:solidFill>
                        <a:effectLst/>
                        <a:latin typeface="Cambria Math" panose="02040503050406030204" pitchFamily="18" charset="0"/>
                        <a:ea typeface="+mn-ea"/>
                        <a:cs typeface="+mn-cs"/>
                      </a:rPr>
                      <m:t>𝑏𝑜𝑛𝑑</m:t>
                    </m:r>
                    <m:r>
                      <a:rPr lang="nb-NO" sz="900" i="1">
                        <a:solidFill>
                          <a:schemeClr val="tx1"/>
                        </a:solidFill>
                        <a:effectLst/>
                        <a:latin typeface="Cambria Math" panose="02040503050406030204" pitchFamily="18" charset="0"/>
                        <a:ea typeface="+mn-ea"/>
                        <a:cs typeface="+mn-cs"/>
                      </a:rPr>
                      <m:t> </m:t>
                    </m:r>
                    <m:r>
                      <a:rPr lang="nb-NO" sz="900" i="1">
                        <a:solidFill>
                          <a:schemeClr val="tx1"/>
                        </a:solidFill>
                        <a:effectLst/>
                        <a:latin typeface="Cambria Math" panose="02040503050406030204" pitchFamily="18" charset="0"/>
                        <a:ea typeface="+mn-ea"/>
                        <a:cs typeface="+mn-cs"/>
                      </a:rPr>
                      <m:t>𝑐𝑜𝑚𝑝𝑎𝑛𝑖𝑒𝑠</m:t>
                    </m:r>
                  </m:oMath>
                </m:oMathPara>
              </a14:m>
              <a:endParaRPr lang="nb-NO" sz="900">
                <a:solidFill>
                  <a:schemeClr val="tx1"/>
                </a:solidFill>
                <a:effectLst/>
                <a:latin typeface="+mn-lt"/>
                <a:ea typeface="+mn-ea"/>
                <a:cs typeface="+mn-cs"/>
              </a:endParaRPr>
            </a:p>
            <a:p>
              <a:endParaRPr lang="nb-NO" sz="1100"/>
            </a:p>
          </xdr:txBody>
        </xdr:sp>
      </mc:Choice>
      <mc:Fallback xmlns="">
        <xdr:sp macro="" textlink="">
          <xdr:nvSpPr>
            <xdr:cNvPr id="40" name="TekstSylinder 39"/>
            <xdr:cNvSpPr txBox="1"/>
          </xdr:nvSpPr>
          <xdr:spPr>
            <a:xfrm>
              <a:off x="2390776" y="14025562"/>
              <a:ext cx="4800600" cy="31309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r>
                <a:rPr lang="nb-NO" sz="900" i="0">
                  <a:solidFill>
                    <a:schemeClr val="tx1"/>
                  </a:solidFill>
                  <a:effectLst/>
                  <a:latin typeface="Cambria Math" panose="02040503050406030204" pitchFamily="18" charset="0"/>
                  <a:ea typeface="+mn-ea"/>
                  <a:cs typeface="+mn-cs"/>
                </a:rPr>
                <a:t>𝐿𝑜𝑎𝑛𝑠 𝑡𝑜 𝑎𝑛𝑑 𝑟𝑒𝑐𝑒𝑖𝑣𝑎𝑏𝑙𝑒𝑠 𝑓𝑟𝑜𝑚 𝑐𝑢𝑠𝑡𝑜𝑚𝑒𝑟𝑠+𝐿𝑜𝑎𝑛𝑠 𝑡𝑟𝑎𝑛𝑠𝑓𝑒𝑟𝑟𝑒𝑑 𝑡𝑜 𝑐𝑜𝑣𝑒𝑟𝑒𝑑 𝑏𝑜𝑛𝑑 𝑐𝑜𝑚𝑝𝑎𝑛𝑖𝑒𝑠</a:t>
              </a:r>
              <a:endParaRPr lang="nb-NO" sz="900">
                <a:solidFill>
                  <a:schemeClr val="tx1"/>
                </a:solidFill>
                <a:effectLst/>
                <a:latin typeface="+mn-lt"/>
                <a:ea typeface="+mn-ea"/>
                <a:cs typeface="+mn-cs"/>
              </a:endParaRPr>
            </a:p>
            <a:p>
              <a:endParaRPr lang="nb-NO" sz="1100"/>
            </a:p>
          </xdr:txBody>
        </xdr:sp>
      </mc:Fallback>
    </mc:AlternateContent>
    <xdr:clientData/>
  </xdr:oneCellAnchor>
  <xdr:oneCellAnchor>
    <xdr:from>
      <xdr:col>1</xdr:col>
      <xdr:colOff>1285875</xdr:colOff>
      <xdr:row>31</xdr:row>
      <xdr:rowOff>119062</xdr:rowOff>
    </xdr:from>
    <xdr:ext cx="2458430" cy="435504"/>
    <mc:AlternateContent xmlns:mc="http://schemas.openxmlformats.org/markup-compatibility/2006" xmlns:a14="http://schemas.microsoft.com/office/drawing/2010/main">
      <mc:Choice Requires="a14">
        <xdr:sp macro="" textlink="">
          <xdr:nvSpPr>
            <xdr:cNvPr id="41" name="TekstSylinder 40">
              <a:extLst>
                <a:ext uri="{FF2B5EF4-FFF2-40B4-BE49-F238E27FC236}">
                  <a16:creationId xmlns:a16="http://schemas.microsoft.com/office/drawing/2014/main" id="{00000000-0008-0000-0300-000029000000}"/>
                </a:ext>
              </a:extLst>
            </xdr:cNvPr>
            <xdr:cNvSpPr txBox="1"/>
          </xdr:nvSpPr>
          <xdr:spPr>
            <a:xfrm>
              <a:off x="3486150" y="14978062"/>
              <a:ext cx="2458430" cy="43550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14:m>
                <m:oMathPara xmlns:m="http://schemas.openxmlformats.org/officeDocument/2006/math">
                  <m:oMathParaPr>
                    <m:jc m:val="centerGroup"/>
                  </m:oMathParaPr>
                  <m:oMath xmlns:m="http://schemas.openxmlformats.org/officeDocument/2006/math">
                    <m:f>
                      <m:fPr>
                        <m:ctrlPr>
                          <a:rPr lang="nb-NO" sz="900" i="1">
                            <a:solidFill>
                              <a:schemeClr val="tx1"/>
                            </a:solidFill>
                            <a:effectLst/>
                            <a:latin typeface="Cambria Math" panose="02040503050406030204" pitchFamily="18" charset="0"/>
                            <a:ea typeface="+mn-ea"/>
                            <a:cs typeface="+mn-cs"/>
                          </a:rPr>
                        </m:ctrlPr>
                      </m:fPr>
                      <m:num>
                        <m:r>
                          <a:rPr lang="en-GB" sz="900" i="1">
                            <a:solidFill>
                              <a:schemeClr val="tx1"/>
                            </a:solidFill>
                            <a:effectLst/>
                            <a:latin typeface="Cambria Math" panose="02040503050406030204" pitchFamily="18" charset="0"/>
                            <a:ea typeface="+mn-ea"/>
                            <a:cs typeface="+mn-cs"/>
                          </a:rPr>
                          <m:t>𝐷𝑒𝑝𝑜𝑠𝑖𝑡</m:t>
                        </m:r>
                        <m:r>
                          <a:rPr lang="en-GB" sz="900" i="1">
                            <a:solidFill>
                              <a:schemeClr val="tx1"/>
                            </a:solidFill>
                            <a:effectLst/>
                            <a:latin typeface="Cambria Math" panose="02040503050406030204" pitchFamily="18" charset="0"/>
                            <a:ea typeface="+mn-ea"/>
                            <a:cs typeface="+mn-cs"/>
                          </a:rPr>
                          <m:t> </m:t>
                        </m:r>
                        <m:r>
                          <a:rPr lang="en-GB" sz="900" i="1">
                            <a:solidFill>
                              <a:schemeClr val="tx1"/>
                            </a:solidFill>
                            <a:effectLst/>
                            <a:latin typeface="Cambria Math" panose="02040503050406030204" pitchFamily="18" charset="0"/>
                            <a:ea typeface="+mn-ea"/>
                            <a:cs typeface="+mn-cs"/>
                          </a:rPr>
                          <m:t>𝑓𝑟𝑜𝑚</m:t>
                        </m:r>
                        <m:r>
                          <a:rPr lang="en-GB" sz="900" i="1">
                            <a:solidFill>
                              <a:schemeClr val="tx1"/>
                            </a:solidFill>
                            <a:effectLst/>
                            <a:latin typeface="Cambria Math" panose="02040503050406030204" pitchFamily="18" charset="0"/>
                            <a:ea typeface="+mn-ea"/>
                            <a:cs typeface="+mn-cs"/>
                          </a:rPr>
                          <m:t> </m:t>
                        </m:r>
                        <m:r>
                          <a:rPr lang="en-GB" sz="900" i="1">
                            <a:solidFill>
                              <a:schemeClr val="tx1"/>
                            </a:solidFill>
                            <a:effectLst/>
                            <a:latin typeface="Cambria Math" panose="02040503050406030204" pitchFamily="18" charset="0"/>
                            <a:ea typeface="+mn-ea"/>
                            <a:cs typeface="+mn-cs"/>
                          </a:rPr>
                          <m:t>𝑎𝑛𝑑</m:t>
                        </m:r>
                        <m:r>
                          <a:rPr lang="en-GB" sz="900" i="1">
                            <a:solidFill>
                              <a:schemeClr val="tx1"/>
                            </a:solidFill>
                            <a:effectLst/>
                            <a:latin typeface="Cambria Math" panose="02040503050406030204" pitchFamily="18" charset="0"/>
                            <a:ea typeface="+mn-ea"/>
                            <a:cs typeface="+mn-cs"/>
                          </a:rPr>
                          <m:t> </m:t>
                        </m:r>
                        <m:r>
                          <a:rPr lang="en-GB" sz="900" i="1">
                            <a:solidFill>
                              <a:schemeClr val="tx1"/>
                            </a:solidFill>
                            <a:effectLst/>
                            <a:latin typeface="Cambria Math" panose="02040503050406030204" pitchFamily="18" charset="0"/>
                            <a:ea typeface="+mn-ea"/>
                            <a:cs typeface="+mn-cs"/>
                          </a:rPr>
                          <m:t>𝑙𝑖𝑎𝑏𝑖𝑙𝑖𝑡𝑖𝑒𝑠</m:t>
                        </m:r>
                        <m:r>
                          <a:rPr lang="en-GB" sz="900" i="1">
                            <a:solidFill>
                              <a:schemeClr val="tx1"/>
                            </a:solidFill>
                            <a:effectLst/>
                            <a:latin typeface="Cambria Math" panose="02040503050406030204" pitchFamily="18" charset="0"/>
                            <a:ea typeface="+mn-ea"/>
                            <a:cs typeface="+mn-cs"/>
                          </a:rPr>
                          <m:t> </m:t>
                        </m:r>
                        <m:r>
                          <a:rPr lang="en-GB" sz="900" i="1">
                            <a:solidFill>
                              <a:schemeClr val="tx1"/>
                            </a:solidFill>
                            <a:effectLst/>
                            <a:latin typeface="Cambria Math" panose="02040503050406030204" pitchFamily="18" charset="0"/>
                            <a:ea typeface="+mn-ea"/>
                            <a:cs typeface="+mn-cs"/>
                          </a:rPr>
                          <m:t>𝑡𝑜</m:t>
                        </m:r>
                        <m:r>
                          <a:rPr lang="en-GB" sz="900" i="1">
                            <a:solidFill>
                              <a:schemeClr val="tx1"/>
                            </a:solidFill>
                            <a:effectLst/>
                            <a:latin typeface="Cambria Math" panose="02040503050406030204" pitchFamily="18" charset="0"/>
                            <a:ea typeface="+mn-ea"/>
                            <a:cs typeface="+mn-cs"/>
                          </a:rPr>
                          <m:t> </m:t>
                        </m:r>
                        <m:r>
                          <a:rPr lang="en-GB" sz="900" i="1">
                            <a:solidFill>
                              <a:schemeClr val="tx1"/>
                            </a:solidFill>
                            <a:effectLst/>
                            <a:latin typeface="Cambria Math" panose="02040503050406030204" pitchFamily="18" charset="0"/>
                            <a:ea typeface="+mn-ea"/>
                            <a:cs typeface="+mn-cs"/>
                          </a:rPr>
                          <m:t>𝑐𝑢𝑠𝑡𝑜𝑚𝑒𝑟𝑠</m:t>
                        </m:r>
                      </m:num>
                      <m:den>
                        <m:r>
                          <m:rPr>
                            <m:sty m:val="p"/>
                          </m:rPr>
                          <a:rPr lang="en-GB" sz="900">
                            <a:solidFill>
                              <a:schemeClr val="tx1"/>
                            </a:solidFill>
                            <a:effectLst/>
                            <a:latin typeface="Cambria Math" panose="02040503050406030204" pitchFamily="18" charset="0"/>
                            <a:ea typeface="+mn-ea"/>
                            <a:cs typeface="+mn-cs"/>
                          </a:rPr>
                          <m:t>Gross</m:t>
                        </m:r>
                        <m:r>
                          <a:rPr lang="en-GB" sz="900">
                            <a:solidFill>
                              <a:schemeClr val="tx1"/>
                            </a:solidFill>
                            <a:effectLst/>
                            <a:latin typeface="Cambria Math" panose="02040503050406030204" pitchFamily="18" charset="0"/>
                            <a:ea typeface="+mn-ea"/>
                            <a:cs typeface="+mn-cs"/>
                          </a:rPr>
                          <m:t> </m:t>
                        </m:r>
                        <m:r>
                          <m:rPr>
                            <m:sty m:val="p"/>
                          </m:rPr>
                          <a:rPr lang="en-GB" sz="900">
                            <a:solidFill>
                              <a:schemeClr val="tx1"/>
                            </a:solidFill>
                            <a:effectLst/>
                            <a:latin typeface="Cambria Math" panose="02040503050406030204" pitchFamily="18" charset="0"/>
                            <a:ea typeface="+mn-ea"/>
                            <a:cs typeface="+mn-cs"/>
                          </a:rPr>
                          <m:t>loans</m:t>
                        </m:r>
                        <m:r>
                          <a:rPr lang="en-GB" sz="900">
                            <a:solidFill>
                              <a:schemeClr val="tx1"/>
                            </a:solidFill>
                            <a:effectLst/>
                            <a:latin typeface="Cambria Math" panose="02040503050406030204" pitchFamily="18" charset="0"/>
                            <a:ea typeface="+mn-ea"/>
                            <a:cs typeface="+mn-cs"/>
                          </a:rPr>
                          <m:t> </m:t>
                        </m:r>
                        <m:r>
                          <m:rPr>
                            <m:sty m:val="p"/>
                          </m:rPr>
                          <a:rPr lang="en-GB" sz="900">
                            <a:solidFill>
                              <a:schemeClr val="tx1"/>
                            </a:solidFill>
                            <a:effectLst/>
                            <a:latin typeface="Cambria Math" panose="02040503050406030204" pitchFamily="18" charset="0"/>
                            <a:ea typeface="+mn-ea"/>
                            <a:cs typeface="+mn-cs"/>
                          </a:rPr>
                          <m:t>to</m:t>
                        </m:r>
                        <m:r>
                          <a:rPr lang="en-GB" sz="900">
                            <a:solidFill>
                              <a:schemeClr val="tx1"/>
                            </a:solidFill>
                            <a:effectLst/>
                            <a:latin typeface="Cambria Math" panose="02040503050406030204" pitchFamily="18" charset="0"/>
                            <a:ea typeface="+mn-ea"/>
                            <a:cs typeface="+mn-cs"/>
                          </a:rPr>
                          <m:t> </m:t>
                        </m:r>
                        <m:r>
                          <m:rPr>
                            <m:sty m:val="p"/>
                          </m:rPr>
                          <a:rPr lang="en-GB" sz="900">
                            <a:solidFill>
                              <a:schemeClr val="tx1"/>
                            </a:solidFill>
                            <a:effectLst/>
                            <a:latin typeface="Cambria Math" panose="02040503050406030204" pitchFamily="18" charset="0"/>
                            <a:ea typeface="+mn-ea"/>
                            <a:cs typeface="+mn-cs"/>
                          </a:rPr>
                          <m:t>customers</m:t>
                        </m:r>
                      </m:den>
                    </m:f>
                  </m:oMath>
                </m:oMathPara>
              </a14:m>
              <a:endParaRPr lang="nb-NO" sz="900">
                <a:solidFill>
                  <a:schemeClr val="tx1"/>
                </a:solidFill>
                <a:effectLst/>
                <a:latin typeface="+mn-lt"/>
                <a:ea typeface="+mn-ea"/>
                <a:cs typeface="+mn-cs"/>
              </a:endParaRPr>
            </a:p>
            <a:p>
              <a:endParaRPr lang="nb-NO" sz="1100"/>
            </a:p>
          </xdr:txBody>
        </xdr:sp>
      </mc:Choice>
      <mc:Fallback xmlns="">
        <xdr:sp macro="" textlink="">
          <xdr:nvSpPr>
            <xdr:cNvPr id="41" name="TekstSylinder 40"/>
            <xdr:cNvSpPr txBox="1"/>
          </xdr:nvSpPr>
          <xdr:spPr>
            <a:xfrm>
              <a:off x="3486150" y="14978062"/>
              <a:ext cx="2458430" cy="43550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r>
                <a:rPr lang="nb-NO" sz="900" i="0">
                  <a:solidFill>
                    <a:schemeClr val="tx1"/>
                  </a:solidFill>
                  <a:effectLst/>
                  <a:latin typeface="Cambria Math" panose="02040503050406030204" pitchFamily="18" charset="0"/>
                  <a:ea typeface="+mn-ea"/>
                  <a:cs typeface="+mn-cs"/>
                </a:rPr>
                <a:t>(</a:t>
              </a:r>
              <a:r>
                <a:rPr lang="en-GB" sz="900" i="0">
                  <a:solidFill>
                    <a:schemeClr val="tx1"/>
                  </a:solidFill>
                  <a:effectLst/>
                  <a:latin typeface="Cambria Math" panose="02040503050406030204" pitchFamily="18" charset="0"/>
                  <a:ea typeface="+mn-ea"/>
                  <a:cs typeface="+mn-cs"/>
                </a:rPr>
                <a:t>𝐷𝑒𝑝𝑜𝑠𝑖𝑡 𝑓𝑟𝑜𝑚 𝑎𝑛𝑑 𝑙𝑖𝑎𝑏𝑖𝑙𝑖𝑡𝑖𝑒𝑠 𝑡𝑜 𝑐𝑢𝑠𝑡𝑜𝑚𝑒𝑟𝑠</a:t>
              </a:r>
              <a:r>
                <a:rPr lang="nb-NO" sz="900" i="0">
                  <a:solidFill>
                    <a:schemeClr val="tx1"/>
                  </a:solidFill>
                  <a:effectLst/>
                  <a:latin typeface="Cambria Math" panose="02040503050406030204" pitchFamily="18" charset="0"/>
                  <a:ea typeface="+mn-ea"/>
                  <a:cs typeface="+mn-cs"/>
                </a:rPr>
                <a:t>)/(</a:t>
              </a:r>
              <a:r>
                <a:rPr lang="en-GB" sz="900" i="0">
                  <a:solidFill>
                    <a:schemeClr val="tx1"/>
                  </a:solidFill>
                  <a:effectLst/>
                  <a:latin typeface="Cambria Math" panose="02040503050406030204" pitchFamily="18" charset="0"/>
                  <a:ea typeface="+mn-ea"/>
                  <a:cs typeface="+mn-cs"/>
                </a:rPr>
                <a:t>Gross loans to customers</a:t>
              </a:r>
              <a:r>
                <a:rPr lang="nb-NO" sz="900" i="0">
                  <a:solidFill>
                    <a:schemeClr val="tx1"/>
                  </a:solidFill>
                  <a:effectLst/>
                  <a:latin typeface="Cambria Math" panose="02040503050406030204" pitchFamily="18" charset="0"/>
                  <a:ea typeface="+mn-ea"/>
                  <a:cs typeface="+mn-cs"/>
                </a:rPr>
                <a:t>)</a:t>
              </a:r>
              <a:endParaRPr lang="nb-NO" sz="900">
                <a:solidFill>
                  <a:schemeClr val="tx1"/>
                </a:solidFill>
                <a:effectLst/>
                <a:latin typeface="+mn-lt"/>
                <a:ea typeface="+mn-ea"/>
                <a:cs typeface="+mn-cs"/>
              </a:endParaRPr>
            </a:p>
            <a:p>
              <a:endParaRPr lang="nb-NO" sz="1100"/>
            </a:p>
          </xdr:txBody>
        </xdr:sp>
      </mc:Fallback>
    </mc:AlternateContent>
    <xdr:clientData/>
  </xdr:oneCellAnchor>
  <xdr:oneCellAnchor>
    <xdr:from>
      <xdr:col>1</xdr:col>
      <xdr:colOff>323850</xdr:colOff>
      <xdr:row>33</xdr:row>
      <xdr:rowOff>138112</xdr:rowOff>
    </xdr:from>
    <xdr:ext cx="4285276" cy="428451"/>
    <mc:AlternateContent xmlns:mc="http://schemas.openxmlformats.org/markup-compatibility/2006" xmlns:a14="http://schemas.microsoft.com/office/drawing/2010/main">
      <mc:Choice Requires="a14">
        <xdr:sp macro="" textlink="">
          <xdr:nvSpPr>
            <xdr:cNvPr id="42" name="TekstSylinder 41">
              <a:extLst>
                <a:ext uri="{FF2B5EF4-FFF2-40B4-BE49-F238E27FC236}">
                  <a16:creationId xmlns:a16="http://schemas.microsoft.com/office/drawing/2014/main" id="{00000000-0008-0000-0300-00002A000000}"/>
                </a:ext>
              </a:extLst>
            </xdr:cNvPr>
            <xdr:cNvSpPr txBox="1"/>
          </xdr:nvSpPr>
          <xdr:spPr>
            <a:xfrm>
              <a:off x="2524125" y="16111537"/>
              <a:ext cx="4285276" cy="42845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14:m>
                <m:oMathPara xmlns:m="http://schemas.openxmlformats.org/officeDocument/2006/math">
                  <m:oMathParaPr>
                    <m:jc m:val="centerGroup"/>
                  </m:oMathParaPr>
                  <m:oMath xmlns:m="http://schemas.openxmlformats.org/officeDocument/2006/math">
                    <m:f>
                      <m:fPr>
                        <m:ctrlPr>
                          <a:rPr lang="nb-NO" sz="900" i="1">
                            <a:solidFill>
                              <a:schemeClr val="tx1"/>
                            </a:solidFill>
                            <a:effectLst/>
                            <a:latin typeface="Cambria Math" panose="02040503050406030204" pitchFamily="18" charset="0"/>
                            <a:ea typeface="+mn-ea"/>
                            <a:cs typeface="+mn-cs"/>
                          </a:rPr>
                        </m:ctrlPr>
                      </m:fPr>
                      <m:num>
                        <m:r>
                          <a:rPr lang="en-GB" sz="900" i="1">
                            <a:solidFill>
                              <a:schemeClr val="tx1"/>
                            </a:solidFill>
                            <a:effectLst/>
                            <a:latin typeface="Cambria Math" panose="02040503050406030204" pitchFamily="18" charset="0"/>
                            <a:ea typeface="+mn-ea"/>
                            <a:cs typeface="+mn-cs"/>
                          </a:rPr>
                          <m:t>𝐷𝑒𝑝𝑜𝑠𝑖𝑡</m:t>
                        </m:r>
                        <m:r>
                          <a:rPr lang="en-GB" sz="900" i="1">
                            <a:solidFill>
                              <a:schemeClr val="tx1"/>
                            </a:solidFill>
                            <a:effectLst/>
                            <a:latin typeface="Cambria Math" panose="02040503050406030204" pitchFamily="18" charset="0"/>
                            <a:ea typeface="+mn-ea"/>
                            <a:cs typeface="+mn-cs"/>
                          </a:rPr>
                          <m:t> </m:t>
                        </m:r>
                        <m:r>
                          <a:rPr lang="en-GB" sz="900" i="1">
                            <a:solidFill>
                              <a:schemeClr val="tx1"/>
                            </a:solidFill>
                            <a:effectLst/>
                            <a:latin typeface="Cambria Math" panose="02040503050406030204" pitchFamily="18" charset="0"/>
                            <a:ea typeface="+mn-ea"/>
                            <a:cs typeface="+mn-cs"/>
                          </a:rPr>
                          <m:t>𝑓𝑟𝑜𝑚</m:t>
                        </m:r>
                        <m:r>
                          <a:rPr lang="en-GB" sz="900" i="1">
                            <a:solidFill>
                              <a:schemeClr val="tx1"/>
                            </a:solidFill>
                            <a:effectLst/>
                            <a:latin typeface="Cambria Math" panose="02040503050406030204" pitchFamily="18" charset="0"/>
                            <a:ea typeface="+mn-ea"/>
                            <a:cs typeface="+mn-cs"/>
                          </a:rPr>
                          <m:t> </m:t>
                        </m:r>
                        <m:r>
                          <a:rPr lang="en-GB" sz="900" i="1">
                            <a:solidFill>
                              <a:schemeClr val="tx1"/>
                            </a:solidFill>
                            <a:effectLst/>
                            <a:latin typeface="Cambria Math" panose="02040503050406030204" pitchFamily="18" charset="0"/>
                            <a:ea typeface="+mn-ea"/>
                            <a:cs typeface="+mn-cs"/>
                          </a:rPr>
                          <m:t>𝑎𝑛𝑑</m:t>
                        </m:r>
                        <m:r>
                          <a:rPr lang="en-GB" sz="900" i="1">
                            <a:solidFill>
                              <a:schemeClr val="tx1"/>
                            </a:solidFill>
                            <a:effectLst/>
                            <a:latin typeface="Cambria Math" panose="02040503050406030204" pitchFamily="18" charset="0"/>
                            <a:ea typeface="+mn-ea"/>
                            <a:cs typeface="+mn-cs"/>
                          </a:rPr>
                          <m:t> </m:t>
                        </m:r>
                        <m:r>
                          <a:rPr lang="en-GB" sz="900" i="1">
                            <a:solidFill>
                              <a:schemeClr val="tx1"/>
                            </a:solidFill>
                            <a:effectLst/>
                            <a:latin typeface="Cambria Math" panose="02040503050406030204" pitchFamily="18" charset="0"/>
                            <a:ea typeface="+mn-ea"/>
                            <a:cs typeface="+mn-cs"/>
                          </a:rPr>
                          <m:t>𝑙𝑖𝑎𝑏𝑖𝑙𝑖𝑡𝑖𝑒𝑠</m:t>
                        </m:r>
                        <m:r>
                          <a:rPr lang="en-GB" sz="900" i="1">
                            <a:solidFill>
                              <a:schemeClr val="tx1"/>
                            </a:solidFill>
                            <a:effectLst/>
                            <a:latin typeface="Cambria Math" panose="02040503050406030204" pitchFamily="18" charset="0"/>
                            <a:ea typeface="+mn-ea"/>
                            <a:cs typeface="+mn-cs"/>
                          </a:rPr>
                          <m:t> </m:t>
                        </m:r>
                        <m:r>
                          <a:rPr lang="en-GB" sz="900" i="1">
                            <a:solidFill>
                              <a:schemeClr val="tx1"/>
                            </a:solidFill>
                            <a:effectLst/>
                            <a:latin typeface="Cambria Math" panose="02040503050406030204" pitchFamily="18" charset="0"/>
                            <a:ea typeface="+mn-ea"/>
                            <a:cs typeface="+mn-cs"/>
                          </a:rPr>
                          <m:t>𝑡𝑜</m:t>
                        </m:r>
                        <m:r>
                          <a:rPr lang="en-GB" sz="900" i="1">
                            <a:solidFill>
                              <a:schemeClr val="tx1"/>
                            </a:solidFill>
                            <a:effectLst/>
                            <a:latin typeface="Cambria Math" panose="02040503050406030204" pitchFamily="18" charset="0"/>
                            <a:ea typeface="+mn-ea"/>
                            <a:cs typeface="+mn-cs"/>
                          </a:rPr>
                          <m:t> </m:t>
                        </m:r>
                        <m:r>
                          <a:rPr lang="en-GB" sz="900" i="1">
                            <a:solidFill>
                              <a:schemeClr val="tx1"/>
                            </a:solidFill>
                            <a:effectLst/>
                            <a:latin typeface="Cambria Math" panose="02040503050406030204" pitchFamily="18" charset="0"/>
                            <a:ea typeface="+mn-ea"/>
                            <a:cs typeface="+mn-cs"/>
                          </a:rPr>
                          <m:t>𝑐𝑢𝑠𝑡𝑜𝑚𝑒𝑟𝑠</m:t>
                        </m:r>
                      </m:num>
                      <m:den>
                        <m:r>
                          <m:rPr>
                            <m:sty m:val="p"/>
                          </m:rPr>
                          <a:rPr lang="en-GB" sz="900">
                            <a:solidFill>
                              <a:schemeClr val="tx1"/>
                            </a:solidFill>
                            <a:effectLst/>
                            <a:latin typeface="Cambria Math" panose="02040503050406030204" pitchFamily="18" charset="0"/>
                            <a:ea typeface="+mn-ea"/>
                            <a:cs typeface="+mn-cs"/>
                          </a:rPr>
                          <m:t>Gross</m:t>
                        </m:r>
                        <m:r>
                          <a:rPr lang="en-GB" sz="900">
                            <a:solidFill>
                              <a:schemeClr val="tx1"/>
                            </a:solidFill>
                            <a:effectLst/>
                            <a:latin typeface="Cambria Math" panose="02040503050406030204" pitchFamily="18" charset="0"/>
                            <a:ea typeface="+mn-ea"/>
                            <a:cs typeface="+mn-cs"/>
                          </a:rPr>
                          <m:t> </m:t>
                        </m:r>
                        <m:r>
                          <m:rPr>
                            <m:sty m:val="p"/>
                          </m:rPr>
                          <a:rPr lang="en-GB" sz="900">
                            <a:solidFill>
                              <a:schemeClr val="tx1"/>
                            </a:solidFill>
                            <a:effectLst/>
                            <a:latin typeface="Cambria Math" panose="02040503050406030204" pitchFamily="18" charset="0"/>
                            <a:ea typeface="+mn-ea"/>
                            <a:cs typeface="+mn-cs"/>
                          </a:rPr>
                          <m:t>loans</m:t>
                        </m:r>
                        <m:r>
                          <a:rPr lang="en-GB" sz="900">
                            <a:solidFill>
                              <a:schemeClr val="tx1"/>
                            </a:solidFill>
                            <a:effectLst/>
                            <a:latin typeface="Cambria Math" panose="02040503050406030204" pitchFamily="18" charset="0"/>
                            <a:ea typeface="+mn-ea"/>
                            <a:cs typeface="+mn-cs"/>
                          </a:rPr>
                          <m:t> </m:t>
                        </m:r>
                        <m:r>
                          <m:rPr>
                            <m:sty m:val="p"/>
                          </m:rPr>
                          <a:rPr lang="en-GB" sz="900">
                            <a:solidFill>
                              <a:schemeClr val="tx1"/>
                            </a:solidFill>
                            <a:effectLst/>
                            <a:latin typeface="Cambria Math" panose="02040503050406030204" pitchFamily="18" charset="0"/>
                            <a:ea typeface="+mn-ea"/>
                            <a:cs typeface="+mn-cs"/>
                          </a:rPr>
                          <m:t>to</m:t>
                        </m:r>
                        <m:r>
                          <a:rPr lang="en-GB" sz="900">
                            <a:solidFill>
                              <a:schemeClr val="tx1"/>
                            </a:solidFill>
                            <a:effectLst/>
                            <a:latin typeface="Cambria Math" panose="02040503050406030204" pitchFamily="18" charset="0"/>
                            <a:ea typeface="+mn-ea"/>
                            <a:cs typeface="+mn-cs"/>
                          </a:rPr>
                          <m:t> </m:t>
                        </m:r>
                        <m:r>
                          <m:rPr>
                            <m:sty m:val="p"/>
                          </m:rPr>
                          <a:rPr lang="en-GB" sz="900">
                            <a:solidFill>
                              <a:schemeClr val="tx1"/>
                            </a:solidFill>
                            <a:effectLst/>
                            <a:latin typeface="Cambria Math" panose="02040503050406030204" pitchFamily="18" charset="0"/>
                            <a:ea typeface="+mn-ea"/>
                            <a:cs typeface="+mn-cs"/>
                          </a:rPr>
                          <m:t>customers</m:t>
                        </m:r>
                        <m:r>
                          <a:rPr lang="en-GB" sz="900">
                            <a:solidFill>
                              <a:schemeClr val="tx1"/>
                            </a:solidFill>
                            <a:effectLst/>
                            <a:latin typeface="Cambria Math" panose="02040503050406030204" pitchFamily="18" charset="0"/>
                            <a:ea typeface="+mn-ea"/>
                            <a:cs typeface="+mn-cs"/>
                          </a:rPr>
                          <m:t> </m:t>
                        </m:r>
                        <m:r>
                          <a:rPr lang="nb-NO" sz="900" i="1">
                            <a:solidFill>
                              <a:schemeClr val="tx1"/>
                            </a:solidFill>
                            <a:effectLst/>
                            <a:latin typeface="Cambria Math" panose="02040503050406030204" pitchFamily="18" charset="0"/>
                            <a:ea typeface="+mn-ea"/>
                            <a:cs typeface="+mn-cs"/>
                          </a:rPr>
                          <m:t>+</m:t>
                        </m:r>
                        <m:r>
                          <a:rPr lang="nb-NO" sz="900" i="1">
                            <a:solidFill>
                              <a:schemeClr val="tx1"/>
                            </a:solidFill>
                            <a:effectLst/>
                            <a:latin typeface="Cambria Math" panose="02040503050406030204" pitchFamily="18" charset="0"/>
                            <a:ea typeface="+mn-ea"/>
                            <a:cs typeface="+mn-cs"/>
                          </a:rPr>
                          <m:t>𝐿𝑜𝑎𝑛𝑠</m:t>
                        </m:r>
                        <m:r>
                          <a:rPr lang="nb-NO" sz="900" i="1">
                            <a:solidFill>
                              <a:schemeClr val="tx1"/>
                            </a:solidFill>
                            <a:effectLst/>
                            <a:latin typeface="Cambria Math" panose="02040503050406030204" pitchFamily="18" charset="0"/>
                            <a:ea typeface="+mn-ea"/>
                            <a:cs typeface="+mn-cs"/>
                          </a:rPr>
                          <m:t> </m:t>
                        </m:r>
                        <m:r>
                          <a:rPr lang="nb-NO" sz="900" i="1">
                            <a:solidFill>
                              <a:schemeClr val="tx1"/>
                            </a:solidFill>
                            <a:effectLst/>
                            <a:latin typeface="Cambria Math" panose="02040503050406030204" pitchFamily="18" charset="0"/>
                            <a:ea typeface="+mn-ea"/>
                            <a:cs typeface="+mn-cs"/>
                          </a:rPr>
                          <m:t>𝑡𝑟𝑎𝑛𝑠𝑓𝑒𝑟𝑟𝑒𝑑</m:t>
                        </m:r>
                        <m:r>
                          <a:rPr lang="nb-NO" sz="900" i="1">
                            <a:solidFill>
                              <a:schemeClr val="tx1"/>
                            </a:solidFill>
                            <a:effectLst/>
                            <a:latin typeface="Cambria Math" panose="02040503050406030204" pitchFamily="18" charset="0"/>
                            <a:ea typeface="+mn-ea"/>
                            <a:cs typeface="+mn-cs"/>
                          </a:rPr>
                          <m:t> </m:t>
                        </m:r>
                        <m:r>
                          <a:rPr lang="nb-NO" sz="900" i="1">
                            <a:solidFill>
                              <a:schemeClr val="tx1"/>
                            </a:solidFill>
                            <a:effectLst/>
                            <a:latin typeface="Cambria Math" panose="02040503050406030204" pitchFamily="18" charset="0"/>
                            <a:ea typeface="+mn-ea"/>
                            <a:cs typeface="+mn-cs"/>
                          </a:rPr>
                          <m:t>𝑡𝑜</m:t>
                        </m:r>
                        <m:r>
                          <a:rPr lang="nb-NO" sz="900" i="1">
                            <a:solidFill>
                              <a:schemeClr val="tx1"/>
                            </a:solidFill>
                            <a:effectLst/>
                            <a:latin typeface="Cambria Math" panose="02040503050406030204" pitchFamily="18" charset="0"/>
                            <a:ea typeface="+mn-ea"/>
                            <a:cs typeface="+mn-cs"/>
                          </a:rPr>
                          <m:t> </m:t>
                        </m:r>
                        <m:r>
                          <a:rPr lang="nb-NO" sz="900" i="1">
                            <a:solidFill>
                              <a:schemeClr val="tx1"/>
                            </a:solidFill>
                            <a:effectLst/>
                            <a:latin typeface="Cambria Math" panose="02040503050406030204" pitchFamily="18" charset="0"/>
                            <a:ea typeface="+mn-ea"/>
                            <a:cs typeface="+mn-cs"/>
                          </a:rPr>
                          <m:t>𝑐𝑜𝑣𝑒𝑟𝑒𝑑</m:t>
                        </m:r>
                        <m:r>
                          <a:rPr lang="nb-NO" sz="900" i="1">
                            <a:solidFill>
                              <a:schemeClr val="tx1"/>
                            </a:solidFill>
                            <a:effectLst/>
                            <a:latin typeface="Cambria Math" panose="02040503050406030204" pitchFamily="18" charset="0"/>
                            <a:ea typeface="+mn-ea"/>
                            <a:cs typeface="+mn-cs"/>
                          </a:rPr>
                          <m:t> </m:t>
                        </m:r>
                        <m:r>
                          <a:rPr lang="nb-NO" sz="900" i="1">
                            <a:solidFill>
                              <a:schemeClr val="tx1"/>
                            </a:solidFill>
                            <a:effectLst/>
                            <a:latin typeface="Cambria Math" panose="02040503050406030204" pitchFamily="18" charset="0"/>
                            <a:ea typeface="+mn-ea"/>
                            <a:cs typeface="+mn-cs"/>
                          </a:rPr>
                          <m:t>𝑏𝑜𝑛𝑑</m:t>
                        </m:r>
                        <m:r>
                          <a:rPr lang="nb-NO" sz="900" i="1">
                            <a:solidFill>
                              <a:schemeClr val="tx1"/>
                            </a:solidFill>
                            <a:effectLst/>
                            <a:latin typeface="Cambria Math" panose="02040503050406030204" pitchFamily="18" charset="0"/>
                            <a:ea typeface="+mn-ea"/>
                            <a:cs typeface="+mn-cs"/>
                          </a:rPr>
                          <m:t> </m:t>
                        </m:r>
                        <m:r>
                          <a:rPr lang="nb-NO" sz="900" i="1">
                            <a:solidFill>
                              <a:schemeClr val="tx1"/>
                            </a:solidFill>
                            <a:effectLst/>
                            <a:latin typeface="Cambria Math" panose="02040503050406030204" pitchFamily="18" charset="0"/>
                            <a:ea typeface="+mn-ea"/>
                            <a:cs typeface="+mn-cs"/>
                          </a:rPr>
                          <m:t>𝑐𝑜𝑚𝑝𝑎𝑛𝑖𝑒𝑠</m:t>
                        </m:r>
                      </m:den>
                    </m:f>
                  </m:oMath>
                </m:oMathPara>
              </a14:m>
              <a:endParaRPr lang="nb-NO" sz="900">
                <a:solidFill>
                  <a:schemeClr val="tx1"/>
                </a:solidFill>
                <a:effectLst/>
                <a:latin typeface="+mn-lt"/>
                <a:ea typeface="+mn-ea"/>
                <a:cs typeface="+mn-cs"/>
              </a:endParaRPr>
            </a:p>
            <a:p>
              <a:endParaRPr lang="nb-NO" sz="900"/>
            </a:p>
          </xdr:txBody>
        </xdr:sp>
      </mc:Choice>
      <mc:Fallback xmlns="">
        <xdr:sp macro="" textlink="">
          <xdr:nvSpPr>
            <xdr:cNvPr id="42" name="TekstSylinder 41"/>
            <xdr:cNvSpPr txBox="1"/>
          </xdr:nvSpPr>
          <xdr:spPr>
            <a:xfrm>
              <a:off x="2524125" y="16111537"/>
              <a:ext cx="4285276" cy="42845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r>
                <a:rPr lang="nb-NO" sz="900" i="0">
                  <a:solidFill>
                    <a:schemeClr val="tx1"/>
                  </a:solidFill>
                  <a:effectLst/>
                  <a:latin typeface="Cambria Math" panose="02040503050406030204" pitchFamily="18" charset="0"/>
                  <a:ea typeface="+mn-ea"/>
                  <a:cs typeface="+mn-cs"/>
                </a:rPr>
                <a:t>(</a:t>
              </a:r>
              <a:r>
                <a:rPr lang="en-GB" sz="900" i="0">
                  <a:solidFill>
                    <a:schemeClr val="tx1"/>
                  </a:solidFill>
                  <a:effectLst/>
                  <a:latin typeface="Cambria Math" panose="02040503050406030204" pitchFamily="18" charset="0"/>
                  <a:ea typeface="+mn-ea"/>
                  <a:cs typeface="+mn-cs"/>
                </a:rPr>
                <a:t>𝐷𝑒𝑝𝑜𝑠𝑖𝑡 𝑓𝑟𝑜𝑚 𝑎𝑛𝑑 𝑙𝑖𝑎𝑏𝑖𝑙𝑖𝑡𝑖𝑒𝑠 𝑡𝑜 𝑐𝑢𝑠𝑡𝑜𝑚𝑒𝑟𝑠</a:t>
              </a:r>
              <a:r>
                <a:rPr lang="nb-NO" sz="900" i="0">
                  <a:solidFill>
                    <a:schemeClr val="tx1"/>
                  </a:solidFill>
                  <a:effectLst/>
                  <a:latin typeface="Cambria Math" panose="02040503050406030204" pitchFamily="18" charset="0"/>
                  <a:ea typeface="+mn-ea"/>
                  <a:cs typeface="+mn-cs"/>
                </a:rPr>
                <a:t>)/(</a:t>
              </a:r>
              <a:r>
                <a:rPr lang="en-GB" sz="900" i="0">
                  <a:solidFill>
                    <a:schemeClr val="tx1"/>
                  </a:solidFill>
                  <a:effectLst/>
                  <a:latin typeface="Cambria Math" panose="02040503050406030204" pitchFamily="18" charset="0"/>
                  <a:ea typeface="+mn-ea"/>
                  <a:cs typeface="+mn-cs"/>
                </a:rPr>
                <a:t>Gross loans to customers </a:t>
              </a:r>
              <a:r>
                <a:rPr lang="nb-NO" sz="900" i="0">
                  <a:solidFill>
                    <a:schemeClr val="tx1"/>
                  </a:solidFill>
                  <a:effectLst/>
                  <a:latin typeface="Cambria Math" panose="02040503050406030204" pitchFamily="18" charset="0"/>
                  <a:ea typeface="+mn-ea"/>
                  <a:cs typeface="+mn-cs"/>
                </a:rPr>
                <a:t>+𝐿𝑜𝑎𝑛𝑠 𝑡𝑟𝑎𝑛𝑠𝑓𝑒𝑟𝑟𝑒𝑑 𝑡𝑜 𝑐𝑜𝑣𝑒𝑟𝑒𝑑 𝑏𝑜𝑛𝑑 𝑐𝑜𝑚𝑝𝑎𝑛𝑖𝑒𝑠)</a:t>
              </a:r>
              <a:endParaRPr lang="nb-NO" sz="900">
                <a:solidFill>
                  <a:schemeClr val="tx1"/>
                </a:solidFill>
                <a:effectLst/>
                <a:latin typeface="+mn-lt"/>
                <a:ea typeface="+mn-ea"/>
                <a:cs typeface="+mn-cs"/>
              </a:endParaRPr>
            </a:p>
            <a:p>
              <a:endParaRPr lang="nb-NO" sz="900"/>
            </a:p>
          </xdr:txBody>
        </xdr:sp>
      </mc:Fallback>
    </mc:AlternateContent>
    <xdr:clientData/>
  </xdr:oneCellAnchor>
  <xdr:oneCellAnchor>
    <xdr:from>
      <xdr:col>1</xdr:col>
      <xdr:colOff>1304925</xdr:colOff>
      <xdr:row>35</xdr:row>
      <xdr:rowOff>109537</xdr:rowOff>
    </xdr:from>
    <xdr:ext cx="2499082" cy="459549"/>
    <mc:AlternateContent xmlns:mc="http://schemas.openxmlformats.org/markup-compatibility/2006" xmlns:a14="http://schemas.microsoft.com/office/drawing/2010/main">
      <mc:Choice Requires="a14">
        <xdr:sp macro="" textlink="">
          <xdr:nvSpPr>
            <xdr:cNvPr id="43" name="TekstSylinder 42">
              <a:extLst>
                <a:ext uri="{FF2B5EF4-FFF2-40B4-BE49-F238E27FC236}">
                  <a16:creationId xmlns:a16="http://schemas.microsoft.com/office/drawing/2014/main" id="{00000000-0008-0000-0300-00002B000000}"/>
                </a:ext>
              </a:extLst>
            </xdr:cNvPr>
            <xdr:cNvSpPr txBox="1"/>
          </xdr:nvSpPr>
          <xdr:spPr>
            <a:xfrm>
              <a:off x="3505200" y="17321212"/>
              <a:ext cx="2499082" cy="45954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14:m>
                <m:oMathPara xmlns:m="http://schemas.openxmlformats.org/officeDocument/2006/math">
                  <m:oMathParaPr>
                    <m:jc m:val="centerGroup"/>
                  </m:oMathParaPr>
                  <m:oMath xmlns:m="http://schemas.openxmlformats.org/officeDocument/2006/math">
                    <m:f>
                      <m:fPr>
                        <m:ctrlPr>
                          <a:rPr lang="nb-NO" sz="900" i="1">
                            <a:solidFill>
                              <a:schemeClr val="tx1"/>
                            </a:solidFill>
                            <a:effectLst/>
                            <a:latin typeface="Cambria Math" panose="02040503050406030204" pitchFamily="18" charset="0"/>
                            <a:ea typeface="+mn-ea"/>
                            <a:cs typeface="+mn-cs"/>
                          </a:rPr>
                        </m:ctrlPr>
                      </m:fPr>
                      <m:num>
                        <m:r>
                          <m:rPr>
                            <m:sty m:val="p"/>
                          </m:rPr>
                          <a:rPr lang="en-GB" sz="900">
                            <a:solidFill>
                              <a:schemeClr val="tx1"/>
                            </a:solidFill>
                            <a:effectLst/>
                            <a:latin typeface="Cambria Math" panose="02040503050406030204" pitchFamily="18" charset="0"/>
                            <a:ea typeface="+mn-ea"/>
                            <a:cs typeface="+mn-cs"/>
                          </a:rPr>
                          <m:t>Gross</m:t>
                        </m:r>
                        <m:r>
                          <a:rPr lang="en-GB" sz="900">
                            <a:solidFill>
                              <a:schemeClr val="tx1"/>
                            </a:solidFill>
                            <a:effectLst/>
                            <a:latin typeface="Cambria Math" panose="02040503050406030204" pitchFamily="18" charset="0"/>
                            <a:ea typeface="+mn-ea"/>
                            <a:cs typeface="+mn-cs"/>
                          </a:rPr>
                          <m:t> </m:t>
                        </m:r>
                        <m:r>
                          <m:rPr>
                            <m:sty m:val="p"/>
                          </m:rPr>
                          <a:rPr lang="en-GB" sz="900">
                            <a:solidFill>
                              <a:schemeClr val="tx1"/>
                            </a:solidFill>
                            <a:effectLst/>
                            <a:latin typeface="Cambria Math" panose="02040503050406030204" pitchFamily="18" charset="0"/>
                            <a:ea typeface="+mn-ea"/>
                            <a:cs typeface="+mn-cs"/>
                          </a:rPr>
                          <m:t>loans</m:t>
                        </m:r>
                        <m:r>
                          <a:rPr lang="en-GB" sz="900">
                            <a:solidFill>
                              <a:schemeClr val="tx1"/>
                            </a:solidFill>
                            <a:effectLst/>
                            <a:latin typeface="Cambria Math" panose="02040503050406030204" pitchFamily="18" charset="0"/>
                            <a:ea typeface="+mn-ea"/>
                            <a:cs typeface="+mn-cs"/>
                          </a:rPr>
                          <m:t> </m:t>
                        </m:r>
                        <m:r>
                          <m:rPr>
                            <m:sty m:val="p"/>
                          </m:rPr>
                          <a:rPr lang="en-GB" sz="900">
                            <a:solidFill>
                              <a:schemeClr val="tx1"/>
                            </a:solidFill>
                            <a:effectLst/>
                            <a:latin typeface="Cambria Math" panose="02040503050406030204" pitchFamily="18" charset="0"/>
                            <a:ea typeface="+mn-ea"/>
                            <a:cs typeface="+mn-cs"/>
                          </a:rPr>
                          <m:t>to</m:t>
                        </m:r>
                        <m:r>
                          <a:rPr lang="en-GB" sz="900">
                            <a:solidFill>
                              <a:schemeClr val="tx1"/>
                            </a:solidFill>
                            <a:effectLst/>
                            <a:latin typeface="Cambria Math" panose="02040503050406030204" pitchFamily="18" charset="0"/>
                            <a:ea typeface="+mn-ea"/>
                            <a:cs typeface="+mn-cs"/>
                          </a:rPr>
                          <m:t> </m:t>
                        </m:r>
                        <m:r>
                          <m:rPr>
                            <m:sty m:val="p"/>
                          </m:rPr>
                          <a:rPr lang="en-GB" sz="900">
                            <a:solidFill>
                              <a:schemeClr val="tx1"/>
                            </a:solidFill>
                            <a:effectLst/>
                            <a:latin typeface="Cambria Math" panose="02040503050406030204" pitchFamily="18" charset="0"/>
                            <a:ea typeface="+mn-ea"/>
                            <a:cs typeface="+mn-cs"/>
                          </a:rPr>
                          <m:t>customers</m:t>
                        </m:r>
                      </m:num>
                      <m:den>
                        <m:r>
                          <m:rPr>
                            <m:sty m:val="p"/>
                          </m:rPr>
                          <a:rPr lang="en-GB" sz="900">
                            <a:solidFill>
                              <a:schemeClr val="tx1"/>
                            </a:solidFill>
                            <a:effectLst/>
                            <a:latin typeface="Cambria Math" panose="02040503050406030204" pitchFamily="18" charset="0"/>
                            <a:ea typeface="+mn-ea"/>
                            <a:cs typeface="+mn-cs"/>
                          </a:rPr>
                          <m:t>Gross</m:t>
                        </m:r>
                        <m:r>
                          <a:rPr lang="en-GB" sz="900">
                            <a:solidFill>
                              <a:schemeClr val="tx1"/>
                            </a:solidFill>
                            <a:effectLst/>
                            <a:latin typeface="Cambria Math" panose="02040503050406030204" pitchFamily="18" charset="0"/>
                            <a:ea typeface="+mn-ea"/>
                            <a:cs typeface="+mn-cs"/>
                          </a:rPr>
                          <m:t> </m:t>
                        </m:r>
                        <m:r>
                          <m:rPr>
                            <m:sty m:val="p"/>
                          </m:rPr>
                          <a:rPr lang="en-GB" sz="900">
                            <a:solidFill>
                              <a:schemeClr val="tx1"/>
                            </a:solidFill>
                            <a:effectLst/>
                            <a:latin typeface="Cambria Math" panose="02040503050406030204" pitchFamily="18" charset="0"/>
                            <a:ea typeface="+mn-ea"/>
                            <a:cs typeface="+mn-cs"/>
                          </a:rPr>
                          <m:t>loans</m:t>
                        </m:r>
                        <m:r>
                          <a:rPr lang="en-GB" sz="900">
                            <a:solidFill>
                              <a:schemeClr val="tx1"/>
                            </a:solidFill>
                            <a:effectLst/>
                            <a:latin typeface="Cambria Math" panose="02040503050406030204" pitchFamily="18" charset="0"/>
                            <a:ea typeface="+mn-ea"/>
                            <a:cs typeface="+mn-cs"/>
                          </a:rPr>
                          <m:t> </m:t>
                        </m:r>
                        <m:r>
                          <m:rPr>
                            <m:sty m:val="p"/>
                          </m:rPr>
                          <a:rPr lang="en-GB" sz="900">
                            <a:solidFill>
                              <a:schemeClr val="tx1"/>
                            </a:solidFill>
                            <a:effectLst/>
                            <a:latin typeface="Cambria Math" panose="02040503050406030204" pitchFamily="18" charset="0"/>
                            <a:ea typeface="+mn-ea"/>
                            <a:cs typeface="+mn-cs"/>
                          </a:rPr>
                          <m:t>to</m:t>
                        </m:r>
                        <m:r>
                          <a:rPr lang="en-GB" sz="900">
                            <a:solidFill>
                              <a:schemeClr val="tx1"/>
                            </a:solidFill>
                            <a:effectLst/>
                            <a:latin typeface="Cambria Math" panose="02040503050406030204" pitchFamily="18" charset="0"/>
                            <a:ea typeface="+mn-ea"/>
                            <a:cs typeface="+mn-cs"/>
                          </a:rPr>
                          <m:t> </m:t>
                        </m:r>
                        <m:r>
                          <m:rPr>
                            <m:sty m:val="p"/>
                          </m:rPr>
                          <a:rPr lang="en-GB" sz="900">
                            <a:solidFill>
                              <a:schemeClr val="tx1"/>
                            </a:solidFill>
                            <a:effectLst/>
                            <a:latin typeface="Cambria Math" panose="02040503050406030204" pitchFamily="18" charset="0"/>
                            <a:ea typeface="+mn-ea"/>
                            <a:cs typeface="+mn-cs"/>
                          </a:rPr>
                          <m:t>customers</m:t>
                        </m:r>
                        <m:r>
                          <a:rPr lang="en-GB" sz="900">
                            <a:solidFill>
                              <a:schemeClr val="tx1"/>
                            </a:solidFill>
                            <a:effectLst/>
                            <a:latin typeface="Cambria Math" panose="02040503050406030204" pitchFamily="18" charset="0"/>
                            <a:ea typeface="+mn-ea"/>
                            <a:cs typeface="+mn-cs"/>
                          </a:rPr>
                          <m:t> 12 </m:t>
                        </m:r>
                        <m:r>
                          <m:rPr>
                            <m:sty m:val="p"/>
                          </m:rPr>
                          <a:rPr lang="en-GB" sz="900">
                            <a:solidFill>
                              <a:schemeClr val="tx1"/>
                            </a:solidFill>
                            <a:effectLst/>
                            <a:latin typeface="Cambria Math" panose="02040503050406030204" pitchFamily="18" charset="0"/>
                            <a:ea typeface="+mn-ea"/>
                            <a:cs typeface="+mn-cs"/>
                          </a:rPr>
                          <m:t>months</m:t>
                        </m:r>
                        <m:r>
                          <a:rPr lang="en-GB" sz="900">
                            <a:solidFill>
                              <a:schemeClr val="tx1"/>
                            </a:solidFill>
                            <a:effectLst/>
                            <a:latin typeface="Cambria Math" panose="02040503050406030204" pitchFamily="18" charset="0"/>
                            <a:ea typeface="+mn-ea"/>
                            <a:cs typeface="+mn-cs"/>
                          </a:rPr>
                          <m:t> </m:t>
                        </m:r>
                        <m:r>
                          <m:rPr>
                            <m:sty m:val="p"/>
                          </m:rPr>
                          <a:rPr lang="en-GB" sz="900">
                            <a:solidFill>
                              <a:schemeClr val="tx1"/>
                            </a:solidFill>
                            <a:effectLst/>
                            <a:latin typeface="Cambria Math" panose="02040503050406030204" pitchFamily="18" charset="0"/>
                            <a:ea typeface="+mn-ea"/>
                            <a:cs typeface="+mn-cs"/>
                          </a:rPr>
                          <m:t>ago</m:t>
                        </m:r>
                      </m:den>
                    </m:f>
                    <m:r>
                      <a:rPr lang="en-GB" sz="900" i="1">
                        <a:solidFill>
                          <a:schemeClr val="tx1"/>
                        </a:solidFill>
                        <a:effectLst/>
                        <a:latin typeface="Cambria Math" panose="02040503050406030204" pitchFamily="18" charset="0"/>
                        <a:ea typeface="+mn-ea"/>
                        <a:cs typeface="+mn-cs"/>
                      </a:rPr>
                      <m:t>−1</m:t>
                    </m:r>
                  </m:oMath>
                </m:oMathPara>
              </a14:m>
              <a:endParaRPr lang="nb-NO" sz="900">
                <a:solidFill>
                  <a:schemeClr val="tx1"/>
                </a:solidFill>
                <a:effectLst/>
                <a:latin typeface="+mn-lt"/>
                <a:ea typeface="+mn-ea"/>
                <a:cs typeface="+mn-cs"/>
              </a:endParaRPr>
            </a:p>
            <a:p>
              <a:endParaRPr lang="nb-NO" sz="1100"/>
            </a:p>
          </xdr:txBody>
        </xdr:sp>
      </mc:Choice>
      <mc:Fallback xmlns="">
        <xdr:sp macro="" textlink="">
          <xdr:nvSpPr>
            <xdr:cNvPr id="43" name="TekstSylinder 42"/>
            <xdr:cNvSpPr txBox="1"/>
          </xdr:nvSpPr>
          <xdr:spPr>
            <a:xfrm>
              <a:off x="3505200" y="17321212"/>
              <a:ext cx="2499082" cy="45954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r>
                <a:rPr lang="nb-NO" sz="900" i="0">
                  <a:solidFill>
                    <a:schemeClr val="tx1"/>
                  </a:solidFill>
                  <a:effectLst/>
                  <a:latin typeface="Cambria Math" panose="02040503050406030204" pitchFamily="18" charset="0"/>
                  <a:ea typeface="+mn-ea"/>
                  <a:cs typeface="+mn-cs"/>
                </a:rPr>
                <a:t>(</a:t>
              </a:r>
              <a:r>
                <a:rPr lang="en-GB" sz="900" i="0">
                  <a:solidFill>
                    <a:schemeClr val="tx1"/>
                  </a:solidFill>
                  <a:effectLst/>
                  <a:latin typeface="Cambria Math" panose="02040503050406030204" pitchFamily="18" charset="0"/>
                  <a:ea typeface="+mn-ea"/>
                  <a:cs typeface="+mn-cs"/>
                </a:rPr>
                <a:t>Gross loans to customers</a:t>
              </a:r>
              <a:r>
                <a:rPr lang="nb-NO" sz="900" i="0">
                  <a:solidFill>
                    <a:schemeClr val="tx1"/>
                  </a:solidFill>
                  <a:effectLst/>
                  <a:latin typeface="Cambria Math" panose="02040503050406030204" pitchFamily="18" charset="0"/>
                  <a:ea typeface="+mn-ea"/>
                  <a:cs typeface="+mn-cs"/>
                </a:rPr>
                <a:t>)/(</a:t>
              </a:r>
              <a:r>
                <a:rPr lang="en-GB" sz="900" i="0">
                  <a:solidFill>
                    <a:schemeClr val="tx1"/>
                  </a:solidFill>
                  <a:effectLst/>
                  <a:latin typeface="Cambria Math" panose="02040503050406030204" pitchFamily="18" charset="0"/>
                  <a:ea typeface="+mn-ea"/>
                  <a:cs typeface="+mn-cs"/>
                </a:rPr>
                <a:t>Gross loans to customers 12 months ago</a:t>
              </a:r>
              <a:r>
                <a:rPr lang="nb-NO" sz="900" i="0">
                  <a:solidFill>
                    <a:schemeClr val="tx1"/>
                  </a:solidFill>
                  <a:effectLst/>
                  <a:latin typeface="Cambria Math" panose="02040503050406030204" pitchFamily="18" charset="0"/>
                  <a:ea typeface="+mn-ea"/>
                  <a:cs typeface="+mn-cs"/>
                </a:rPr>
                <a:t>)</a:t>
              </a:r>
              <a:r>
                <a:rPr lang="en-GB" sz="900" i="0">
                  <a:solidFill>
                    <a:schemeClr val="tx1"/>
                  </a:solidFill>
                  <a:effectLst/>
                  <a:latin typeface="Cambria Math" panose="02040503050406030204" pitchFamily="18" charset="0"/>
                  <a:ea typeface="+mn-ea"/>
                  <a:cs typeface="+mn-cs"/>
                </a:rPr>
                <a:t>−1</a:t>
              </a:r>
              <a:endParaRPr lang="nb-NO" sz="900">
                <a:solidFill>
                  <a:schemeClr val="tx1"/>
                </a:solidFill>
                <a:effectLst/>
                <a:latin typeface="+mn-lt"/>
                <a:ea typeface="+mn-ea"/>
                <a:cs typeface="+mn-cs"/>
              </a:endParaRPr>
            </a:p>
            <a:p>
              <a:endParaRPr lang="nb-NO" sz="1100"/>
            </a:p>
          </xdr:txBody>
        </xdr:sp>
      </mc:Fallback>
    </mc:AlternateContent>
    <xdr:clientData/>
  </xdr:oneCellAnchor>
  <xdr:oneCellAnchor>
    <xdr:from>
      <xdr:col>1</xdr:col>
      <xdr:colOff>308959</xdr:colOff>
      <xdr:row>37</xdr:row>
      <xdr:rowOff>168275</xdr:rowOff>
    </xdr:from>
    <xdr:ext cx="4572982" cy="287579"/>
    <mc:AlternateContent xmlns:mc="http://schemas.openxmlformats.org/markup-compatibility/2006" xmlns:a14="http://schemas.microsoft.com/office/drawing/2010/main">
      <mc:Choice Requires="a14">
        <xdr:sp macro="" textlink="">
          <xdr:nvSpPr>
            <xdr:cNvPr id="44" name="TekstSylinder 43">
              <a:extLst>
                <a:ext uri="{FF2B5EF4-FFF2-40B4-BE49-F238E27FC236}">
                  <a16:creationId xmlns:a16="http://schemas.microsoft.com/office/drawing/2014/main" id="{00000000-0008-0000-0300-00002C000000}"/>
                </a:ext>
              </a:extLst>
            </xdr:cNvPr>
            <xdr:cNvSpPr txBox="1"/>
          </xdr:nvSpPr>
          <xdr:spPr>
            <a:xfrm>
              <a:off x="2509234" y="18370550"/>
              <a:ext cx="4572982" cy="28757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f>
                      <m:fPr>
                        <m:ctrlPr>
                          <a:rPr lang="nb-NO" sz="900" i="1">
                            <a:latin typeface="Cambria Math" panose="02040503050406030204" pitchFamily="18" charset="0"/>
                          </a:rPr>
                        </m:ctrlPr>
                      </m:fPr>
                      <m:num>
                        <m:r>
                          <a:rPr lang="nb-NO" sz="900" b="0" i="1">
                            <a:latin typeface="Cambria Math" panose="02040503050406030204" pitchFamily="18" charset="0"/>
                          </a:rPr>
                          <m:t>𝐺𝑟𝑜𝑠𝑠</m:t>
                        </m:r>
                        <m:r>
                          <a:rPr lang="nb-NO" sz="900" b="0" i="1">
                            <a:latin typeface="Cambria Math" panose="02040503050406030204" pitchFamily="18" charset="0"/>
                          </a:rPr>
                          <m:t> </m:t>
                        </m:r>
                        <m:r>
                          <a:rPr lang="nb-NO" sz="900" b="0" i="1">
                            <a:latin typeface="Cambria Math" panose="02040503050406030204" pitchFamily="18" charset="0"/>
                          </a:rPr>
                          <m:t>𝑙𝑜𝑎𝑛𝑠</m:t>
                        </m:r>
                        <m:r>
                          <a:rPr lang="nb-NO" sz="900" b="0" i="1">
                            <a:latin typeface="Cambria Math" panose="02040503050406030204" pitchFamily="18" charset="0"/>
                          </a:rPr>
                          <m:t> </m:t>
                        </m:r>
                        <m:r>
                          <a:rPr lang="nb-NO" sz="900" b="0" i="1">
                            <a:latin typeface="Cambria Math" panose="02040503050406030204" pitchFamily="18" charset="0"/>
                          </a:rPr>
                          <m:t>𝑡𝑜</m:t>
                        </m:r>
                        <m:r>
                          <a:rPr lang="nb-NO" sz="900" b="0" i="1">
                            <a:latin typeface="Cambria Math" panose="02040503050406030204" pitchFamily="18" charset="0"/>
                          </a:rPr>
                          <m:t> </m:t>
                        </m:r>
                        <m:r>
                          <a:rPr lang="nb-NO" sz="900" b="0" i="1">
                            <a:latin typeface="Cambria Math" panose="02040503050406030204" pitchFamily="18" charset="0"/>
                          </a:rPr>
                          <m:t>𝑐𝑢𝑠𝑡𝑜𝑚𝑒𝑟𝑠</m:t>
                        </m:r>
                        <m:r>
                          <a:rPr lang="nb-NO" sz="900" b="0" i="1">
                            <a:latin typeface="Cambria Math" panose="02040503050406030204" pitchFamily="18" charset="0"/>
                          </a:rPr>
                          <m:t>+</m:t>
                        </m:r>
                        <m:r>
                          <a:rPr lang="nb-NO" sz="900" b="0" i="1">
                            <a:latin typeface="Cambria Math" panose="02040503050406030204" pitchFamily="18" charset="0"/>
                          </a:rPr>
                          <m:t>𝐿𝑜𝑎𝑛𝑠</m:t>
                        </m:r>
                        <m:r>
                          <a:rPr lang="nb-NO" sz="900" b="0" i="1">
                            <a:latin typeface="Cambria Math" panose="02040503050406030204" pitchFamily="18" charset="0"/>
                          </a:rPr>
                          <m:t> </m:t>
                        </m:r>
                        <m:r>
                          <a:rPr lang="nb-NO" sz="900" b="0" i="1">
                            <a:latin typeface="Cambria Math" panose="02040503050406030204" pitchFamily="18" charset="0"/>
                          </a:rPr>
                          <m:t>𝑡𝑟𝑎𝑛𝑠𝑓𝑒𝑟𝑟𝑒𝑑</m:t>
                        </m:r>
                        <m:r>
                          <a:rPr lang="nb-NO" sz="900" b="0" i="1">
                            <a:latin typeface="Cambria Math" panose="02040503050406030204" pitchFamily="18" charset="0"/>
                          </a:rPr>
                          <m:t> </m:t>
                        </m:r>
                        <m:r>
                          <a:rPr lang="nb-NO" sz="900" b="0" i="1">
                            <a:latin typeface="Cambria Math" panose="02040503050406030204" pitchFamily="18" charset="0"/>
                          </a:rPr>
                          <m:t>𝑡𝑜</m:t>
                        </m:r>
                        <m:r>
                          <a:rPr lang="nb-NO" sz="900" b="0" i="1">
                            <a:latin typeface="Cambria Math" panose="02040503050406030204" pitchFamily="18" charset="0"/>
                          </a:rPr>
                          <m:t> </m:t>
                        </m:r>
                        <m:r>
                          <a:rPr lang="nb-NO" sz="900" b="0" i="1">
                            <a:latin typeface="Cambria Math" panose="02040503050406030204" pitchFamily="18" charset="0"/>
                          </a:rPr>
                          <m:t>𝐶𝐵</m:t>
                        </m:r>
                      </m:num>
                      <m:den>
                        <m:r>
                          <a:rPr lang="nb-NO" sz="900" b="0" i="1">
                            <a:latin typeface="Cambria Math" panose="02040503050406030204" pitchFamily="18" charset="0"/>
                          </a:rPr>
                          <m:t>𝐺𝑟𝑜𝑠𝑠</m:t>
                        </m:r>
                        <m:r>
                          <a:rPr lang="nb-NO" sz="900" b="0" i="1">
                            <a:latin typeface="Cambria Math" panose="02040503050406030204" pitchFamily="18" charset="0"/>
                          </a:rPr>
                          <m:t> </m:t>
                        </m:r>
                        <m:r>
                          <a:rPr lang="nb-NO" sz="900" b="0" i="1">
                            <a:latin typeface="Cambria Math" panose="02040503050406030204" pitchFamily="18" charset="0"/>
                          </a:rPr>
                          <m:t>𝑙𝑜𝑎𝑛𝑠</m:t>
                        </m:r>
                        <m:r>
                          <a:rPr lang="nb-NO" sz="900" b="0" i="1">
                            <a:latin typeface="Cambria Math" panose="02040503050406030204" pitchFamily="18" charset="0"/>
                          </a:rPr>
                          <m:t> </m:t>
                        </m:r>
                        <m:r>
                          <a:rPr lang="nb-NO" sz="900" b="0" i="1">
                            <a:latin typeface="Cambria Math" panose="02040503050406030204" pitchFamily="18" charset="0"/>
                          </a:rPr>
                          <m:t>𝑡𝑜</m:t>
                        </m:r>
                        <m:r>
                          <a:rPr lang="nb-NO" sz="900" b="0" i="1">
                            <a:latin typeface="Cambria Math" panose="02040503050406030204" pitchFamily="18" charset="0"/>
                          </a:rPr>
                          <m:t> </m:t>
                        </m:r>
                        <m:r>
                          <a:rPr lang="nb-NO" sz="900" b="0" i="1">
                            <a:latin typeface="Cambria Math" panose="02040503050406030204" pitchFamily="18" charset="0"/>
                          </a:rPr>
                          <m:t>𝑐𝑢𝑠𝑡𝑜𝑚𝑒𝑟𝑠</m:t>
                        </m:r>
                        <m:r>
                          <a:rPr lang="nb-NO" sz="900" b="0" i="1">
                            <a:latin typeface="Cambria Math" panose="02040503050406030204" pitchFamily="18" charset="0"/>
                          </a:rPr>
                          <m:t> 12 </m:t>
                        </m:r>
                        <m:r>
                          <a:rPr lang="nb-NO" sz="900" b="0" i="1">
                            <a:latin typeface="Cambria Math" panose="02040503050406030204" pitchFamily="18" charset="0"/>
                          </a:rPr>
                          <m:t>𝑚𝑜𝑛𝑡h𝑠</m:t>
                        </m:r>
                        <m:r>
                          <a:rPr lang="nb-NO" sz="900" b="0" i="1">
                            <a:latin typeface="Cambria Math" panose="02040503050406030204" pitchFamily="18" charset="0"/>
                          </a:rPr>
                          <m:t> </m:t>
                        </m:r>
                        <m:r>
                          <a:rPr lang="nb-NO" sz="900" b="0" i="1">
                            <a:latin typeface="Cambria Math" panose="02040503050406030204" pitchFamily="18" charset="0"/>
                          </a:rPr>
                          <m:t>𝑎𝑔𝑜</m:t>
                        </m:r>
                        <m:r>
                          <a:rPr lang="nb-NO" sz="900" b="0" i="1">
                            <a:latin typeface="Cambria Math" panose="02040503050406030204" pitchFamily="18" charset="0"/>
                          </a:rPr>
                          <m:t>+</m:t>
                        </m:r>
                        <m:r>
                          <a:rPr lang="nb-NO" sz="900" b="0" i="1">
                            <a:latin typeface="Cambria Math" panose="02040503050406030204" pitchFamily="18" charset="0"/>
                          </a:rPr>
                          <m:t>𝐿𝑜𝑎𝑛𝑠</m:t>
                        </m:r>
                        <m:r>
                          <a:rPr lang="nb-NO" sz="900" b="0" i="1">
                            <a:latin typeface="Cambria Math" panose="02040503050406030204" pitchFamily="18" charset="0"/>
                          </a:rPr>
                          <m:t> </m:t>
                        </m:r>
                        <m:r>
                          <a:rPr lang="nb-NO" sz="900" b="0" i="1">
                            <a:latin typeface="Cambria Math" panose="02040503050406030204" pitchFamily="18" charset="0"/>
                          </a:rPr>
                          <m:t>𝑡𝑟𝑎𝑛𝑠𝑓𝑒𝑟𝑟𝑒𝑑</m:t>
                        </m:r>
                        <m:r>
                          <a:rPr lang="nb-NO" sz="900" b="0" i="1">
                            <a:latin typeface="Cambria Math" panose="02040503050406030204" pitchFamily="18" charset="0"/>
                          </a:rPr>
                          <m:t> </m:t>
                        </m:r>
                        <m:r>
                          <a:rPr lang="nb-NO" sz="900" b="0" i="1">
                            <a:latin typeface="Cambria Math" panose="02040503050406030204" pitchFamily="18" charset="0"/>
                          </a:rPr>
                          <m:t>𝑡𝑜</m:t>
                        </m:r>
                        <m:r>
                          <a:rPr lang="nb-NO" sz="900" b="0" i="1">
                            <a:latin typeface="Cambria Math" panose="02040503050406030204" pitchFamily="18" charset="0"/>
                          </a:rPr>
                          <m:t> </m:t>
                        </m:r>
                        <m:r>
                          <a:rPr lang="nb-NO" sz="900" b="0" i="1">
                            <a:latin typeface="Cambria Math" panose="02040503050406030204" pitchFamily="18" charset="0"/>
                          </a:rPr>
                          <m:t>𝐶𝐵</m:t>
                        </m:r>
                        <m:r>
                          <a:rPr lang="nb-NO" sz="900" b="0" i="1">
                            <a:latin typeface="Cambria Math" panose="02040503050406030204" pitchFamily="18" charset="0"/>
                          </a:rPr>
                          <m:t> 12 </m:t>
                        </m:r>
                        <m:r>
                          <a:rPr lang="nb-NO" sz="900" b="0" i="1">
                            <a:latin typeface="Cambria Math" panose="02040503050406030204" pitchFamily="18" charset="0"/>
                          </a:rPr>
                          <m:t>𝑚𝑜𝑛𝑡h𝑠</m:t>
                        </m:r>
                        <m:r>
                          <a:rPr lang="nb-NO" sz="900" b="0" i="1">
                            <a:latin typeface="Cambria Math" panose="02040503050406030204" pitchFamily="18" charset="0"/>
                          </a:rPr>
                          <m:t> </m:t>
                        </m:r>
                        <m:r>
                          <a:rPr lang="nb-NO" sz="900" b="0" i="1">
                            <a:latin typeface="Cambria Math" panose="02040503050406030204" pitchFamily="18" charset="0"/>
                          </a:rPr>
                          <m:t>𝑎𝑔𝑜</m:t>
                        </m:r>
                      </m:den>
                    </m:f>
                    <m:r>
                      <a:rPr lang="nb-NO" sz="900" b="0" i="1">
                        <a:latin typeface="Cambria Math" panose="02040503050406030204" pitchFamily="18" charset="0"/>
                      </a:rPr>
                      <m:t> −1</m:t>
                    </m:r>
                  </m:oMath>
                </m:oMathPara>
              </a14:m>
              <a:endParaRPr lang="nb-NO" sz="900"/>
            </a:p>
          </xdr:txBody>
        </xdr:sp>
      </mc:Choice>
      <mc:Fallback xmlns="">
        <xdr:sp macro="" textlink="">
          <xdr:nvSpPr>
            <xdr:cNvPr id="44" name="TekstSylinder 43"/>
            <xdr:cNvSpPr txBox="1"/>
          </xdr:nvSpPr>
          <xdr:spPr>
            <a:xfrm>
              <a:off x="2509234" y="18370550"/>
              <a:ext cx="4572982" cy="28757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nb-NO" sz="900" i="0">
                  <a:latin typeface="Cambria Math" panose="02040503050406030204" pitchFamily="18" charset="0"/>
                </a:rPr>
                <a:t>(</a:t>
              </a:r>
              <a:r>
                <a:rPr lang="nb-NO" sz="900" b="0" i="0">
                  <a:latin typeface="Cambria Math" panose="02040503050406030204" pitchFamily="18" charset="0"/>
                </a:rPr>
                <a:t>𝐺𝑟𝑜𝑠𝑠 𝑙𝑜𝑎𝑛𝑠 𝑡𝑜 𝑐𝑢𝑠𝑡𝑜𝑚𝑒𝑟𝑠+𝐿𝑜𝑎𝑛𝑠 𝑡𝑟𝑎𝑛𝑠𝑓𝑒𝑟𝑟𝑒𝑑 𝑡𝑜 𝐶𝐵)/(𝐺𝑟𝑜𝑠𝑠 𝑙𝑜𝑎𝑛𝑠 𝑡𝑜 𝑐𝑢𝑠𝑡𝑜𝑚𝑒𝑟𝑠 12 𝑚𝑜𝑛𝑡ℎ𝑠 𝑎𝑔𝑜+𝐿𝑜𝑎𝑛𝑠 𝑡𝑟𝑎𝑛𝑠𝑓𝑒𝑟𝑟𝑒𝑑 𝑡𝑜 𝐶𝐵 12 𝑚𝑜𝑛𝑡ℎ𝑠 𝑎𝑔𝑜)  −1</a:t>
              </a:r>
              <a:endParaRPr lang="nb-NO" sz="900"/>
            </a:p>
          </xdr:txBody>
        </xdr:sp>
      </mc:Fallback>
    </mc:AlternateContent>
    <xdr:clientData/>
  </xdr:oneCellAnchor>
  <xdr:oneCellAnchor>
    <xdr:from>
      <xdr:col>1</xdr:col>
      <xdr:colOff>714375</xdr:colOff>
      <xdr:row>39</xdr:row>
      <xdr:rowOff>100012</xdr:rowOff>
    </xdr:from>
    <xdr:ext cx="3608295" cy="459806"/>
    <mc:AlternateContent xmlns:mc="http://schemas.openxmlformats.org/markup-compatibility/2006" xmlns:a14="http://schemas.microsoft.com/office/drawing/2010/main">
      <mc:Choice Requires="a14">
        <xdr:sp macro="" textlink="">
          <xdr:nvSpPr>
            <xdr:cNvPr id="45" name="TekstSylinder 44">
              <a:extLst>
                <a:ext uri="{FF2B5EF4-FFF2-40B4-BE49-F238E27FC236}">
                  <a16:creationId xmlns:a16="http://schemas.microsoft.com/office/drawing/2014/main" id="{00000000-0008-0000-0300-00002D000000}"/>
                </a:ext>
              </a:extLst>
            </xdr:cNvPr>
            <xdr:cNvSpPr txBox="1"/>
          </xdr:nvSpPr>
          <xdr:spPr>
            <a:xfrm>
              <a:off x="2914650" y="19540537"/>
              <a:ext cx="3608295" cy="45980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14:m>
                <m:oMathPara xmlns:m="http://schemas.openxmlformats.org/officeDocument/2006/math">
                  <m:oMathParaPr>
                    <m:jc m:val="centerGroup"/>
                  </m:oMathParaPr>
                  <m:oMath xmlns:m="http://schemas.openxmlformats.org/officeDocument/2006/math">
                    <m:f>
                      <m:fPr>
                        <m:ctrlPr>
                          <a:rPr lang="nb-NO" sz="900" i="1">
                            <a:solidFill>
                              <a:schemeClr val="tx1"/>
                            </a:solidFill>
                            <a:effectLst/>
                            <a:latin typeface="Cambria Math" panose="02040503050406030204" pitchFamily="18" charset="0"/>
                            <a:ea typeface="+mn-ea"/>
                            <a:cs typeface="+mn-cs"/>
                          </a:rPr>
                        </m:ctrlPr>
                      </m:fPr>
                      <m:num>
                        <m:r>
                          <m:rPr>
                            <m:sty m:val="p"/>
                          </m:rPr>
                          <a:rPr lang="en-GB" sz="900">
                            <a:solidFill>
                              <a:schemeClr val="tx1"/>
                            </a:solidFill>
                            <a:effectLst/>
                            <a:latin typeface="Cambria Math" panose="02040503050406030204" pitchFamily="18" charset="0"/>
                            <a:ea typeface="+mn-ea"/>
                            <a:cs typeface="+mn-cs"/>
                          </a:rPr>
                          <m:t>Deposits</m:t>
                        </m:r>
                        <m:r>
                          <a:rPr lang="en-GB" sz="900">
                            <a:solidFill>
                              <a:schemeClr val="tx1"/>
                            </a:solidFill>
                            <a:effectLst/>
                            <a:latin typeface="Cambria Math" panose="02040503050406030204" pitchFamily="18" charset="0"/>
                            <a:ea typeface="+mn-ea"/>
                            <a:cs typeface="+mn-cs"/>
                          </a:rPr>
                          <m:t> </m:t>
                        </m:r>
                        <m:r>
                          <m:rPr>
                            <m:sty m:val="p"/>
                          </m:rPr>
                          <a:rPr lang="en-GB" sz="900">
                            <a:solidFill>
                              <a:schemeClr val="tx1"/>
                            </a:solidFill>
                            <a:effectLst/>
                            <a:latin typeface="Cambria Math" panose="02040503050406030204" pitchFamily="18" charset="0"/>
                            <a:ea typeface="+mn-ea"/>
                            <a:cs typeface="+mn-cs"/>
                          </a:rPr>
                          <m:t>from</m:t>
                        </m:r>
                        <m:r>
                          <a:rPr lang="en-GB" sz="900">
                            <a:solidFill>
                              <a:schemeClr val="tx1"/>
                            </a:solidFill>
                            <a:effectLst/>
                            <a:latin typeface="Cambria Math" panose="02040503050406030204" pitchFamily="18" charset="0"/>
                            <a:ea typeface="+mn-ea"/>
                            <a:cs typeface="+mn-cs"/>
                          </a:rPr>
                          <m:t> </m:t>
                        </m:r>
                        <m:r>
                          <m:rPr>
                            <m:sty m:val="p"/>
                          </m:rPr>
                          <a:rPr lang="en-GB" sz="900">
                            <a:solidFill>
                              <a:schemeClr val="tx1"/>
                            </a:solidFill>
                            <a:effectLst/>
                            <a:latin typeface="Cambria Math" panose="02040503050406030204" pitchFamily="18" charset="0"/>
                            <a:ea typeface="+mn-ea"/>
                            <a:cs typeface="+mn-cs"/>
                          </a:rPr>
                          <m:t>and</m:t>
                        </m:r>
                        <m:r>
                          <a:rPr lang="en-GB" sz="900">
                            <a:solidFill>
                              <a:schemeClr val="tx1"/>
                            </a:solidFill>
                            <a:effectLst/>
                            <a:latin typeface="Cambria Math" panose="02040503050406030204" pitchFamily="18" charset="0"/>
                            <a:ea typeface="+mn-ea"/>
                            <a:cs typeface="+mn-cs"/>
                          </a:rPr>
                          <m:t> </m:t>
                        </m:r>
                        <m:r>
                          <m:rPr>
                            <m:sty m:val="p"/>
                          </m:rPr>
                          <a:rPr lang="en-GB" sz="900">
                            <a:solidFill>
                              <a:schemeClr val="tx1"/>
                            </a:solidFill>
                            <a:effectLst/>
                            <a:latin typeface="Cambria Math" panose="02040503050406030204" pitchFamily="18" charset="0"/>
                            <a:ea typeface="+mn-ea"/>
                            <a:cs typeface="+mn-cs"/>
                          </a:rPr>
                          <m:t>liabilities</m:t>
                        </m:r>
                        <m:r>
                          <a:rPr lang="en-GB" sz="900">
                            <a:solidFill>
                              <a:schemeClr val="tx1"/>
                            </a:solidFill>
                            <a:effectLst/>
                            <a:latin typeface="Cambria Math" panose="02040503050406030204" pitchFamily="18" charset="0"/>
                            <a:ea typeface="+mn-ea"/>
                            <a:cs typeface="+mn-cs"/>
                          </a:rPr>
                          <m:t> </m:t>
                        </m:r>
                        <m:r>
                          <m:rPr>
                            <m:sty m:val="p"/>
                          </m:rPr>
                          <a:rPr lang="en-GB" sz="900">
                            <a:solidFill>
                              <a:schemeClr val="tx1"/>
                            </a:solidFill>
                            <a:effectLst/>
                            <a:latin typeface="Cambria Math" panose="02040503050406030204" pitchFamily="18" charset="0"/>
                            <a:ea typeface="+mn-ea"/>
                            <a:cs typeface="+mn-cs"/>
                          </a:rPr>
                          <m:t>to</m:t>
                        </m:r>
                        <m:r>
                          <a:rPr lang="en-GB" sz="900">
                            <a:solidFill>
                              <a:schemeClr val="tx1"/>
                            </a:solidFill>
                            <a:effectLst/>
                            <a:latin typeface="Cambria Math" panose="02040503050406030204" pitchFamily="18" charset="0"/>
                            <a:ea typeface="+mn-ea"/>
                            <a:cs typeface="+mn-cs"/>
                          </a:rPr>
                          <m:t> </m:t>
                        </m:r>
                        <m:r>
                          <m:rPr>
                            <m:sty m:val="p"/>
                          </m:rPr>
                          <a:rPr lang="en-GB" sz="900">
                            <a:solidFill>
                              <a:schemeClr val="tx1"/>
                            </a:solidFill>
                            <a:effectLst/>
                            <a:latin typeface="Cambria Math" panose="02040503050406030204" pitchFamily="18" charset="0"/>
                            <a:ea typeface="+mn-ea"/>
                            <a:cs typeface="+mn-cs"/>
                          </a:rPr>
                          <m:t>customers</m:t>
                        </m:r>
                      </m:num>
                      <m:den>
                        <m:r>
                          <a:rPr lang="en-GB" sz="900" i="1">
                            <a:solidFill>
                              <a:schemeClr val="tx1"/>
                            </a:solidFill>
                            <a:effectLst/>
                            <a:latin typeface="Cambria Math" panose="02040503050406030204" pitchFamily="18" charset="0"/>
                            <a:ea typeface="+mn-ea"/>
                            <a:cs typeface="+mn-cs"/>
                          </a:rPr>
                          <m:t>𝐷𝑒𝑝𝑜𝑠𝑖𝑡𝑠</m:t>
                        </m:r>
                        <m:r>
                          <a:rPr lang="en-GB" sz="900" i="1">
                            <a:solidFill>
                              <a:schemeClr val="tx1"/>
                            </a:solidFill>
                            <a:effectLst/>
                            <a:latin typeface="Cambria Math" panose="02040503050406030204" pitchFamily="18" charset="0"/>
                            <a:ea typeface="+mn-ea"/>
                            <a:cs typeface="+mn-cs"/>
                          </a:rPr>
                          <m:t> </m:t>
                        </m:r>
                        <m:r>
                          <a:rPr lang="en-GB" sz="900" i="1">
                            <a:solidFill>
                              <a:schemeClr val="tx1"/>
                            </a:solidFill>
                            <a:effectLst/>
                            <a:latin typeface="Cambria Math" panose="02040503050406030204" pitchFamily="18" charset="0"/>
                            <a:ea typeface="+mn-ea"/>
                            <a:cs typeface="+mn-cs"/>
                          </a:rPr>
                          <m:t>𝑓𝑟𝑜𝑚</m:t>
                        </m:r>
                        <m:r>
                          <a:rPr lang="en-GB" sz="900" i="1">
                            <a:solidFill>
                              <a:schemeClr val="tx1"/>
                            </a:solidFill>
                            <a:effectLst/>
                            <a:latin typeface="Cambria Math" panose="02040503050406030204" pitchFamily="18" charset="0"/>
                            <a:ea typeface="+mn-ea"/>
                            <a:cs typeface="+mn-cs"/>
                          </a:rPr>
                          <m:t> </m:t>
                        </m:r>
                        <m:r>
                          <a:rPr lang="en-GB" sz="900" i="1">
                            <a:solidFill>
                              <a:schemeClr val="tx1"/>
                            </a:solidFill>
                            <a:effectLst/>
                            <a:latin typeface="Cambria Math" panose="02040503050406030204" pitchFamily="18" charset="0"/>
                            <a:ea typeface="+mn-ea"/>
                            <a:cs typeface="+mn-cs"/>
                          </a:rPr>
                          <m:t>𝑎𝑛𝑑</m:t>
                        </m:r>
                        <m:r>
                          <a:rPr lang="en-GB" sz="900" i="1">
                            <a:solidFill>
                              <a:schemeClr val="tx1"/>
                            </a:solidFill>
                            <a:effectLst/>
                            <a:latin typeface="Cambria Math" panose="02040503050406030204" pitchFamily="18" charset="0"/>
                            <a:ea typeface="+mn-ea"/>
                            <a:cs typeface="+mn-cs"/>
                          </a:rPr>
                          <m:t> </m:t>
                        </m:r>
                        <m:r>
                          <a:rPr lang="en-GB" sz="900" i="1">
                            <a:solidFill>
                              <a:schemeClr val="tx1"/>
                            </a:solidFill>
                            <a:effectLst/>
                            <a:latin typeface="Cambria Math" panose="02040503050406030204" pitchFamily="18" charset="0"/>
                            <a:ea typeface="+mn-ea"/>
                            <a:cs typeface="+mn-cs"/>
                          </a:rPr>
                          <m:t>𝑙𝑖𝑎𝑏𝑖𝑙𝑖𝑡𝑖𝑒𝑠</m:t>
                        </m:r>
                        <m:r>
                          <a:rPr lang="en-GB" sz="900" i="1">
                            <a:solidFill>
                              <a:schemeClr val="tx1"/>
                            </a:solidFill>
                            <a:effectLst/>
                            <a:latin typeface="Cambria Math" panose="02040503050406030204" pitchFamily="18" charset="0"/>
                            <a:ea typeface="+mn-ea"/>
                            <a:cs typeface="+mn-cs"/>
                          </a:rPr>
                          <m:t> </m:t>
                        </m:r>
                        <m:r>
                          <a:rPr lang="en-GB" sz="900" i="1">
                            <a:solidFill>
                              <a:schemeClr val="tx1"/>
                            </a:solidFill>
                            <a:effectLst/>
                            <a:latin typeface="Cambria Math" panose="02040503050406030204" pitchFamily="18" charset="0"/>
                            <a:ea typeface="+mn-ea"/>
                            <a:cs typeface="+mn-cs"/>
                          </a:rPr>
                          <m:t>𝑡𝑜</m:t>
                        </m:r>
                        <m:r>
                          <a:rPr lang="en-GB" sz="900" i="1">
                            <a:solidFill>
                              <a:schemeClr val="tx1"/>
                            </a:solidFill>
                            <a:effectLst/>
                            <a:latin typeface="Cambria Math" panose="02040503050406030204" pitchFamily="18" charset="0"/>
                            <a:ea typeface="+mn-ea"/>
                            <a:cs typeface="+mn-cs"/>
                          </a:rPr>
                          <m:t> </m:t>
                        </m:r>
                        <m:r>
                          <a:rPr lang="en-GB" sz="900" i="1">
                            <a:solidFill>
                              <a:schemeClr val="tx1"/>
                            </a:solidFill>
                            <a:effectLst/>
                            <a:latin typeface="Cambria Math" panose="02040503050406030204" pitchFamily="18" charset="0"/>
                            <a:ea typeface="+mn-ea"/>
                            <a:cs typeface="+mn-cs"/>
                          </a:rPr>
                          <m:t>𝑐𝑢𝑠𝑡𝑜𝑚𝑒𝑟𝑠</m:t>
                        </m:r>
                        <m:r>
                          <a:rPr lang="en-GB" sz="900" i="1">
                            <a:solidFill>
                              <a:schemeClr val="tx1"/>
                            </a:solidFill>
                            <a:effectLst/>
                            <a:latin typeface="Cambria Math" panose="02040503050406030204" pitchFamily="18" charset="0"/>
                            <a:ea typeface="+mn-ea"/>
                            <a:cs typeface="+mn-cs"/>
                          </a:rPr>
                          <m:t> 12 </m:t>
                        </m:r>
                        <m:r>
                          <a:rPr lang="en-GB" sz="900" i="1">
                            <a:solidFill>
                              <a:schemeClr val="tx1"/>
                            </a:solidFill>
                            <a:effectLst/>
                            <a:latin typeface="Cambria Math" panose="02040503050406030204" pitchFamily="18" charset="0"/>
                            <a:ea typeface="+mn-ea"/>
                            <a:cs typeface="+mn-cs"/>
                          </a:rPr>
                          <m:t>𝑚𝑜𝑛𝑡h𝑠</m:t>
                        </m:r>
                        <m:r>
                          <a:rPr lang="en-GB" sz="900" i="1">
                            <a:solidFill>
                              <a:schemeClr val="tx1"/>
                            </a:solidFill>
                            <a:effectLst/>
                            <a:latin typeface="Cambria Math" panose="02040503050406030204" pitchFamily="18" charset="0"/>
                            <a:ea typeface="+mn-ea"/>
                            <a:cs typeface="+mn-cs"/>
                          </a:rPr>
                          <m:t> </m:t>
                        </m:r>
                        <m:r>
                          <a:rPr lang="en-GB" sz="900" i="1">
                            <a:solidFill>
                              <a:schemeClr val="tx1"/>
                            </a:solidFill>
                            <a:effectLst/>
                            <a:latin typeface="Cambria Math" panose="02040503050406030204" pitchFamily="18" charset="0"/>
                            <a:ea typeface="+mn-ea"/>
                            <a:cs typeface="+mn-cs"/>
                          </a:rPr>
                          <m:t>𝑎𝑔𝑜</m:t>
                        </m:r>
                      </m:den>
                    </m:f>
                    <m:r>
                      <a:rPr lang="en-GB" sz="900" i="1">
                        <a:solidFill>
                          <a:schemeClr val="tx1"/>
                        </a:solidFill>
                        <a:effectLst/>
                        <a:latin typeface="Cambria Math" panose="02040503050406030204" pitchFamily="18" charset="0"/>
                        <a:ea typeface="+mn-ea"/>
                        <a:cs typeface="+mn-cs"/>
                      </a:rPr>
                      <m:t>−1</m:t>
                    </m:r>
                  </m:oMath>
                </m:oMathPara>
              </a14:m>
              <a:endParaRPr lang="nb-NO" sz="900">
                <a:solidFill>
                  <a:schemeClr val="tx1"/>
                </a:solidFill>
                <a:effectLst/>
                <a:latin typeface="+mn-lt"/>
                <a:ea typeface="+mn-ea"/>
                <a:cs typeface="+mn-cs"/>
              </a:endParaRPr>
            </a:p>
            <a:p>
              <a:endParaRPr lang="nb-NO" sz="1100"/>
            </a:p>
          </xdr:txBody>
        </xdr:sp>
      </mc:Choice>
      <mc:Fallback xmlns="">
        <xdr:sp macro="" textlink="">
          <xdr:nvSpPr>
            <xdr:cNvPr id="45" name="TekstSylinder 44"/>
            <xdr:cNvSpPr txBox="1"/>
          </xdr:nvSpPr>
          <xdr:spPr>
            <a:xfrm>
              <a:off x="2914650" y="19540537"/>
              <a:ext cx="3608295" cy="45980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r>
                <a:rPr lang="nb-NO" sz="900" i="0">
                  <a:solidFill>
                    <a:schemeClr val="tx1"/>
                  </a:solidFill>
                  <a:effectLst/>
                  <a:latin typeface="Cambria Math" panose="02040503050406030204" pitchFamily="18" charset="0"/>
                  <a:ea typeface="+mn-ea"/>
                  <a:cs typeface="+mn-cs"/>
                </a:rPr>
                <a:t>(</a:t>
              </a:r>
              <a:r>
                <a:rPr lang="en-GB" sz="900" i="0">
                  <a:solidFill>
                    <a:schemeClr val="tx1"/>
                  </a:solidFill>
                  <a:effectLst/>
                  <a:latin typeface="Cambria Math" panose="02040503050406030204" pitchFamily="18" charset="0"/>
                  <a:ea typeface="+mn-ea"/>
                  <a:cs typeface="+mn-cs"/>
                </a:rPr>
                <a:t>Deposits from and liabilities to customers</a:t>
              </a:r>
              <a:r>
                <a:rPr lang="nb-NO" sz="900" i="0">
                  <a:solidFill>
                    <a:schemeClr val="tx1"/>
                  </a:solidFill>
                  <a:effectLst/>
                  <a:latin typeface="Cambria Math" panose="02040503050406030204" pitchFamily="18" charset="0"/>
                  <a:ea typeface="+mn-ea"/>
                  <a:cs typeface="+mn-cs"/>
                </a:rPr>
                <a:t>)/(</a:t>
              </a:r>
              <a:r>
                <a:rPr lang="en-GB" sz="900" i="0">
                  <a:solidFill>
                    <a:schemeClr val="tx1"/>
                  </a:solidFill>
                  <a:effectLst/>
                  <a:latin typeface="Cambria Math" panose="02040503050406030204" pitchFamily="18" charset="0"/>
                  <a:ea typeface="+mn-ea"/>
                  <a:cs typeface="+mn-cs"/>
                </a:rPr>
                <a:t>𝐷𝑒𝑝𝑜𝑠𝑖𝑡𝑠 𝑓𝑟𝑜𝑚 𝑎𝑛𝑑 𝑙𝑖𝑎𝑏𝑖𝑙𝑖𝑡𝑖𝑒𝑠 𝑡𝑜 𝑐𝑢𝑠𝑡𝑜𝑚𝑒𝑟𝑠 12 𝑚𝑜𝑛𝑡ℎ𝑠 𝑎𝑔𝑜</a:t>
              </a:r>
              <a:r>
                <a:rPr lang="nb-NO" sz="900" i="0">
                  <a:solidFill>
                    <a:schemeClr val="tx1"/>
                  </a:solidFill>
                  <a:effectLst/>
                  <a:latin typeface="Cambria Math" panose="02040503050406030204" pitchFamily="18" charset="0"/>
                  <a:ea typeface="+mn-ea"/>
                  <a:cs typeface="+mn-cs"/>
                </a:rPr>
                <a:t>)</a:t>
              </a:r>
              <a:r>
                <a:rPr lang="en-GB" sz="900" i="0">
                  <a:solidFill>
                    <a:schemeClr val="tx1"/>
                  </a:solidFill>
                  <a:effectLst/>
                  <a:latin typeface="Cambria Math" panose="02040503050406030204" pitchFamily="18" charset="0"/>
                  <a:ea typeface="+mn-ea"/>
                  <a:cs typeface="+mn-cs"/>
                </a:rPr>
                <a:t>−1</a:t>
              </a:r>
              <a:endParaRPr lang="nb-NO" sz="900">
                <a:solidFill>
                  <a:schemeClr val="tx1"/>
                </a:solidFill>
                <a:effectLst/>
                <a:latin typeface="+mn-lt"/>
                <a:ea typeface="+mn-ea"/>
                <a:cs typeface="+mn-cs"/>
              </a:endParaRPr>
            </a:p>
            <a:p>
              <a:endParaRPr lang="nb-NO" sz="1100"/>
            </a:p>
          </xdr:txBody>
        </xdr:sp>
      </mc:Fallback>
    </mc:AlternateContent>
    <xdr:clientData/>
  </xdr:oneCellAnchor>
  <xdr:oneCellAnchor>
    <xdr:from>
      <xdr:col>1</xdr:col>
      <xdr:colOff>1362075</xdr:colOff>
      <xdr:row>42</xdr:row>
      <xdr:rowOff>109537</xdr:rowOff>
    </xdr:from>
    <xdr:ext cx="2360583" cy="523028"/>
    <mc:AlternateContent xmlns:mc="http://schemas.openxmlformats.org/markup-compatibility/2006" xmlns:a14="http://schemas.microsoft.com/office/drawing/2010/main">
      <mc:Choice Requires="a14">
        <xdr:sp macro="" textlink="">
          <xdr:nvSpPr>
            <xdr:cNvPr id="46" name="TekstSylinder 45">
              <a:extLst>
                <a:ext uri="{FF2B5EF4-FFF2-40B4-BE49-F238E27FC236}">
                  <a16:creationId xmlns:a16="http://schemas.microsoft.com/office/drawing/2014/main" id="{00000000-0008-0000-0300-00002E000000}"/>
                </a:ext>
              </a:extLst>
            </xdr:cNvPr>
            <xdr:cNvSpPr txBox="1"/>
          </xdr:nvSpPr>
          <xdr:spPr>
            <a:xfrm>
              <a:off x="3562350" y="20540662"/>
              <a:ext cx="2360583" cy="52302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14:m>
                <m:oMathPara xmlns:m="http://schemas.openxmlformats.org/officeDocument/2006/math">
                  <m:oMathParaPr>
                    <m:jc m:val="centerGroup"/>
                  </m:oMathParaPr>
                  <m:oMath xmlns:m="http://schemas.openxmlformats.org/officeDocument/2006/math">
                    <m:f>
                      <m:fPr>
                        <m:ctrlPr>
                          <a:rPr lang="nb-NO" sz="900" i="1">
                            <a:solidFill>
                              <a:schemeClr val="tx1"/>
                            </a:solidFill>
                            <a:effectLst/>
                            <a:latin typeface="Cambria Math" panose="02040503050406030204" pitchFamily="18" charset="0"/>
                            <a:ea typeface="+mn-ea"/>
                            <a:cs typeface="+mn-cs"/>
                          </a:rPr>
                        </m:ctrlPr>
                      </m:fPr>
                      <m:num>
                        <m:d>
                          <m:dPr>
                            <m:ctrlPr>
                              <a:rPr lang="nb-NO" sz="900" i="1">
                                <a:solidFill>
                                  <a:schemeClr val="tx1"/>
                                </a:solidFill>
                                <a:effectLst/>
                                <a:latin typeface="Cambria Math" panose="02040503050406030204" pitchFamily="18" charset="0"/>
                                <a:ea typeface="+mn-ea"/>
                                <a:cs typeface="+mn-cs"/>
                              </a:rPr>
                            </m:ctrlPr>
                          </m:dPr>
                          <m:e>
                            <m:r>
                              <m:rPr>
                                <m:sty m:val="p"/>
                              </m:rPr>
                              <a:rPr lang="nb-NO" sz="900">
                                <a:solidFill>
                                  <a:schemeClr val="tx1"/>
                                </a:solidFill>
                                <a:effectLst/>
                                <a:latin typeface="Cambria Math" panose="02040503050406030204" pitchFamily="18" charset="0"/>
                                <a:ea typeface="+mn-ea"/>
                                <a:cs typeface="+mn-cs"/>
                              </a:rPr>
                              <m:t>Losses</m:t>
                            </m:r>
                            <m:r>
                              <a:rPr lang="nb-NO" sz="900">
                                <a:solidFill>
                                  <a:schemeClr val="tx1"/>
                                </a:solidFill>
                                <a:effectLst/>
                                <a:latin typeface="Cambria Math" panose="02040503050406030204" pitchFamily="18" charset="0"/>
                                <a:ea typeface="+mn-ea"/>
                                <a:cs typeface="+mn-cs"/>
                              </a:rPr>
                              <m:t> </m:t>
                            </m:r>
                            <m:r>
                              <m:rPr>
                                <m:sty m:val="p"/>
                              </m:rPr>
                              <a:rPr lang="nb-NO" sz="900">
                                <a:solidFill>
                                  <a:schemeClr val="tx1"/>
                                </a:solidFill>
                                <a:effectLst/>
                                <a:latin typeface="Cambria Math" panose="02040503050406030204" pitchFamily="18" charset="0"/>
                                <a:ea typeface="+mn-ea"/>
                                <a:cs typeface="+mn-cs"/>
                              </a:rPr>
                              <m:t>on</m:t>
                            </m:r>
                            <m:r>
                              <a:rPr lang="nb-NO" sz="900">
                                <a:solidFill>
                                  <a:schemeClr val="tx1"/>
                                </a:solidFill>
                                <a:effectLst/>
                                <a:latin typeface="Cambria Math" panose="02040503050406030204" pitchFamily="18" charset="0"/>
                                <a:ea typeface="+mn-ea"/>
                                <a:cs typeface="+mn-cs"/>
                              </a:rPr>
                              <m:t> </m:t>
                            </m:r>
                            <m:r>
                              <m:rPr>
                                <m:sty m:val="p"/>
                              </m:rPr>
                              <a:rPr lang="nb-NO" sz="900">
                                <a:solidFill>
                                  <a:schemeClr val="tx1"/>
                                </a:solidFill>
                                <a:effectLst/>
                                <a:latin typeface="Cambria Math" panose="02040503050406030204" pitchFamily="18" charset="0"/>
                                <a:ea typeface="+mn-ea"/>
                                <a:cs typeface="+mn-cs"/>
                              </a:rPr>
                              <m:t>loans</m:t>
                            </m:r>
                            <m:r>
                              <a:rPr lang="nb-NO" sz="900">
                                <a:solidFill>
                                  <a:schemeClr val="tx1"/>
                                </a:solidFill>
                                <a:effectLst/>
                                <a:latin typeface="Cambria Math" panose="02040503050406030204" pitchFamily="18" charset="0"/>
                                <a:ea typeface="+mn-ea"/>
                                <a:cs typeface="+mn-cs"/>
                              </a:rPr>
                              <m:t> </m:t>
                            </m:r>
                            <m:r>
                              <m:rPr>
                                <m:sty m:val="p"/>
                              </m:rPr>
                              <a:rPr lang="nb-NO" sz="900">
                                <a:solidFill>
                                  <a:schemeClr val="tx1"/>
                                </a:solidFill>
                                <a:effectLst/>
                                <a:latin typeface="Cambria Math" panose="02040503050406030204" pitchFamily="18" charset="0"/>
                                <a:ea typeface="+mn-ea"/>
                                <a:cs typeface="+mn-cs"/>
                              </a:rPr>
                              <m:t>and</m:t>
                            </m:r>
                            <m:r>
                              <a:rPr lang="nb-NO" sz="900">
                                <a:solidFill>
                                  <a:schemeClr val="tx1"/>
                                </a:solidFill>
                                <a:effectLst/>
                                <a:latin typeface="Cambria Math" panose="02040503050406030204" pitchFamily="18" charset="0"/>
                                <a:ea typeface="+mn-ea"/>
                                <a:cs typeface="+mn-cs"/>
                              </a:rPr>
                              <m:t> </m:t>
                            </m:r>
                            <m:r>
                              <m:rPr>
                                <m:sty m:val="p"/>
                              </m:rPr>
                              <a:rPr lang="nb-NO" sz="900">
                                <a:solidFill>
                                  <a:schemeClr val="tx1"/>
                                </a:solidFill>
                                <a:effectLst/>
                                <a:latin typeface="Cambria Math" panose="02040503050406030204" pitchFamily="18" charset="0"/>
                                <a:ea typeface="+mn-ea"/>
                                <a:cs typeface="+mn-cs"/>
                              </a:rPr>
                              <m:t>guarantees</m:t>
                            </m:r>
                          </m:e>
                        </m:d>
                        <m:r>
                          <a:rPr lang="nb-NO" sz="900">
                            <a:solidFill>
                              <a:schemeClr val="tx1"/>
                            </a:solidFill>
                            <a:effectLst/>
                            <a:latin typeface="Cambria Math" panose="02040503050406030204" pitchFamily="18" charset="0"/>
                            <a:ea typeface="+mn-ea"/>
                            <a:cs typeface="+mn-cs"/>
                          </a:rPr>
                          <m:t>×(</m:t>
                        </m:r>
                        <m:f>
                          <m:fPr>
                            <m:ctrlPr>
                              <a:rPr lang="nb-NO" sz="900" i="1">
                                <a:solidFill>
                                  <a:schemeClr val="tx1"/>
                                </a:solidFill>
                                <a:effectLst/>
                                <a:latin typeface="Cambria Math" panose="02040503050406030204" pitchFamily="18" charset="0"/>
                                <a:ea typeface="+mn-ea"/>
                                <a:cs typeface="+mn-cs"/>
                              </a:rPr>
                            </m:ctrlPr>
                          </m:fPr>
                          <m:num>
                            <m:r>
                              <m:rPr>
                                <m:sty m:val="p"/>
                              </m:rPr>
                              <a:rPr lang="nb-NO" sz="900">
                                <a:solidFill>
                                  <a:schemeClr val="tx1"/>
                                </a:solidFill>
                                <a:effectLst/>
                                <a:latin typeface="Cambria Math" panose="02040503050406030204" pitchFamily="18" charset="0"/>
                                <a:ea typeface="+mn-ea"/>
                                <a:cs typeface="+mn-cs"/>
                              </a:rPr>
                              <m:t>Act</m:t>
                            </m:r>
                          </m:num>
                          <m:den>
                            <m:r>
                              <m:rPr>
                                <m:sty m:val="p"/>
                              </m:rPr>
                              <a:rPr lang="nb-NO" sz="900">
                                <a:solidFill>
                                  <a:schemeClr val="tx1"/>
                                </a:solidFill>
                                <a:effectLst/>
                                <a:latin typeface="Cambria Math" panose="02040503050406030204" pitchFamily="18" charset="0"/>
                                <a:ea typeface="+mn-ea"/>
                                <a:cs typeface="+mn-cs"/>
                              </a:rPr>
                              <m:t>Act</m:t>
                            </m:r>
                          </m:den>
                        </m:f>
                        <m:r>
                          <a:rPr lang="nb-NO" sz="900">
                            <a:solidFill>
                              <a:schemeClr val="tx1"/>
                            </a:solidFill>
                            <a:effectLst/>
                            <a:latin typeface="Cambria Math" panose="02040503050406030204" pitchFamily="18" charset="0"/>
                            <a:ea typeface="+mn-ea"/>
                            <a:cs typeface="+mn-cs"/>
                          </a:rPr>
                          <m:t>) </m:t>
                        </m:r>
                      </m:num>
                      <m:den>
                        <m:r>
                          <m:rPr>
                            <m:sty m:val="p"/>
                          </m:rPr>
                          <a:rPr lang="nb-NO" sz="900">
                            <a:solidFill>
                              <a:schemeClr val="tx1"/>
                            </a:solidFill>
                            <a:effectLst/>
                            <a:latin typeface="Cambria Math" panose="02040503050406030204" pitchFamily="18" charset="0"/>
                            <a:ea typeface="+mn-ea"/>
                            <a:cs typeface="+mn-cs"/>
                          </a:rPr>
                          <m:t>Gross</m:t>
                        </m:r>
                        <m:r>
                          <a:rPr lang="nb-NO" sz="900">
                            <a:solidFill>
                              <a:schemeClr val="tx1"/>
                            </a:solidFill>
                            <a:effectLst/>
                            <a:latin typeface="Cambria Math" panose="02040503050406030204" pitchFamily="18" charset="0"/>
                            <a:ea typeface="+mn-ea"/>
                            <a:cs typeface="+mn-cs"/>
                          </a:rPr>
                          <m:t> </m:t>
                        </m:r>
                        <m:r>
                          <m:rPr>
                            <m:sty m:val="p"/>
                          </m:rPr>
                          <a:rPr lang="nb-NO" sz="900">
                            <a:solidFill>
                              <a:schemeClr val="tx1"/>
                            </a:solidFill>
                            <a:effectLst/>
                            <a:latin typeface="Cambria Math" panose="02040503050406030204" pitchFamily="18" charset="0"/>
                            <a:ea typeface="+mn-ea"/>
                            <a:cs typeface="+mn-cs"/>
                          </a:rPr>
                          <m:t>loans</m:t>
                        </m:r>
                        <m:r>
                          <a:rPr lang="nb-NO" sz="900">
                            <a:solidFill>
                              <a:schemeClr val="tx1"/>
                            </a:solidFill>
                            <a:effectLst/>
                            <a:latin typeface="Cambria Math" panose="02040503050406030204" pitchFamily="18" charset="0"/>
                            <a:ea typeface="+mn-ea"/>
                            <a:cs typeface="+mn-cs"/>
                          </a:rPr>
                          <m:t> </m:t>
                        </m:r>
                        <m:r>
                          <m:rPr>
                            <m:sty m:val="p"/>
                          </m:rPr>
                          <a:rPr lang="nb-NO" sz="900">
                            <a:solidFill>
                              <a:schemeClr val="tx1"/>
                            </a:solidFill>
                            <a:effectLst/>
                            <a:latin typeface="Cambria Math" panose="02040503050406030204" pitchFamily="18" charset="0"/>
                            <a:ea typeface="+mn-ea"/>
                            <a:cs typeface="+mn-cs"/>
                          </a:rPr>
                          <m:t>to</m:t>
                        </m:r>
                        <m:r>
                          <a:rPr lang="nb-NO" sz="900">
                            <a:solidFill>
                              <a:schemeClr val="tx1"/>
                            </a:solidFill>
                            <a:effectLst/>
                            <a:latin typeface="Cambria Math" panose="02040503050406030204" pitchFamily="18" charset="0"/>
                            <a:ea typeface="+mn-ea"/>
                            <a:cs typeface="+mn-cs"/>
                          </a:rPr>
                          <m:t> </m:t>
                        </m:r>
                        <m:r>
                          <m:rPr>
                            <m:sty m:val="p"/>
                          </m:rPr>
                          <a:rPr lang="nb-NO" sz="900">
                            <a:solidFill>
                              <a:schemeClr val="tx1"/>
                            </a:solidFill>
                            <a:effectLst/>
                            <a:latin typeface="Cambria Math" panose="02040503050406030204" pitchFamily="18" charset="0"/>
                            <a:ea typeface="+mn-ea"/>
                            <a:cs typeface="+mn-cs"/>
                          </a:rPr>
                          <m:t>customers</m:t>
                        </m:r>
                      </m:den>
                    </m:f>
                  </m:oMath>
                </m:oMathPara>
              </a14:m>
              <a:endParaRPr lang="nb-NO" sz="900">
                <a:solidFill>
                  <a:schemeClr val="tx1"/>
                </a:solidFill>
                <a:effectLst/>
                <a:latin typeface="+mn-lt"/>
                <a:ea typeface="+mn-ea"/>
                <a:cs typeface="+mn-cs"/>
              </a:endParaRPr>
            </a:p>
            <a:p>
              <a:endParaRPr lang="nb-NO" sz="1100"/>
            </a:p>
          </xdr:txBody>
        </xdr:sp>
      </mc:Choice>
      <mc:Fallback xmlns="">
        <xdr:sp macro="" textlink="">
          <xdr:nvSpPr>
            <xdr:cNvPr id="46" name="TekstSylinder 45"/>
            <xdr:cNvSpPr txBox="1"/>
          </xdr:nvSpPr>
          <xdr:spPr>
            <a:xfrm>
              <a:off x="3562350" y="20540662"/>
              <a:ext cx="2360583" cy="52302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r>
                <a:rPr lang="nb-NO" sz="900" i="0">
                  <a:solidFill>
                    <a:schemeClr val="tx1"/>
                  </a:solidFill>
                  <a:effectLst/>
                  <a:latin typeface="Cambria Math" panose="02040503050406030204" pitchFamily="18" charset="0"/>
                  <a:ea typeface="+mn-ea"/>
                  <a:cs typeface="+mn-cs"/>
                </a:rPr>
                <a:t>((Losses on loans and guarantees)×(Act/Act) )/(Gross loans to customers)</a:t>
              </a:r>
              <a:endParaRPr lang="nb-NO" sz="900">
                <a:solidFill>
                  <a:schemeClr val="tx1"/>
                </a:solidFill>
                <a:effectLst/>
                <a:latin typeface="+mn-lt"/>
                <a:ea typeface="+mn-ea"/>
                <a:cs typeface="+mn-cs"/>
              </a:endParaRPr>
            </a:p>
            <a:p>
              <a:endParaRPr lang="nb-NO" sz="1100"/>
            </a:p>
          </xdr:txBody>
        </xdr:sp>
      </mc:Fallback>
    </mc:AlternateContent>
    <xdr:clientData/>
  </xdr:oneCellAnchor>
  <xdr:oneCellAnchor>
    <xdr:from>
      <xdr:col>1</xdr:col>
      <xdr:colOff>1228725</xdr:colOff>
      <xdr:row>44</xdr:row>
      <xdr:rowOff>109537</xdr:rowOff>
    </xdr:from>
    <xdr:ext cx="2613856" cy="263277"/>
    <mc:AlternateContent xmlns:mc="http://schemas.openxmlformats.org/markup-compatibility/2006" xmlns:a14="http://schemas.microsoft.com/office/drawing/2010/main">
      <mc:Choice Requires="a14">
        <xdr:sp macro="" textlink="">
          <xdr:nvSpPr>
            <xdr:cNvPr id="47" name="TekstSylinder 46">
              <a:extLst>
                <a:ext uri="{FF2B5EF4-FFF2-40B4-BE49-F238E27FC236}">
                  <a16:creationId xmlns:a16="http://schemas.microsoft.com/office/drawing/2014/main" id="{00000000-0008-0000-0300-00002F000000}"/>
                </a:ext>
              </a:extLst>
            </xdr:cNvPr>
            <xdr:cNvSpPr txBox="1"/>
          </xdr:nvSpPr>
          <xdr:spPr>
            <a:xfrm>
              <a:off x="3429000" y="21778912"/>
              <a:ext cx="2613856" cy="26327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f>
                      <m:fPr>
                        <m:ctrlPr>
                          <a:rPr lang="nb-NO" sz="900" i="1">
                            <a:solidFill>
                              <a:schemeClr val="tx1"/>
                            </a:solidFill>
                            <a:effectLst/>
                            <a:latin typeface="Cambria Math" panose="02040503050406030204" pitchFamily="18" charset="0"/>
                            <a:ea typeface="+mn-ea"/>
                            <a:cs typeface="+mn-cs"/>
                          </a:rPr>
                        </m:ctrlPr>
                      </m:fPr>
                      <m:num>
                        <m:r>
                          <m:rPr>
                            <m:sty m:val="p"/>
                          </m:rPr>
                          <a:rPr lang="nb-NO" sz="900">
                            <a:solidFill>
                              <a:schemeClr val="tx1"/>
                            </a:solidFill>
                            <a:effectLst/>
                            <a:latin typeface="Cambria Math" panose="02040503050406030204" pitchFamily="18" charset="0"/>
                            <a:ea typeface="+mn-ea"/>
                            <a:cs typeface="+mn-cs"/>
                          </a:rPr>
                          <m:t>Gross</m:t>
                        </m:r>
                        <m:r>
                          <a:rPr lang="nb-NO" sz="900">
                            <a:solidFill>
                              <a:schemeClr val="tx1"/>
                            </a:solidFill>
                            <a:effectLst/>
                            <a:latin typeface="Cambria Math" panose="02040503050406030204" pitchFamily="18" charset="0"/>
                            <a:ea typeface="+mn-ea"/>
                            <a:cs typeface="+mn-cs"/>
                          </a:rPr>
                          <m:t> </m:t>
                        </m:r>
                        <m:r>
                          <m:rPr>
                            <m:sty m:val="p"/>
                          </m:rPr>
                          <a:rPr lang="nb-NO" sz="900">
                            <a:solidFill>
                              <a:schemeClr val="tx1"/>
                            </a:solidFill>
                            <a:effectLst/>
                            <a:latin typeface="Cambria Math" panose="02040503050406030204" pitchFamily="18" charset="0"/>
                            <a:ea typeface="+mn-ea"/>
                            <a:cs typeface="+mn-cs"/>
                          </a:rPr>
                          <m:t>defaulted</m:t>
                        </m:r>
                        <m:r>
                          <a:rPr lang="nb-NO" sz="900">
                            <a:solidFill>
                              <a:schemeClr val="tx1"/>
                            </a:solidFill>
                            <a:effectLst/>
                            <a:latin typeface="Cambria Math" panose="02040503050406030204" pitchFamily="18" charset="0"/>
                            <a:ea typeface="+mn-ea"/>
                            <a:cs typeface="+mn-cs"/>
                          </a:rPr>
                          <m:t> </m:t>
                        </m:r>
                        <m:r>
                          <m:rPr>
                            <m:sty m:val="p"/>
                          </m:rPr>
                          <a:rPr lang="nb-NO" sz="900">
                            <a:solidFill>
                              <a:schemeClr val="tx1"/>
                            </a:solidFill>
                            <a:effectLst/>
                            <a:latin typeface="Cambria Math" panose="02040503050406030204" pitchFamily="18" charset="0"/>
                            <a:ea typeface="+mn-ea"/>
                            <a:cs typeface="+mn-cs"/>
                          </a:rPr>
                          <m:t>commitments</m:t>
                        </m:r>
                        <m:r>
                          <a:rPr lang="nb-NO" sz="900">
                            <a:solidFill>
                              <a:schemeClr val="tx1"/>
                            </a:solidFill>
                            <a:effectLst/>
                            <a:latin typeface="Cambria Math" panose="02040503050406030204" pitchFamily="18" charset="0"/>
                            <a:ea typeface="+mn-ea"/>
                            <a:cs typeface="+mn-cs"/>
                          </a:rPr>
                          <m:t> </m:t>
                        </m:r>
                        <m:r>
                          <m:rPr>
                            <m:sty m:val="p"/>
                          </m:rPr>
                          <a:rPr lang="nb-NO" sz="900">
                            <a:solidFill>
                              <a:schemeClr val="tx1"/>
                            </a:solidFill>
                            <a:effectLst/>
                            <a:latin typeface="Cambria Math" panose="02040503050406030204" pitchFamily="18" charset="0"/>
                            <a:ea typeface="+mn-ea"/>
                            <a:cs typeface="+mn-cs"/>
                          </a:rPr>
                          <m:t>for</m:t>
                        </m:r>
                        <m:r>
                          <a:rPr lang="nb-NO" sz="900">
                            <a:solidFill>
                              <a:schemeClr val="tx1"/>
                            </a:solidFill>
                            <a:effectLst/>
                            <a:latin typeface="Cambria Math" panose="02040503050406030204" pitchFamily="18" charset="0"/>
                            <a:ea typeface="+mn-ea"/>
                            <a:cs typeface="+mn-cs"/>
                          </a:rPr>
                          <m:t> </m:t>
                        </m:r>
                        <m:r>
                          <m:rPr>
                            <m:sty m:val="p"/>
                          </m:rPr>
                          <a:rPr lang="nb-NO" sz="900">
                            <a:solidFill>
                              <a:schemeClr val="tx1"/>
                            </a:solidFill>
                            <a:effectLst/>
                            <a:latin typeface="Cambria Math" panose="02040503050406030204" pitchFamily="18" charset="0"/>
                            <a:ea typeface="+mn-ea"/>
                            <a:cs typeface="+mn-cs"/>
                          </a:rPr>
                          <m:t>more</m:t>
                        </m:r>
                        <m:r>
                          <a:rPr lang="nb-NO" sz="900">
                            <a:solidFill>
                              <a:schemeClr val="tx1"/>
                            </a:solidFill>
                            <a:effectLst/>
                            <a:latin typeface="Cambria Math" panose="02040503050406030204" pitchFamily="18" charset="0"/>
                            <a:ea typeface="+mn-ea"/>
                            <a:cs typeface="+mn-cs"/>
                          </a:rPr>
                          <m:t> </m:t>
                        </m:r>
                        <m:r>
                          <m:rPr>
                            <m:sty m:val="p"/>
                          </m:rPr>
                          <a:rPr lang="nb-NO" sz="900">
                            <a:solidFill>
                              <a:schemeClr val="tx1"/>
                            </a:solidFill>
                            <a:effectLst/>
                            <a:latin typeface="Cambria Math" panose="02040503050406030204" pitchFamily="18" charset="0"/>
                            <a:ea typeface="+mn-ea"/>
                            <a:cs typeface="+mn-cs"/>
                          </a:rPr>
                          <m:t>than</m:t>
                        </m:r>
                        <m:r>
                          <a:rPr lang="nb-NO" sz="900">
                            <a:solidFill>
                              <a:schemeClr val="tx1"/>
                            </a:solidFill>
                            <a:effectLst/>
                            <a:latin typeface="Cambria Math" panose="02040503050406030204" pitchFamily="18" charset="0"/>
                            <a:ea typeface="+mn-ea"/>
                            <a:cs typeface="+mn-cs"/>
                          </a:rPr>
                          <m:t> 90 </m:t>
                        </m:r>
                        <m:r>
                          <m:rPr>
                            <m:sty m:val="p"/>
                          </m:rPr>
                          <a:rPr lang="nb-NO" sz="900">
                            <a:solidFill>
                              <a:schemeClr val="tx1"/>
                            </a:solidFill>
                            <a:effectLst/>
                            <a:latin typeface="Cambria Math" panose="02040503050406030204" pitchFamily="18" charset="0"/>
                            <a:ea typeface="+mn-ea"/>
                            <a:cs typeface="+mn-cs"/>
                          </a:rPr>
                          <m:t>days</m:t>
                        </m:r>
                      </m:num>
                      <m:den>
                        <m:r>
                          <m:rPr>
                            <m:sty m:val="p"/>
                          </m:rPr>
                          <a:rPr lang="nb-NO" sz="900">
                            <a:solidFill>
                              <a:schemeClr val="tx1"/>
                            </a:solidFill>
                            <a:effectLst/>
                            <a:latin typeface="Cambria Math" panose="02040503050406030204" pitchFamily="18" charset="0"/>
                            <a:ea typeface="+mn-ea"/>
                            <a:cs typeface="+mn-cs"/>
                          </a:rPr>
                          <m:t>Gross</m:t>
                        </m:r>
                        <m:r>
                          <a:rPr lang="nb-NO" sz="900">
                            <a:solidFill>
                              <a:schemeClr val="tx1"/>
                            </a:solidFill>
                            <a:effectLst/>
                            <a:latin typeface="Cambria Math" panose="02040503050406030204" pitchFamily="18" charset="0"/>
                            <a:ea typeface="+mn-ea"/>
                            <a:cs typeface="+mn-cs"/>
                          </a:rPr>
                          <m:t> </m:t>
                        </m:r>
                        <m:r>
                          <m:rPr>
                            <m:sty m:val="p"/>
                          </m:rPr>
                          <a:rPr lang="nb-NO" sz="900">
                            <a:solidFill>
                              <a:schemeClr val="tx1"/>
                            </a:solidFill>
                            <a:effectLst/>
                            <a:latin typeface="Cambria Math" panose="02040503050406030204" pitchFamily="18" charset="0"/>
                            <a:ea typeface="+mn-ea"/>
                            <a:cs typeface="+mn-cs"/>
                          </a:rPr>
                          <m:t>loans</m:t>
                        </m:r>
                        <m:r>
                          <a:rPr lang="nb-NO" sz="900">
                            <a:solidFill>
                              <a:schemeClr val="tx1"/>
                            </a:solidFill>
                            <a:effectLst/>
                            <a:latin typeface="Cambria Math" panose="02040503050406030204" pitchFamily="18" charset="0"/>
                            <a:ea typeface="+mn-ea"/>
                            <a:cs typeface="+mn-cs"/>
                          </a:rPr>
                          <m:t> </m:t>
                        </m:r>
                        <m:r>
                          <m:rPr>
                            <m:sty m:val="p"/>
                          </m:rPr>
                          <a:rPr lang="nb-NO" sz="900">
                            <a:solidFill>
                              <a:schemeClr val="tx1"/>
                            </a:solidFill>
                            <a:effectLst/>
                            <a:latin typeface="Cambria Math" panose="02040503050406030204" pitchFamily="18" charset="0"/>
                            <a:ea typeface="+mn-ea"/>
                            <a:cs typeface="+mn-cs"/>
                          </a:rPr>
                          <m:t>to</m:t>
                        </m:r>
                        <m:r>
                          <a:rPr lang="nb-NO" sz="900">
                            <a:solidFill>
                              <a:schemeClr val="tx1"/>
                            </a:solidFill>
                            <a:effectLst/>
                            <a:latin typeface="Cambria Math" panose="02040503050406030204" pitchFamily="18" charset="0"/>
                            <a:ea typeface="+mn-ea"/>
                            <a:cs typeface="+mn-cs"/>
                          </a:rPr>
                          <m:t> </m:t>
                        </m:r>
                        <m:r>
                          <m:rPr>
                            <m:sty m:val="p"/>
                          </m:rPr>
                          <a:rPr lang="nb-NO" sz="900">
                            <a:solidFill>
                              <a:schemeClr val="tx1"/>
                            </a:solidFill>
                            <a:effectLst/>
                            <a:latin typeface="Cambria Math" panose="02040503050406030204" pitchFamily="18" charset="0"/>
                            <a:ea typeface="+mn-ea"/>
                            <a:cs typeface="+mn-cs"/>
                          </a:rPr>
                          <m:t>customers</m:t>
                        </m:r>
                      </m:den>
                    </m:f>
                  </m:oMath>
                </m:oMathPara>
              </a14:m>
              <a:endParaRPr lang="nb-NO" sz="900"/>
            </a:p>
          </xdr:txBody>
        </xdr:sp>
      </mc:Choice>
      <mc:Fallback xmlns="">
        <xdr:sp macro="" textlink="">
          <xdr:nvSpPr>
            <xdr:cNvPr id="47" name="TekstSylinder 46"/>
            <xdr:cNvSpPr txBox="1"/>
          </xdr:nvSpPr>
          <xdr:spPr>
            <a:xfrm>
              <a:off x="3429000" y="21778912"/>
              <a:ext cx="2613856" cy="26327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nb-NO" sz="900" i="0">
                  <a:solidFill>
                    <a:schemeClr val="tx1"/>
                  </a:solidFill>
                  <a:effectLst/>
                  <a:latin typeface="Cambria Math" panose="02040503050406030204" pitchFamily="18" charset="0"/>
                  <a:ea typeface="+mn-ea"/>
                  <a:cs typeface="+mn-cs"/>
                </a:rPr>
                <a:t>(Gross defaulted commitments for more than 90 days)/(Gross loans to customers)</a:t>
              </a:r>
              <a:endParaRPr lang="nb-NO" sz="900"/>
            </a:p>
          </xdr:txBody>
        </xdr:sp>
      </mc:Fallback>
    </mc:AlternateContent>
    <xdr:clientData/>
  </xdr:oneCellAnchor>
  <xdr:oneCellAnchor>
    <xdr:from>
      <xdr:col>1</xdr:col>
      <xdr:colOff>1381125</xdr:colOff>
      <xdr:row>46</xdr:row>
      <xdr:rowOff>119062</xdr:rowOff>
    </xdr:from>
    <xdr:ext cx="2418611" cy="435504"/>
    <mc:AlternateContent xmlns:mc="http://schemas.openxmlformats.org/markup-compatibility/2006" xmlns:a14="http://schemas.microsoft.com/office/drawing/2010/main">
      <mc:Choice Requires="a14">
        <xdr:sp macro="" textlink="">
          <xdr:nvSpPr>
            <xdr:cNvPr id="48" name="TekstSylinder 47">
              <a:extLst>
                <a:ext uri="{FF2B5EF4-FFF2-40B4-BE49-F238E27FC236}">
                  <a16:creationId xmlns:a16="http://schemas.microsoft.com/office/drawing/2014/main" id="{00000000-0008-0000-0300-000030000000}"/>
                </a:ext>
              </a:extLst>
            </xdr:cNvPr>
            <xdr:cNvSpPr txBox="1"/>
          </xdr:nvSpPr>
          <xdr:spPr>
            <a:xfrm>
              <a:off x="3581400" y="22779037"/>
              <a:ext cx="2418611" cy="43550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14:m>
                <m:oMathPara xmlns:m="http://schemas.openxmlformats.org/officeDocument/2006/math">
                  <m:oMathParaPr>
                    <m:jc m:val="centerGroup"/>
                  </m:oMathParaPr>
                  <m:oMath xmlns:m="http://schemas.openxmlformats.org/officeDocument/2006/math">
                    <m:f>
                      <m:fPr>
                        <m:ctrlPr>
                          <a:rPr lang="nb-NO" sz="900" i="1">
                            <a:solidFill>
                              <a:schemeClr val="tx1"/>
                            </a:solidFill>
                            <a:effectLst/>
                            <a:latin typeface="Cambria Math" panose="02040503050406030204" pitchFamily="18" charset="0"/>
                            <a:ea typeface="+mn-ea"/>
                            <a:cs typeface="+mn-cs"/>
                          </a:rPr>
                        </m:ctrlPr>
                      </m:fPr>
                      <m:num>
                        <m:r>
                          <m:rPr>
                            <m:sty m:val="p"/>
                          </m:rPr>
                          <a:rPr lang="nb-NO" sz="900">
                            <a:solidFill>
                              <a:schemeClr val="tx1"/>
                            </a:solidFill>
                            <a:effectLst/>
                            <a:latin typeface="Cambria Math" panose="02040503050406030204" pitchFamily="18" charset="0"/>
                            <a:ea typeface="+mn-ea"/>
                            <a:cs typeface="+mn-cs"/>
                          </a:rPr>
                          <m:t>Gross</m:t>
                        </m:r>
                        <m:r>
                          <a:rPr lang="nb-NO" sz="900">
                            <a:solidFill>
                              <a:schemeClr val="tx1"/>
                            </a:solidFill>
                            <a:effectLst/>
                            <a:latin typeface="Cambria Math" panose="02040503050406030204" pitchFamily="18" charset="0"/>
                            <a:ea typeface="+mn-ea"/>
                            <a:cs typeface="+mn-cs"/>
                          </a:rPr>
                          <m:t> </m:t>
                        </m:r>
                        <m:r>
                          <m:rPr>
                            <m:sty m:val="p"/>
                          </m:rPr>
                          <a:rPr lang="nb-NO" sz="900">
                            <a:solidFill>
                              <a:schemeClr val="tx1"/>
                            </a:solidFill>
                            <a:effectLst/>
                            <a:latin typeface="Cambria Math" panose="02040503050406030204" pitchFamily="18" charset="0"/>
                            <a:ea typeface="+mn-ea"/>
                            <a:cs typeface="+mn-cs"/>
                          </a:rPr>
                          <m:t>doubtful</m:t>
                        </m:r>
                        <m:r>
                          <a:rPr lang="nb-NO" sz="900">
                            <a:solidFill>
                              <a:schemeClr val="tx1"/>
                            </a:solidFill>
                            <a:effectLst/>
                            <a:latin typeface="Cambria Math" panose="02040503050406030204" pitchFamily="18" charset="0"/>
                            <a:ea typeface="+mn-ea"/>
                            <a:cs typeface="+mn-cs"/>
                          </a:rPr>
                          <m:t> </m:t>
                        </m:r>
                        <m:r>
                          <m:rPr>
                            <m:sty m:val="p"/>
                          </m:rPr>
                          <a:rPr lang="nb-NO" sz="900">
                            <a:solidFill>
                              <a:schemeClr val="tx1"/>
                            </a:solidFill>
                            <a:effectLst/>
                            <a:latin typeface="Cambria Math" panose="02040503050406030204" pitchFamily="18" charset="0"/>
                            <a:ea typeface="+mn-ea"/>
                            <a:cs typeface="+mn-cs"/>
                          </a:rPr>
                          <m:t>commitments</m:t>
                        </m:r>
                        <m:r>
                          <a:rPr lang="nb-NO" sz="900">
                            <a:solidFill>
                              <a:schemeClr val="tx1"/>
                            </a:solidFill>
                            <a:effectLst/>
                            <a:latin typeface="Cambria Math" panose="02040503050406030204" pitchFamily="18" charset="0"/>
                            <a:ea typeface="+mn-ea"/>
                            <a:cs typeface="+mn-cs"/>
                          </a:rPr>
                          <m:t> </m:t>
                        </m:r>
                        <m:r>
                          <m:rPr>
                            <m:sty m:val="p"/>
                          </m:rPr>
                          <a:rPr lang="nb-NO" sz="900">
                            <a:solidFill>
                              <a:schemeClr val="tx1"/>
                            </a:solidFill>
                            <a:effectLst/>
                            <a:latin typeface="Cambria Math" panose="02040503050406030204" pitchFamily="18" charset="0"/>
                            <a:ea typeface="+mn-ea"/>
                            <a:cs typeface="+mn-cs"/>
                          </a:rPr>
                          <m:t>not</m:t>
                        </m:r>
                        <m:r>
                          <a:rPr lang="nb-NO" sz="900">
                            <a:solidFill>
                              <a:schemeClr val="tx1"/>
                            </a:solidFill>
                            <a:effectLst/>
                            <a:latin typeface="Cambria Math" panose="02040503050406030204" pitchFamily="18" charset="0"/>
                            <a:ea typeface="+mn-ea"/>
                            <a:cs typeface="+mn-cs"/>
                          </a:rPr>
                          <m:t> </m:t>
                        </m:r>
                        <m:r>
                          <m:rPr>
                            <m:sty m:val="p"/>
                          </m:rPr>
                          <a:rPr lang="nb-NO" sz="900">
                            <a:solidFill>
                              <a:schemeClr val="tx1"/>
                            </a:solidFill>
                            <a:effectLst/>
                            <a:latin typeface="Cambria Math" panose="02040503050406030204" pitchFamily="18" charset="0"/>
                            <a:ea typeface="+mn-ea"/>
                            <a:cs typeface="+mn-cs"/>
                          </a:rPr>
                          <m:t>in</m:t>
                        </m:r>
                        <m:r>
                          <a:rPr lang="nb-NO" sz="900">
                            <a:solidFill>
                              <a:schemeClr val="tx1"/>
                            </a:solidFill>
                            <a:effectLst/>
                            <a:latin typeface="Cambria Math" panose="02040503050406030204" pitchFamily="18" charset="0"/>
                            <a:ea typeface="+mn-ea"/>
                            <a:cs typeface="+mn-cs"/>
                          </a:rPr>
                          <m:t> </m:t>
                        </m:r>
                        <m:r>
                          <m:rPr>
                            <m:sty m:val="p"/>
                          </m:rPr>
                          <a:rPr lang="nb-NO" sz="900">
                            <a:solidFill>
                              <a:schemeClr val="tx1"/>
                            </a:solidFill>
                            <a:effectLst/>
                            <a:latin typeface="Cambria Math" panose="02040503050406030204" pitchFamily="18" charset="0"/>
                            <a:ea typeface="+mn-ea"/>
                            <a:cs typeface="+mn-cs"/>
                          </a:rPr>
                          <m:t>default</m:t>
                        </m:r>
                      </m:num>
                      <m:den>
                        <m:r>
                          <m:rPr>
                            <m:sty m:val="p"/>
                          </m:rPr>
                          <a:rPr lang="nb-NO" sz="900">
                            <a:solidFill>
                              <a:schemeClr val="tx1"/>
                            </a:solidFill>
                            <a:effectLst/>
                            <a:latin typeface="Cambria Math" panose="02040503050406030204" pitchFamily="18" charset="0"/>
                            <a:ea typeface="+mn-ea"/>
                            <a:cs typeface="+mn-cs"/>
                          </a:rPr>
                          <m:t>Gross</m:t>
                        </m:r>
                        <m:r>
                          <a:rPr lang="nb-NO" sz="900">
                            <a:solidFill>
                              <a:schemeClr val="tx1"/>
                            </a:solidFill>
                            <a:effectLst/>
                            <a:latin typeface="Cambria Math" panose="02040503050406030204" pitchFamily="18" charset="0"/>
                            <a:ea typeface="+mn-ea"/>
                            <a:cs typeface="+mn-cs"/>
                          </a:rPr>
                          <m:t> </m:t>
                        </m:r>
                        <m:r>
                          <m:rPr>
                            <m:sty m:val="p"/>
                          </m:rPr>
                          <a:rPr lang="nb-NO" sz="900">
                            <a:solidFill>
                              <a:schemeClr val="tx1"/>
                            </a:solidFill>
                            <a:effectLst/>
                            <a:latin typeface="Cambria Math" panose="02040503050406030204" pitchFamily="18" charset="0"/>
                            <a:ea typeface="+mn-ea"/>
                            <a:cs typeface="+mn-cs"/>
                          </a:rPr>
                          <m:t>loans</m:t>
                        </m:r>
                        <m:r>
                          <a:rPr lang="nb-NO" sz="900">
                            <a:solidFill>
                              <a:schemeClr val="tx1"/>
                            </a:solidFill>
                            <a:effectLst/>
                            <a:latin typeface="Cambria Math" panose="02040503050406030204" pitchFamily="18" charset="0"/>
                            <a:ea typeface="+mn-ea"/>
                            <a:cs typeface="+mn-cs"/>
                          </a:rPr>
                          <m:t> </m:t>
                        </m:r>
                        <m:r>
                          <m:rPr>
                            <m:sty m:val="p"/>
                          </m:rPr>
                          <a:rPr lang="nb-NO" sz="900">
                            <a:solidFill>
                              <a:schemeClr val="tx1"/>
                            </a:solidFill>
                            <a:effectLst/>
                            <a:latin typeface="Cambria Math" panose="02040503050406030204" pitchFamily="18" charset="0"/>
                            <a:ea typeface="+mn-ea"/>
                            <a:cs typeface="+mn-cs"/>
                          </a:rPr>
                          <m:t>to</m:t>
                        </m:r>
                        <m:r>
                          <a:rPr lang="nb-NO" sz="900">
                            <a:solidFill>
                              <a:schemeClr val="tx1"/>
                            </a:solidFill>
                            <a:effectLst/>
                            <a:latin typeface="Cambria Math" panose="02040503050406030204" pitchFamily="18" charset="0"/>
                            <a:ea typeface="+mn-ea"/>
                            <a:cs typeface="+mn-cs"/>
                          </a:rPr>
                          <m:t> </m:t>
                        </m:r>
                        <m:r>
                          <m:rPr>
                            <m:sty m:val="p"/>
                          </m:rPr>
                          <a:rPr lang="nb-NO" sz="900">
                            <a:solidFill>
                              <a:schemeClr val="tx1"/>
                            </a:solidFill>
                            <a:effectLst/>
                            <a:latin typeface="Cambria Math" panose="02040503050406030204" pitchFamily="18" charset="0"/>
                            <a:ea typeface="+mn-ea"/>
                            <a:cs typeface="+mn-cs"/>
                          </a:rPr>
                          <m:t>customers</m:t>
                        </m:r>
                      </m:den>
                    </m:f>
                  </m:oMath>
                </m:oMathPara>
              </a14:m>
              <a:endParaRPr lang="nb-NO" sz="900">
                <a:solidFill>
                  <a:schemeClr val="tx1"/>
                </a:solidFill>
                <a:effectLst/>
                <a:latin typeface="+mn-lt"/>
                <a:ea typeface="+mn-ea"/>
                <a:cs typeface="+mn-cs"/>
              </a:endParaRPr>
            </a:p>
            <a:p>
              <a:endParaRPr lang="nb-NO" sz="1100"/>
            </a:p>
          </xdr:txBody>
        </xdr:sp>
      </mc:Choice>
      <mc:Fallback xmlns="">
        <xdr:sp macro="" textlink="">
          <xdr:nvSpPr>
            <xdr:cNvPr id="48" name="TekstSylinder 47"/>
            <xdr:cNvSpPr txBox="1"/>
          </xdr:nvSpPr>
          <xdr:spPr>
            <a:xfrm>
              <a:off x="3581400" y="22779037"/>
              <a:ext cx="2418611" cy="43550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r>
                <a:rPr lang="nb-NO" sz="900" i="0">
                  <a:solidFill>
                    <a:schemeClr val="tx1"/>
                  </a:solidFill>
                  <a:effectLst/>
                  <a:latin typeface="Cambria Math" panose="02040503050406030204" pitchFamily="18" charset="0"/>
                  <a:ea typeface="+mn-ea"/>
                  <a:cs typeface="+mn-cs"/>
                </a:rPr>
                <a:t>(Gross doubtful commitments not in default)/(Gross loans to customers)</a:t>
              </a:r>
              <a:endParaRPr lang="nb-NO" sz="900">
                <a:solidFill>
                  <a:schemeClr val="tx1"/>
                </a:solidFill>
                <a:effectLst/>
                <a:latin typeface="+mn-lt"/>
                <a:ea typeface="+mn-ea"/>
                <a:cs typeface="+mn-cs"/>
              </a:endParaRPr>
            </a:p>
            <a:p>
              <a:endParaRPr lang="nb-NO" sz="1100"/>
            </a:p>
          </xdr:txBody>
        </xdr:sp>
      </mc:Fallback>
    </mc:AlternateContent>
    <xdr:clientData/>
  </xdr:oneCellAnchor>
  <xdr:oneCellAnchor>
    <xdr:from>
      <xdr:col>1</xdr:col>
      <xdr:colOff>1200150</xdr:colOff>
      <xdr:row>48</xdr:row>
      <xdr:rowOff>138112</xdr:rowOff>
    </xdr:from>
    <xdr:ext cx="2861745" cy="263277"/>
    <mc:AlternateContent xmlns:mc="http://schemas.openxmlformats.org/markup-compatibility/2006" xmlns:a14="http://schemas.microsoft.com/office/drawing/2010/main">
      <mc:Choice Requires="a14">
        <xdr:sp macro="" textlink="">
          <xdr:nvSpPr>
            <xdr:cNvPr id="49" name="TekstSylinder 48">
              <a:extLst>
                <a:ext uri="{FF2B5EF4-FFF2-40B4-BE49-F238E27FC236}">
                  <a16:creationId xmlns:a16="http://schemas.microsoft.com/office/drawing/2014/main" id="{00000000-0008-0000-0300-000031000000}"/>
                </a:ext>
              </a:extLst>
            </xdr:cNvPr>
            <xdr:cNvSpPr txBox="1"/>
          </xdr:nvSpPr>
          <xdr:spPr>
            <a:xfrm>
              <a:off x="3400425" y="23788687"/>
              <a:ext cx="2861745" cy="26327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f>
                      <m:fPr>
                        <m:ctrlPr>
                          <a:rPr lang="nb-NO" sz="900" i="1">
                            <a:solidFill>
                              <a:schemeClr val="tx1"/>
                            </a:solidFill>
                            <a:effectLst/>
                            <a:latin typeface="Cambria Math" panose="02040503050406030204" pitchFamily="18" charset="0"/>
                            <a:ea typeface="+mn-ea"/>
                            <a:cs typeface="+mn-cs"/>
                          </a:rPr>
                        </m:ctrlPr>
                      </m:fPr>
                      <m:num>
                        <m:r>
                          <m:rPr>
                            <m:sty m:val="p"/>
                          </m:rPr>
                          <a:rPr lang="nb-NO" sz="900">
                            <a:solidFill>
                              <a:schemeClr val="tx1"/>
                            </a:solidFill>
                            <a:effectLst/>
                            <a:latin typeface="Cambria Math" panose="02040503050406030204" pitchFamily="18" charset="0"/>
                            <a:ea typeface="+mn-ea"/>
                            <a:cs typeface="+mn-cs"/>
                          </a:rPr>
                          <m:t>Net</m:t>
                        </m:r>
                        <m:r>
                          <a:rPr lang="nb-NO" sz="900">
                            <a:solidFill>
                              <a:schemeClr val="tx1"/>
                            </a:solidFill>
                            <a:effectLst/>
                            <a:latin typeface="Cambria Math" panose="02040503050406030204" pitchFamily="18" charset="0"/>
                            <a:ea typeface="+mn-ea"/>
                            <a:cs typeface="+mn-cs"/>
                          </a:rPr>
                          <m:t> </m:t>
                        </m:r>
                        <m:r>
                          <m:rPr>
                            <m:sty m:val="p"/>
                          </m:rPr>
                          <a:rPr lang="nb-NO" sz="900">
                            <a:solidFill>
                              <a:schemeClr val="tx1"/>
                            </a:solidFill>
                            <a:effectLst/>
                            <a:latin typeface="Cambria Math" panose="02040503050406030204" pitchFamily="18" charset="0"/>
                            <a:ea typeface="+mn-ea"/>
                            <a:cs typeface="+mn-cs"/>
                          </a:rPr>
                          <m:t>defaulted</m:t>
                        </m:r>
                        <m:r>
                          <a:rPr lang="nb-NO" sz="900">
                            <a:solidFill>
                              <a:schemeClr val="tx1"/>
                            </a:solidFill>
                            <a:effectLst/>
                            <a:latin typeface="Cambria Math" panose="02040503050406030204" pitchFamily="18" charset="0"/>
                            <a:ea typeface="+mn-ea"/>
                            <a:cs typeface="+mn-cs"/>
                          </a:rPr>
                          <m:t> </m:t>
                        </m:r>
                        <m:r>
                          <m:rPr>
                            <m:sty m:val="p"/>
                          </m:rPr>
                          <a:rPr lang="nb-NO" sz="900">
                            <a:solidFill>
                              <a:schemeClr val="tx1"/>
                            </a:solidFill>
                            <a:effectLst/>
                            <a:latin typeface="Cambria Math" panose="02040503050406030204" pitchFamily="18" charset="0"/>
                            <a:ea typeface="+mn-ea"/>
                            <a:cs typeface="+mn-cs"/>
                          </a:rPr>
                          <m:t>commitments</m:t>
                        </m:r>
                        <m:r>
                          <a:rPr lang="nb-NO" sz="900">
                            <a:solidFill>
                              <a:schemeClr val="tx1"/>
                            </a:solidFill>
                            <a:effectLst/>
                            <a:latin typeface="Cambria Math" panose="02040503050406030204" pitchFamily="18" charset="0"/>
                            <a:ea typeface="+mn-ea"/>
                            <a:cs typeface="+mn-cs"/>
                          </a:rPr>
                          <m:t>+</m:t>
                        </m:r>
                        <m:r>
                          <m:rPr>
                            <m:sty m:val="p"/>
                          </m:rPr>
                          <a:rPr lang="nb-NO" sz="900">
                            <a:solidFill>
                              <a:schemeClr val="tx1"/>
                            </a:solidFill>
                            <a:effectLst/>
                            <a:latin typeface="Cambria Math" panose="02040503050406030204" pitchFamily="18" charset="0"/>
                            <a:ea typeface="+mn-ea"/>
                            <a:cs typeface="+mn-cs"/>
                          </a:rPr>
                          <m:t>Net</m:t>
                        </m:r>
                        <m:r>
                          <a:rPr lang="nb-NO" sz="900">
                            <a:solidFill>
                              <a:schemeClr val="tx1"/>
                            </a:solidFill>
                            <a:effectLst/>
                            <a:latin typeface="Cambria Math" panose="02040503050406030204" pitchFamily="18" charset="0"/>
                            <a:ea typeface="+mn-ea"/>
                            <a:cs typeface="+mn-cs"/>
                          </a:rPr>
                          <m:t> </m:t>
                        </m:r>
                        <m:r>
                          <m:rPr>
                            <m:sty m:val="p"/>
                          </m:rPr>
                          <a:rPr lang="nb-NO" sz="900">
                            <a:solidFill>
                              <a:schemeClr val="tx1"/>
                            </a:solidFill>
                            <a:effectLst/>
                            <a:latin typeface="Cambria Math" panose="02040503050406030204" pitchFamily="18" charset="0"/>
                            <a:ea typeface="+mn-ea"/>
                            <a:cs typeface="+mn-cs"/>
                          </a:rPr>
                          <m:t>doubtful</m:t>
                        </m:r>
                        <m:r>
                          <a:rPr lang="nb-NO" sz="900">
                            <a:solidFill>
                              <a:schemeClr val="tx1"/>
                            </a:solidFill>
                            <a:effectLst/>
                            <a:latin typeface="Cambria Math" panose="02040503050406030204" pitchFamily="18" charset="0"/>
                            <a:ea typeface="+mn-ea"/>
                            <a:cs typeface="+mn-cs"/>
                          </a:rPr>
                          <m:t> </m:t>
                        </m:r>
                        <m:r>
                          <m:rPr>
                            <m:sty m:val="p"/>
                          </m:rPr>
                          <a:rPr lang="nb-NO" sz="900">
                            <a:solidFill>
                              <a:schemeClr val="tx1"/>
                            </a:solidFill>
                            <a:effectLst/>
                            <a:latin typeface="Cambria Math" panose="02040503050406030204" pitchFamily="18" charset="0"/>
                            <a:ea typeface="+mn-ea"/>
                            <a:cs typeface="+mn-cs"/>
                          </a:rPr>
                          <m:t>commitments</m:t>
                        </m:r>
                      </m:num>
                      <m:den>
                        <m:r>
                          <m:rPr>
                            <m:sty m:val="p"/>
                          </m:rPr>
                          <a:rPr lang="nb-NO" sz="900">
                            <a:solidFill>
                              <a:schemeClr val="tx1"/>
                            </a:solidFill>
                            <a:effectLst/>
                            <a:latin typeface="Cambria Math" panose="02040503050406030204" pitchFamily="18" charset="0"/>
                            <a:ea typeface="+mn-ea"/>
                            <a:cs typeface="+mn-cs"/>
                          </a:rPr>
                          <m:t>Gross</m:t>
                        </m:r>
                        <m:r>
                          <a:rPr lang="nb-NO" sz="900">
                            <a:solidFill>
                              <a:schemeClr val="tx1"/>
                            </a:solidFill>
                            <a:effectLst/>
                            <a:latin typeface="Cambria Math" panose="02040503050406030204" pitchFamily="18" charset="0"/>
                            <a:ea typeface="+mn-ea"/>
                            <a:cs typeface="+mn-cs"/>
                          </a:rPr>
                          <m:t> </m:t>
                        </m:r>
                        <m:r>
                          <m:rPr>
                            <m:sty m:val="p"/>
                          </m:rPr>
                          <a:rPr lang="nb-NO" sz="900">
                            <a:solidFill>
                              <a:schemeClr val="tx1"/>
                            </a:solidFill>
                            <a:effectLst/>
                            <a:latin typeface="Cambria Math" panose="02040503050406030204" pitchFamily="18" charset="0"/>
                            <a:ea typeface="+mn-ea"/>
                            <a:cs typeface="+mn-cs"/>
                          </a:rPr>
                          <m:t>loans</m:t>
                        </m:r>
                        <m:r>
                          <a:rPr lang="nb-NO" sz="900">
                            <a:solidFill>
                              <a:schemeClr val="tx1"/>
                            </a:solidFill>
                            <a:effectLst/>
                            <a:latin typeface="Cambria Math" panose="02040503050406030204" pitchFamily="18" charset="0"/>
                            <a:ea typeface="+mn-ea"/>
                            <a:cs typeface="+mn-cs"/>
                          </a:rPr>
                          <m:t> </m:t>
                        </m:r>
                        <m:r>
                          <m:rPr>
                            <m:sty m:val="p"/>
                          </m:rPr>
                          <a:rPr lang="nb-NO" sz="900">
                            <a:solidFill>
                              <a:schemeClr val="tx1"/>
                            </a:solidFill>
                            <a:effectLst/>
                            <a:latin typeface="Cambria Math" panose="02040503050406030204" pitchFamily="18" charset="0"/>
                            <a:ea typeface="+mn-ea"/>
                            <a:cs typeface="+mn-cs"/>
                          </a:rPr>
                          <m:t>to</m:t>
                        </m:r>
                        <m:r>
                          <a:rPr lang="nb-NO" sz="900">
                            <a:solidFill>
                              <a:schemeClr val="tx1"/>
                            </a:solidFill>
                            <a:effectLst/>
                            <a:latin typeface="Cambria Math" panose="02040503050406030204" pitchFamily="18" charset="0"/>
                            <a:ea typeface="+mn-ea"/>
                            <a:cs typeface="+mn-cs"/>
                          </a:rPr>
                          <m:t> </m:t>
                        </m:r>
                        <m:r>
                          <m:rPr>
                            <m:sty m:val="p"/>
                          </m:rPr>
                          <a:rPr lang="nb-NO" sz="900">
                            <a:solidFill>
                              <a:schemeClr val="tx1"/>
                            </a:solidFill>
                            <a:effectLst/>
                            <a:latin typeface="Cambria Math" panose="02040503050406030204" pitchFamily="18" charset="0"/>
                            <a:ea typeface="+mn-ea"/>
                            <a:cs typeface="+mn-cs"/>
                          </a:rPr>
                          <m:t>customers</m:t>
                        </m:r>
                      </m:den>
                    </m:f>
                  </m:oMath>
                </m:oMathPara>
              </a14:m>
              <a:endParaRPr lang="nb-NO" sz="900"/>
            </a:p>
          </xdr:txBody>
        </xdr:sp>
      </mc:Choice>
      <mc:Fallback xmlns="">
        <xdr:sp macro="" textlink="">
          <xdr:nvSpPr>
            <xdr:cNvPr id="49" name="TekstSylinder 48"/>
            <xdr:cNvSpPr txBox="1"/>
          </xdr:nvSpPr>
          <xdr:spPr>
            <a:xfrm>
              <a:off x="3400425" y="23788687"/>
              <a:ext cx="2861745" cy="26327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nb-NO" sz="900" i="0">
                  <a:solidFill>
                    <a:schemeClr val="tx1"/>
                  </a:solidFill>
                  <a:effectLst/>
                  <a:latin typeface="Cambria Math" panose="02040503050406030204" pitchFamily="18" charset="0"/>
                  <a:ea typeface="+mn-ea"/>
                  <a:cs typeface="+mn-cs"/>
                </a:rPr>
                <a:t>(Net defaulted commitments+Net doubtful commitments)/(Gross loans to customers)</a:t>
              </a:r>
              <a:endParaRPr lang="nb-NO" sz="900"/>
            </a:p>
          </xdr:txBody>
        </xdr:sp>
      </mc:Fallback>
    </mc:AlternateContent>
    <xdr:clientData/>
  </xdr:oneCellAnchor>
  <xdr:oneCellAnchor>
    <xdr:from>
      <xdr:col>1</xdr:col>
      <xdr:colOff>1247775</xdr:colOff>
      <xdr:row>50</xdr:row>
      <xdr:rowOff>109537</xdr:rowOff>
    </xdr:from>
    <xdr:ext cx="2673616" cy="287066"/>
    <mc:AlternateContent xmlns:mc="http://schemas.openxmlformats.org/markup-compatibility/2006" xmlns:a14="http://schemas.microsoft.com/office/drawing/2010/main">
      <mc:Choice Requires="a14">
        <xdr:sp macro="" textlink="">
          <xdr:nvSpPr>
            <xdr:cNvPr id="50" name="TekstSylinder 49">
              <a:extLst>
                <a:ext uri="{FF2B5EF4-FFF2-40B4-BE49-F238E27FC236}">
                  <a16:creationId xmlns:a16="http://schemas.microsoft.com/office/drawing/2014/main" id="{00000000-0008-0000-0300-000032000000}"/>
                </a:ext>
              </a:extLst>
            </xdr:cNvPr>
            <xdr:cNvSpPr txBox="1"/>
          </xdr:nvSpPr>
          <xdr:spPr>
            <a:xfrm>
              <a:off x="3448050" y="24750712"/>
              <a:ext cx="2673616" cy="28706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f>
                      <m:fPr>
                        <m:ctrlPr>
                          <a:rPr lang="nb-NO" sz="900" i="1">
                            <a:solidFill>
                              <a:schemeClr val="tx1"/>
                            </a:solidFill>
                            <a:effectLst/>
                            <a:latin typeface="Cambria Math" panose="02040503050406030204" pitchFamily="18" charset="0"/>
                            <a:ea typeface="+mn-ea"/>
                            <a:cs typeface="+mn-cs"/>
                          </a:rPr>
                        </m:ctrlPr>
                      </m:fPr>
                      <m:num>
                        <m:r>
                          <a:rPr lang="nb-NO" sz="900" i="1">
                            <a:solidFill>
                              <a:schemeClr val="tx1"/>
                            </a:solidFill>
                            <a:effectLst/>
                            <a:latin typeface="Cambria Math" panose="02040503050406030204" pitchFamily="18" charset="0"/>
                            <a:ea typeface="+mn-ea"/>
                            <a:cs typeface="+mn-cs"/>
                          </a:rPr>
                          <m:t>𝐼𝑛𝑑𝑖𝑣𝑖𝑑𝑢𝑎𝑙</m:t>
                        </m:r>
                        <m:r>
                          <a:rPr lang="nb-NO" sz="900" i="1">
                            <a:solidFill>
                              <a:schemeClr val="tx1"/>
                            </a:solidFill>
                            <a:effectLst/>
                            <a:latin typeface="Cambria Math" panose="02040503050406030204" pitchFamily="18" charset="0"/>
                            <a:ea typeface="+mn-ea"/>
                            <a:cs typeface="+mn-cs"/>
                          </a:rPr>
                          <m:t> </m:t>
                        </m:r>
                        <m:r>
                          <a:rPr lang="nb-NO" sz="900" i="1">
                            <a:solidFill>
                              <a:schemeClr val="tx1"/>
                            </a:solidFill>
                            <a:effectLst/>
                            <a:latin typeface="Cambria Math" panose="02040503050406030204" pitchFamily="18" charset="0"/>
                            <a:ea typeface="+mn-ea"/>
                            <a:cs typeface="+mn-cs"/>
                          </a:rPr>
                          <m:t>𝑤𝑟𝑖𝑡𝑒</m:t>
                        </m:r>
                        <m:r>
                          <a:rPr lang="nb-NO" sz="900" i="1">
                            <a:solidFill>
                              <a:schemeClr val="tx1"/>
                            </a:solidFill>
                            <a:effectLst/>
                            <a:latin typeface="Cambria Math" panose="02040503050406030204" pitchFamily="18" charset="0"/>
                            <a:ea typeface="+mn-ea"/>
                            <a:cs typeface="+mn-cs"/>
                          </a:rPr>
                          <m:t> </m:t>
                        </m:r>
                        <m:r>
                          <a:rPr lang="nb-NO" sz="900" i="1">
                            <a:solidFill>
                              <a:schemeClr val="tx1"/>
                            </a:solidFill>
                            <a:effectLst/>
                            <a:latin typeface="Cambria Math" panose="02040503050406030204" pitchFamily="18" charset="0"/>
                            <a:ea typeface="+mn-ea"/>
                            <a:cs typeface="+mn-cs"/>
                          </a:rPr>
                          <m:t>𝑑𝑜𝑤𝑛𝑠</m:t>
                        </m:r>
                        <m:r>
                          <a:rPr lang="nb-NO" sz="900" i="1">
                            <a:solidFill>
                              <a:schemeClr val="tx1"/>
                            </a:solidFill>
                            <a:effectLst/>
                            <a:latin typeface="Cambria Math" panose="02040503050406030204" pitchFamily="18" charset="0"/>
                            <a:ea typeface="+mn-ea"/>
                            <a:cs typeface="+mn-cs"/>
                          </a:rPr>
                          <m:t> </m:t>
                        </m:r>
                        <m:r>
                          <a:rPr lang="nb-NO" sz="900" i="1">
                            <a:solidFill>
                              <a:schemeClr val="tx1"/>
                            </a:solidFill>
                            <a:effectLst/>
                            <a:latin typeface="Cambria Math" panose="02040503050406030204" pitchFamily="18" charset="0"/>
                            <a:ea typeface="+mn-ea"/>
                            <a:cs typeface="+mn-cs"/>
                          </a:rPr>
                          <m:t>𝑜𝑛</m:t>
                        </m:r>
                        <m:r>
                          <a:rPr lang="nb-NO" sz="900" i="1">
                            <a:solidFill>
                              <a:schemeClr val="tx1"/>
                            </a:solidFill>
                            <a:effectLst/>
                            <a:latin typeface="Cambria Math" panose="02040503050406030204" pitchFamily="18" charset="0"/>
                            <a:ea typeface="+mn-ea"/>
                            <a:cs typeface="+mn-cs"/>
                          </a:rPr>
                          <m:t> </m:t>
                        </m:r>
                        <m:r>
                          <a:rPr lang="nb-NO" sz="900" i="1">
                            <a:solidFill>
                              <a:schemeClr val="tx1"/>
                            </a:solidFill>
                            <a:effectLst/>
                            <a:latin typeface="Cambria Math" panose="02040503050406030204" pitchFamily="18" charset="0"/>
                            <a:ea typeface="+mn-ea"/>
                            <a:cs typeface="+mn-cs"/>
                          </a:rPr>
                          <m:t>𝑑𝑒𝑓𝑎𝑢𝑙𝑡𝑒𝑑</m:t>
                        </m:r>
                        <m:r>
                          <a:rPr lang="nb-NO" sz="900" i="1">
                            <a:solidFill>
                              <a:schemeClr val="tx1"/>
                            </a:solidFill>
                            <a:effectLst/>
                            <a:latin typeface="Cambria Math" panose="02040503050406030204" pitchFamily="18" charset="0"/>
                            <a:ea typeface="+mn-ea"/>
                            <a:cs typeface="+mn-cs"/>
                          </a:rPr>
                          <m:t> </m:t>
                        </m:r>
                        <m:r>
                          <a:rPr lang="nb-NO" sz="900" i="1">
                            <a:solidFill>
                              <a:schemeClr val="tx1"/>
                            </a:solidFill>
                            <a:effectLst/>
                            <a:latin typeface="Cambria Math" panose="02040503050406030204" pitchFamily="18" charset="0"/>
                            <a:ea typeface="+mn-ea"/>
                            <a:cs typeface="+mn-cs"/>
                          </a:rPr>
                          <m:t>𝑐𝑜𝑚𝑚𝑖𝑡𝑚𝑒𝑛𝑡𝑠</m:t>
                        </m:r>
                      </m:num>
                      <m:den>
                        <m:r>
                          <m:rPr>
                            <m:sty m:val="p"/>
                          </m:rPr>
                          <a:rPr lang="nb-NO" sz="900">
                            <a:solidFill>
                              <a:schemeClr val="tx1"/>
                            </a:solidFill>
                            <a:effectLst/>
                            <a:latin typeface="Cambria Math" panose="02040503050406030204" pitchFamily="18" charset="0"/>
                            <a:ea typeface="+mn-ea"/>
                            <a:cs typeface="+mn-cs"/>
                          </a:rPr>
                          <m:t>Gross</m:t>
                        </m:r>
                        <m:r>
                          <a:rPr lang="nb-NO" sz="900">
                            <a:solidFill>
                              <a:schemeClr val="tx1"/>
                            </a:solidFill>
                            <a:effectLst/>
                            <a:latin typeface="Cambria Math" panose="02040503050406030204" pitchFamily="18" charset="0"/>
                            <a:ea typeface="+mn-ea"/>
                            <a:cs typeface="+mn-cs"/>
                          </a:rPr>
                          <m:t> </m:t>
                        </m:r>
                        <m:r>
                          <m:rPr>
                            <m:sty m:val="p"/>
                          </m:rPr>
                          <a:rPr lang="nb-NO" sz="900">
                            <a:solidFill>
                              <a:schemeClr val="tx1"/>
                            </a:solidFill>
                            <a:effectLst/>
                            <a:latin typeface="Cambria Math" panose="02040503050406030204" pitchFamily="18" charset="0"/>
                            <a:ea typeface="+mn-ea"/>
                            <a:cs typeface="+mn-cs"/>
                          </a:rPr>
                          <m:t>defaulted</m:t>
                        </m:r>
                        <m:r>
                          <a:rPr lang="nb-NO" sz="900">
                            <a:solidFill>
                              <a:schemeClr val="tx1"/>
                            </a:solidFill>
                            <a:effectLst/>
                            <a:latin typeface="Cambria Math" panose="02040503050406030204" pitchFamily="18" charset="0"/>
                            <a:ea typeface="+mn-ea"/>
                            <a:cs typeface="+mn-cs"/>
                          </a:rPr>
                          <m:t> </m:t>
                        </m:r>
                        <m:r>
                          <m:rPr>
                            <m:sty m:val="p"/>
                          </m:rPr>
                          <a:rPr lang="nb-NO" sz="900">
                            <a:solidFill>
                              <a:schemeClr val="tx1"/>
                            </a:solidFill>
                            <a:effectLst/>
                            <a:latin typeface="Cambria Math" panose="02040503050406030204" pitchFamily="18" charset="0"/>
                            <a:ea typeface="+mn-ea"/>
                            <a:cs typeface="+mn-cs"/>
                          </a:rPr>
                          <m:t>commitments</m:t>
                        </m:r>
                        <m:r>
                          <a:rPr lang="nb-NO" sz="900">
                            <a:solidFill>
                              <a:schemeClr val="tx1"/>
                            </a:solidFill>
                            <a:effectLst/>
                            <a:latin typeface="Cambria Math" panose="02040503050406030204" pitchFamily="18" charset="0"/>
                            <a:ea typeface="+mn-ea"/>
                            <a:cs typeface="+mn-cs"/>
                          </a:rPr>
                          <m:t> </m:t>
                        </m:r>
                        <m:r>
                          <m:rPr>
                            <m:sty m:val="p"/>
                          </m:rPr>
                          <a:rPr lang="nb-NO" sz="900">
                            <a:solidFill>
                              <a:schemeClr val="tx1"/>
                            </a:solidFill>
                            <a:effectLst/>
                            <a:latin typeface="Cambria Math" panose="02040503050406030204" pitchFamily="18" charset="0"/>
                            <a:ea typeface="+mn-ea"/>
                            <a:cs typeface="+mn-cs"/>
                          </a:rPr>
                          <m:t>for</m:t>
                        </m:r>
                        <m:r>
                          <a:rPr lang="nb-NO" sz="900">
                            <a:solidFill>
                              <a:schemeClr val="tx1"/>
                            </a:solidFill>
                            <a:effectLst/>
                            <a:latin typeface="Cambria Math" panose="02040503050406030204" pitchFamily="18" charset="0"/>
                            <a:ea typeface="+mn-ea"/>
                            <a:cs typeface="+mn-cs"/>
                          </a:rPr>
                          <m:t> </m:t>
                        </m:r>
                        <m:r>
                          <m:rPr>
                            <m:sty m:val="p"/>
                          </m:rPr>
                          <a:rPr lang="nb-NO" sz="900">
                            <a:solidFill>
                              <a:schemeClr val="tx1"/>
                            </a:solidFill>
                            <a:effectLst/>
                            <a:latin typeface="Cambria Math" panose="02040503050406030204" pitchFamily="18" charset="0"/>
                            <a:ea typeface="+mn-ea"/>
                            <a:cs typeface="+mn-cs"/>
                          </a:rPr>
                          <m:t>more</m:t>
                        </m:r>
                        <m:r>
                          <a:rPr lang="nb-NO" sz="900">
                            <a:solidFill>
                              <a:schemeClr val="tx1"/>
                            </a:solidFill>
                            <a:effectLst/>
                            <a:latin typeface="Cambria Math" panose="02040503050406030204" pitchFamily="18" charset="0"/>
                            <a:ea typeface="+mn-ea"/>
                            <a:cs typeface="+mn-cs"/>
                          </a:rPr>
                          <m:t> </m:t>
                        </m:r>
                        <m:r>
                          <m:rPr>
                            <m:sty m:val="p"/>
                          </m:rPr>
                          <a:rPr lang="nb-NO" sz="900">
                            <a:solidFill>
                              <a:schemeClr val="tx1"/>
                            </a:solidFill>
                            <a:effectLst/>
                            <a:latin typeface="Cambria Math" panose="02040503050406030204" pitchFamily="18" charset="0"/>
                            <a:ea typeface="+mn-ea"/>
                            <a:cs typeface="+mn-cs"/>
                          </a:rPr>
                          <m:t>than</m:t>
                        </m:r>
                        <m:r>
                          <a:rPr lang="nb-NO" sz="900">
                            <a:solidFill>
                              <a:schemeClr val="tx1"/>
                            </a:solidFill>
                            <a:effectLst/>
                            <a:latin typeface="Cambria Math" panose="02040503050406030204" pitchFamily="18" charset="0"/>
                            <a:ea typeface="+mn-ea"/>
                            <a:cs typeface="+mn-cs"/>
                          </a:rPr>
                          <m:t> 90 </m:t>
                        </m:r>
                        <m:r>
                          <m:rPr>
                            <m:sty m:val="p"/>
                          </m:rPr>
                          <a:rPr lang="nb-NO" sz="900">
                            <a:solidFill>
                              <a:schemeClr val="tx1"/>
                            </a:solidFill>
                            <a:effectLst/>
                            <a:latin typeface="Cambria Math" panose="02040503050406030204" pitchFamily="18" charset="0"/>
                            <a:ea typeface="+mn-ea"/>
                            <a:cs typeface="+mn-cs"/>
                          </a:rPr>
                          <m:t>days</m:t>
                        </m:r>
                      </m:den>
                    </m:f>
                  </m:oMath>
                </m:oMathPara>
              </a14:m>
              <a:endParaRPr lang="nb-NO" sz="900"/>
            </a:p>
          </xdr:txBody>
        </xdr:sp>
      </mc:Choice>
      <mc:Fallback xmlns="">
        <xdr:sp macro="" textlink="">
          <xdr:nvSpPr>
            <xdr:cNvPr id="50" name="TekstSylinder 49"/>
            <xdr:cNvSpPr txBox="1"/>
          </xdr:nvSpPr>
          <xdr:spPr>
            <a:xfrm>
              <a:off x="3448050" y="24750712"/>
              <a:ext cx="2673616" cy="28706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nb-NO" sz="900" i="0">
                  <a:solidFill>
                    <a:schemeClr val="tx1"/>
                  </a:solidFill>
                  <a:effectLst/>
                  <a:latin typeface="Cambria Math" panose="02040503050406030204" pitchFamily="18" charset="0"/>
                  <a:ea typeface="+mn-ea"/>
                  <a:cs typeface="+mn-cs"/>
                </a:rPr>
                <a:t>(𝐼𝑛𝑑𝑖𝑣𝑖𝑑𝑢𝑎𝑙 𝑤𝑟𝑖𝑡𝑒 𝑑𝑜𝑤𝑛𝑠 𝑜𝑛 𝑑𝑒𝑓𝑎𝑢𝑙𝑡𝑒𝑑 𝑐𝑜𝑚𝑚𝑖𝑡𝑚𝑒𝑛𝑡𝑠)/(Gross defaulted commitments for more than 90 days)</a:t>
              </a:r>
              <a:endParaRPr lang="nb-NO" sz="900"/>
            </a:p>
          </xdr:txBody>
        </xdr:sp>
      </mc:Fallback>
    </mc:AlternateContent>
    <xdr:clientData/>
  </xdr:oneCellAnchor>
  <xdr:oneCellAnchor>
    <xdr:from>
      <xdr:col>1</xdr:col>
      <xdr:colOff>1238250</xdr:colOff>
      <xdr:row>52</xdr:row>
      <xdr:rowOff>119062</xdr:rowOff>
    </xdr:from>
    <xdr:ext cx="2617832" cy="263277"/>
    <mc:AlternateContent xmlns:mc="http://schemas.openxmlformats.org/markup-compatibility/2006" xmlns:a14="http://schemas.microsoft.com/office/drawing/2010/main">
      <mc:Choice Requires="a14">
        <xdr:sp macro="" textlink="">
          <xdr:nvSpPr>
            <xdr:cNvPr id="51" name="TekstSylinder 50">
              <a:extLst>
                <a:ext uri="{FF2B5EF4-FFF2-40B4-BE49-F238E27FC236}">
                  <a16:creationId xmlns:a16="http://schemas.microsoft.com/office/drawing/2014/main" id="{00000000-0008-0000-0300-000033000000}"/>
                </a:ext>
              </a:extLst>
            </xdr:cNvPr>
            <xdr:cNvSpPr txBox="1"/>
          </xdr:nvSpPr>
          <xdr:spPr>
            <a:xfrm>
              <a:off x="3438525" y="25750837"/>
              <a:ext cx="2617832" cy="26327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f>
                      <m:fPr>
                        <m:ctrlPr>
                          <a:rPr lang="nb-NO" sz="900" i="1">
                            <a:solidFill>
                              <a:schemeClr val="tx1"/>
                            </a:solidFill>
                            <a:effectLst/>
                            <a:latin typeface="Cambria Math" panose="02040503050406030204" pitchFamily="18" charset="0"/>
                            <a:ea typeface="+mn-ea"/>
                            <a:cs typeface="+mn-cs"/>
                          </a:rPr>
                        </m:ctrlPr>
                      </m:fPr>
                      <m:num>
                        <m:r>
                          <a:rPr lang="nb-NO" sz="900" i="1">
                            <a:solidFill>
                              <a:schemeClr val="tx1"/>
                            </a:solidFill>
                            <a:effectLst/>
                            <a:latin typeface="Cambria Math" panose="02040503050406030204" pitchFamily="18" charset="0"/>
                            <a:ea typeface="+mn-ea"/>
                            <a:cs typeface="+mn-cs"/>
                          </a:rPr>
                          <m:t>𝐼𝑛𝑑𝑖𝑣𝑖𝑑𝑢𝑎𝑙</m:t>
                        </m:r>
                        <m:r>
                          <a:rPr lang="nb-NO" sz="900" i="1">
                            <a:solidFill>
                              <a:schemeClr val="tx1"/>
                            </a:solidFill>
                            <a:effectLst/>
                            <a:latin typeface="Cambria Math" panose="02040503050406030204" pitchFamily="18" charset="0"/>
                            <a:ea typeface="+mn-ea"/>
                            <a:cs typeface="+mn-cs"/>
                          </a:rPr>
                          <m:t> </m:t>
                        </m:r>
                        <m:r>
                          <a:rPr lang="nb-NO" sz="900" i="1">
                            <a:solidFill>
                              <a:schemeClr val="tx1"/>
                            </a:solidFill>
                            <a:effectLst/>
                            <a:latin typeface="Cambria Math" panose="02040503050406030204" pitchFamily="18" charset="0"/>
                            <a:ea typeface="+mn-ea"/>
                            <a:cs typeface="+mn-cs"/>
                          </a:rPr>
                          <m:t>𝑤𝑟𝑖𝑡𝑒</m:t>
                        </m:r>
                        <m:r>
                          <a:rPr lang="nb-NO" sz="900" i="1">
                            <a:solidFill>
                              <a:schemeClr val="tx1"/>
                            </a:solidFill>
                            <a:effectLst/>
                            <a:latin typeface="Cambria Math" panose="02040503050406030204" pitchFamily="18" charset="0"/>
                            <a:ea typeface="+mn-ea"/>
                            <a:cs typeface="+mn-cs"/>
                          </a:rPr>
                          <m:t> </m:t>
                        </m:r>
                        <m:r>
                          <a:rPr lang="nb-NO" sz="900" i="1">
                            <a:solidFill>
                              <a:schemeClr val="tx1"/>
                            </a:solidFill>
                            <a:effectLst/>
                            <a:latin typeface="Cambria Math" panose="02040503050406030204" pitchFamily="18" charset="0"/>
                            <a:ea typeface="+mn-ea"/>
                            <a:cs typeface="+mn-cs"/>
                          </a:rPr>
                          <m:t>𝑑𝑜𝑤𝑛𝑠</m:t>
                        </m:r>
                        <m:r>
                          <a:rPr lang="nb-NO" sz="900" i="1">
                            <a:solidFill>
                              <a:schemeClr val="tx1"/>
                            </a:solidFill>
                            <a:effectLst/>
                            <a:latin typeface="Cambria Math" panose="02040503050406030204" pitchFamily="18" charset="0"/>
                            <a:ea typeface="+mn-ea"/>
                            <a:cs typeface="+mn-cs"/>
                          </a:rPr>
                          <m:t> </m:t>
                        </m:r>
                        <m:r>
                          <a:rPr lang="nb-NO" sz="900" i="1">
                            <a:solidFill>
                              <a:schemeClr val="tx1"/>
                            </a:solidFill>
                            <a:effectLst/>
                            <a:latin typeface="Cambria Math" panose="02040503050406030204" pitchFamily="18" charset="0"/>
                            <a:ea typeface="+mn-ea"/>
                            <a:cs typeface="+mn-cs"/>
                          </a:rPr>
                          <m:t>𝑜𝑛</m:t>
                        </m:r>
                        <m:r>
                          <a:rPr lang="nb-NO" sz="900" i="1">
                            <a:solidFill>
                              <a:schemeClr val="tx1"/>
                            </a:solidFill>
                            <a:effectLst/>
                            <a:latin typeface="Cambria Math" panose="02040503050406030204" pitchFamily="18" charset="0"/>
                            <a:ea typeface="+mn-ea"/>
                            <a:cs typeface="+mn-cs"/>
                          </a:rPr>
                          <m:t> </m:t>
                        </m:r>
                        <m:r>
                          <a:rPr lang="nb-NO" sz="900" i="1">
                            <a:solidFill>
                              <a:schemeClr val="tx1"/>
                            </a:solidFill>
                            <a:effectLst/>
                            <a:latin typeface="Cambria Math" panose="02040503050406030204" pitchFamily="18" charset="0"/>
                            <a:ea typeface="+mn-ea"/>
                            <a:cs typeface="+mn-cs"/>
                          </a:rPr>
                          <m:t>𝑑𝑜𝑢𝑏𝑡𝑓𝑢𝑙</m:t>
                        </m:r>
                        <m:r>
                          <a:rPr lang="nb-NO" sz="900" i="1">
                            <a:solidFill>
                              <a:schemeClr val="tx1"/>
                            </a:solidFill>
                            <a:effectLst/>
                            <a:latin typeface="Cambria Math" panose="02040503050406030204" pitchFamily="18" charset="0"/>
                            <a:ea typeface="+mn-ea"/>
                            <a:cs typeface="+mn-cs"/>
                          </a:rPr>
                          <m:t> </m:t>
                        </m:r>
                        <m:r>
                          <a:rPr lang="nb-NO" sz="900" i="1">
                            <a:solidFill>
                              <a:schemeClr val="tx1"/>
                            </a:solidFill>
                            <a:effectLst/>
                            <a:latin typeface="Cambria Math" panose="02040503050406030204" pitchFamily="18" charset="0"/>
                            <a:ea typeface="+mn-ea"/>
                            <a:cs typeface="+mn-cs"/>
                          </a:rPr>
                          <m:t>𝑐𝑜𝑚𝑚𝑖𝑡𝑚𝑒𝑛𝑡𝑠</m:t>
                        </m:r>
                      </m:num>
                      <m:den>
                        <m:r>
                          <m:rPr>
                            <m:sty m:val="p"/>
                          </m:rPr>
                          <a:rPr lang="nb-NO" sz="900">
                            <a:solidFill>
                              <a:schemeClr val="tx1"/>
                            </a:solidFill>
                            <a:effectLst/>
                            <a:latin typeface="Cambria Math" panose="02040503050406030204" pitchFamily="18" charset="0"/>
                            <a:ea typeface="+mn-ea"/>
                            <a:cs typeface="+mn-cs"/>
                          </a:rPr>
                          <m:t>Gross</m:t>
                        </m:r>
                        <m:r>
                          <a:rPr lang="nb-NO" sz="900">
                            <a:solidFill>
                              <a:schemeClr val="tx1"/>
                            </a:solidFill>
                            <a:effectLst/>
                            <a:latin typeface="Cambria Math" panose="02040503050406030204" pitchFamily="18" charset="0"/>
                            <a:ea typeface="+mn-ea"/>
                            <a:cs typeface="+mn-cs"/>
                          </a:rPr>
                          <m:t> </m:t>
                        </m:r>
                        <m:r>
                          <m:rPr>
                            <m:sty m:val="p"/>
                          </m:rPr>
                          <a:rPr lang="nb-NO" sz="900">
                            <a:solidFill>
                              <a:schemeClr val="tx1"/>
                            </a:solidFill>
                            <a:effectLst/>
                            <a:latin typeface="Cambria Math" panose="02040503050406030204" pitchFamily="18" charset="0"/>
                            <a:ea typeface="+mn-ea"/>
                            <a:cs typeface="+mn-cs"/>
                          </a:rPr>
                          <m:t>doubtful</m:t>
                        </m:r>
                        <m:r>
                          <a:rPr lang="nb-NO" sz="900">
                            <a:solidFill>
                              <a:schemeClr val="tx1"/>
                            </a:solidFill>
                            <a:effectLst/>
                            <a:latin typeface="Cambria Math" panose="02040503050406030204" pitchFamily="18" charset="0"/>
                            <a:ea typeface="+mn-ea"/>
                            <a:cs typeface="+mn-cs"/>
                          </a:rPr>
                          <m:t> </m:t>
                        </m:r>
                        <m:r>
                          <m:rPr>
                            <m:sty m:val="p"/>
                          </m:rPr>
                          <a:rPr lang="nb-NO" sz="900">
                            <a:solidFill>
                              <a:schemeClr val="tx1"/>
                            </a:solidFill>
                            <a:effectLst/>
                            <a:latin typeface="Cambria Math" panose="02040503050406030204" pitchFamily="18" charset="0"/>
                            <a:ea typeface="+mn-ea"/>
                            <a:cs typeface="+mn-cs"/>
                          </a:rPr>
                          <m:t>commitments</m:t>
                        </m:r>
                        <m:r>
                          <a:rPr lang="nb-NO" sz="900">
                            <a:solidFill>
                              <a:schemeClr val="tx1"/>
                            </a:solidFill>
                            <a:effectLst/>
                            <a:latin typeface="Cambria Math" panose="02040503050406030204" pitchFamily="18" charset="0"/>
                            <a:ea typeface="+mn-ea"/>
                            <a:cs typeface="+mn-cs"/>
                          </a:rPr>
                          <m:t> </m:t>
                        </m:r>
                        <m:r>
                          <m:rPr>
                            <m:sty m:val="p"/>
                          </m:rPr>
                          <a:rPr lang="nb-NO" sz="900">
                            <a:solidFill>
                              <a:schemeClr val="tx1"/>
                            </a:solidFill>
                            <a:effectLst/>
                            <a:latin typeface="Cambria Math" panose="02040503050406030204" pitchFamily="18" charset="0"/>
                            <a:ea typeface="+mn-ea"/>
                            <a:cs typeface="+mn-cs"/>
                          </a:rPr>
                          <m:t>not</m:t>
                        </m:r>
                        <m:r>
                          <a:rPr lang="nb-NO" sz="900">
                            <a:solidFill>
                              <a:schemeClr val="tx1"/>
                            </a:solidFill>
                            <a:effectLst/>
                            <a:latin typeface="Cambria Math" panose="02040503050406030204" pitchFamily="18" charset="0"/>
                            <a:ea typeface="+mn-ea"/>
                            <a:cs typeface="+mn-cs"/>
                          </a:rPr>
                          <m:t> </m:t>
                        </m:r>
                        <m:r>
                          <m:rPr>
                            <m:sty m:val="p"/>
                          </m:rPr>
                          <a:rPr lang="nb-NO" sz="900">
                            <a:solidFill>
                              <a:schemeClr val="tx1"/>
                            </a:solidFill>
                            <a:effectLst/>
                            <a:latin typeface="Cambria Math" panose="02040503050406030204" pitchFamily="18" charset="0"/>
                            <a:ea typeface="+mn-ea"/>
                            <a:cs typeface="+mn-cs"/>
                          </a:rPr>
                          <m:t>in</m:t>
                        </m:r>
                        <m:r>
                          <a:rPr lang="nb-NO" sz="900">
                            <a:solidFill>
                              <a:schemeClr val="tx1"/>
                            </a:solidFill>
                            <a:effectLst/>
                            <a:latin typeface="Cambria Math" panose="02040503050406030204" pitchFamily="18" charset="0"/>
                            <a:ea typeface="+mn-ea"/>
                            <a:cs typeface="+mn-cs"/>
                          </a:rPr>
                          <m:t> </m:t>
                        </m:r>
                        <m:r>
                          <m:rPr>
                            <m:sty m:val="p"/>
                          </m:rPr>
                          <a:rPr lang="nb-NO" sz="900">
                            <a:solidFill>
                              <a:schemeClr val="tx1"/>
                            </a:solidFill>
                            <a:effectLst/>
                            <a:latin typeface="Cambria Math" panose="02040503050406030204" pitchFamily="18" charset="0"/>
                            <a:ea typeface="+mn-ea"/>
                            <a:cs typeface="+mn-cs"/>
                          </a:rPr>
                          <m:t>default</m:t>
                        </m:r>
                      </m:den>
                    </m:f>
                  </m:oMath>
                </m:oMathPara>
              </a14:m>
              <a:endParaRPr lang="nb-NO" sz="900"/>
            </a:p>
          </xdr:txBody>
        </xdr:sp>
      </mc:Choice>
      <mc:Fallback xmlns="">
        <xdr:sp macro="" textlink="">
          <xdr:nvSpPr>
            <xdr:cNvPr id="51" name="TekstSylinder 50"/>
            <xdr:cNvSpPr txBox="1"/>
          </xdr:nvSpPr>
          <xdr:spPr>
            <a:xfrm>
              <a:off x="3438525" y="25750837"/>
              <a:ext cx="2617832" cy="26327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nb-NO" sz="900" i="0">
                  <a:solidFill>
                    <a:schemeClr val="tx1"/>
                  </a:solidFill>
                  <a:effectLst/>
                  <a:latin typeface="Cambria Math" panose="02040503050406030204" pitchFamily="18" charset="0"/>
                  <a:ea typeface="+mn-ea"/>
                  <a:cs typeface="+mn-cs"/>
                </a:rPr>
                <a:t>(𝐼𝑛𝑑𝑖𝑣𝑖𝑑𝑢𝑎𝑙 𝑤𝑟𝑖𝑡𝑒 𝑑𝑜𝑤𝑛𝑠 𝑜𝑛 𝑑𝑜𝑢𝑏𝑡𝑓𝑢𝑙 𝑐𝑜𝑚𝑚𝑖𝑡𝑚𝑒𝑛𝑡𝑠)/(Gross doubtful commitments not in default)</a:t>
              </a:r>
              <a:endParaRPr lang="nb-NO" sz="900"/>
            </a:p>
          </xdr:txBody>
        </xdr:sp>
      </mc:Fallback>
    </mc:AlternateContent>
    <xdr:clientData/>
  </xdr:oneCellAnchor>
  <xdr:oneCellAnchor>
    <xdr:from>
      <xdr:col>1</xdr:col>
      <xdr:colOff>2124075</xdr:colOff>
      <xdr:row>54</xdr:row>
      <xdr:rowOff>128587</xdr:rowOff>
    </xdr:from>
    <xdr:ext cx="1075679" cy="262957"/>
    <mc:AlternateContent xmlns:mc="http://schemas.openxmlformats.org/markup-compatibility/2006" xmlns:a14="http://schemas.microsoft.com/office/drawing/2010/main">
      <mc:Choice Requires="a14">
        <xdr:sp macro="" textlink="">
          <xdr:nvSpPr>
            <xdr:cNvPr id="52" name="TekstSylinder 51">
              <a:extLst>
                <a:ext uri="{FF2B5EF4-FFF2-40B4-BE49-F238E27FC236}">
                  <a16:creationId xmlns:a16="http://schemas.microsoft.com/office/drawing/2014/main" id="{00000000-0008-0000-0300-000034000000}"/>
                </a:ext>
              </a:extLst>
            </xdr:cNvPr>
            <xdr:cNvSpPr txBox="1"/>
          </xdr:nvSpPr>
          <xdr:spPr>
            <a:xfrm>
              <a:off x="4324350" y="26750962"/>
              <a:ext cx="1075679" cy="26295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f>
                      <m:fPr>
                        <m:ctrlPr>
                          <a:rPr lang="nb-NO" sz="900" i="1">
                            <a:solidFill>
                              <a:schemeClr val="tx1"/>
                            </a:solidFill>
                            <a:effectLst/>
                            <a:latin typeface="Cambria Math" panose="02040503050406030204" pitchFamily="18" charset="0"/>
                            <a:ea typeface="+mn-ea"/>
                            <a:cs typeface="+mn-cs"/>
                          </a:rPr>
                        </m:ctrlPr>
                      </m:fPr>
                      <m:num>
                        <m:r>
                          <a:rPr lang="nb-NO" sz="900" i="1">
                            <a:solidFill>
                              <a:schemeClr val="tx1"/>
                            </a:solidFill>
                            <a:effectLst/>
                            <a:latin typeface="Cambria Math" panose="02040503050406030204" pitchFamily="18" charset="0"/>
                            <a:ea typeface="+mn-ea"/>
                            <a:cs typeface="+mn-cs"/>
                          </a:rPr>
                          <m:t>𝑇𝑜𝑡𝑎𝑙</m:t>
                        </m:r>
                        <m:r>
                          <a:rPr lang="nb-NO" sz="900" i="1">
                            <a:solidFill>
                              <a:schemeClr val="tx1"/>
                            </a:solidFill>
                            <a:effectLst/>
                            <a:latin typeface="Cambria Math" panose="02040503050406030204" pitchFamily="18" charset="0"/>
                            <a:ea typeface="+mn-ea"/>
                            <a:cs typeface="+mn-cs"/>
                          </a:rPr>
                          <m:t> </m:t>
                        </m:r>
                        <m:r>
                          <a:rPr lang="nb-NO" sz="900" i="1">
                            <a:solidFill>
                              <a:schemeClr val="tx1"/>
                            </a:solidFill>
                            <a:effectLst/>
                            <a:latin typeface="Cambria Math" panose="02040503050406030204" pitchFamily="18" charset="0"/>
                            <a:ea typeface="+mn-ea"/>
                            <a:cs typeface="+mn-cs"/>
                          </a:rPr>
                          <m:t>𝑒𝑞𝑢𝑖𝑡𝑦</m:t>
                        </m:r>
                        <m:r>
                          <a:rPr lang="nb-NO" sz="900" i="1">
                            <a:solidFill>
                              <a:schemeClr val="tx1"/>
                            </a:solidFill>
                            <a:effectLst/>
                            <a:latin typeface="Cambria Math" panose="02040503050406030204" pitchFamily="18" charset="0"/>
                            <a:ea typeface="+mn-ea"/>
                            <a:cs typeface="+mn-cs"/>
                          </a:rPr>
                          <m:t> </m:t>
                        </m:r>
                        <m:r>
                          <a:rPr lang="nb-NO" sz="900" i="1">
                            <a:solidFill>
                              <a:schemeClr val="tx1"/>
                            </a:solidFill>
                            <a:effectLst/>
                            <a:latin typeface="Cambria Math" panose="02040503050406030204" pitchFamily="18" charset="0"/>
                            <a:ea typeface="+mn-ea"/>
                            <a:cs typeface="+mn-cs"/>
                          </a:rPr>
                          <m:t>𝑐𝑎𝑝𝑖𝑡𝑎𝑙</m:t>
                        </m:r>
                        <m:r>
                          <a:rPr lang="nb-NO" sz="900" i="1">
                            <a:solidFill>
                              <a:schemeClr val="tx1"/>
                            </a:solidFill>
                            <a:effectLst/>
                            <a:latin typeface="Cambria Math" panose="02040503050406030204" pitchFamily="18" charset="0"/>
                            <a:ea typeface="+mn-ea"/>
                            <a:cs typeface="+mn-cs"/>
                          </a:rPr>
                          <m:t> </m:t>
                        </m:r>
                      </m:num>
                      <m:den>
                        <m:r>
                          <m:rPr>
                            <m:sty m:val="p"/>
                          </m:rPr>
                          <a:rPr lang="nb-NO" sz="900">
                            <a:solidFill>
                              <a:schemeClr val="tx1"/>
                            </a:solidFill>
                            <a:effectLst/>
                            <a:latin typeface="Cambria Math" panose="02040503050406030204" pitchFamily="18" charset="0"/>
                            <a:ea typeface="+mn-ea"/>
                            <a:cs typeface="+mn-cs"/>
                          </a:rPr>
                          <m:t>Total</m:t>
                        </m:r>
                        <m:r>
                          <a:rPr lang="nb-NO" sz="900">
                            <a:solidFill>
                              <a:schemeClr val="tx1"/>
                            </a:solidFill>
                            <a:effectLst/>
                            <a:latin typeface="Cambria Math" panose="02040503050406030204" pitchFamily="18" charset="0"/>
                            <a:ea typeface="+mn-ea"/>
                            <a:cs typeface="+mn-cs"/>
                          </a:rPr>
                          <m:t> </m:t>
                        </m:r>
                        <m:r>
                          <m:rPr>
                            <m:sty m:val="p"/>
                          </m:rPr>
                          <a:rPr lang="nb-NO" sz="900">
                            <a:solidFill>
                              <a:schemeClr val="tx1"/>
                            </a:solidFill>
                            <a:effectLst/>
                            <a:latin typeface="Cambria Math" panose="02040503050406030204" pitchFamily="18" charset="0"/>
                            <a:ea typeface="+mn-ea"/>
                            <a:cs typeface="+mn-cs"/>
                          </a:rPr>
                          <m:t>assets</m:t>
                        </m:r>
                      </m:den>
                    </m:f>
                  </m:oMath>
                </m:oMathPara>
              </a14:m>
              <a:endParaRPr lang="nb-NO" sz="900"/>
            </a:p>
          </xdr:txBody>
        </xdr:sp>
      </mc:Choice>
      <mc:Fallback xmlns="">
        <xdr:sp macro="" textlink="">
          <xdr:nvSpPr>
            <xdr:cNvPr id="52" name="TekstSylinder 51"/>
            <xdr:cNvSpPr txBox="1"/>
          </xdr:nvSpPr>
          <xdr:spPr>
            <a:xfrm>
              <a:off x="4324350" y="26750962"/>
              <a:ext cx="1075679" cy="26295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nb-NO" sz="900" i="0">
                  <a:solidFill>
                    <a:schemeClr val="tx1"/>
                  </a:solidFill>
                  <a:effectLst/>
                  <a:latin typeface="Cambria Math" panose="02040503050406030204" pitchFamily="18" charset="0"/>
                  <a:ea typeface="+mn-ea"/>
                  <a:cs typeface="+mn-cs"/>
                </a:rPr>
                <a:t>(𝑇𝑜𝑡𝑎𝑙 𝑒𝑞𝑢𝑖𝑡𝑦 𝑐𝑎𝑝𝑖𝑡𝑎𝑙 )/(Total assets)</a:t>
              </a:r>
              <a:endParaRPr lang="nb-NO" sz="900"/>
            </a:p>
          </xdr:txBody>
        </xdr:sp>
      </mc:Fallback>
    </mc:AlternateContent>
    <xdr:clientData/>
  </xdr:oneCellAnchor>
  <xdr:oneCellAnchor>
    <xdr:from>
      <xdr:col>1</xdr:col>
      <xdr:colOff>104775</xdr:colOff>
      <xdr:row>56</xdr:row>
      <xdr:rowOff>166687</xdr:rowOff>
    </xdr:from>
    <xdr:ext cx="4956613" cy="292516"/>
    <mc:AlternateContent xmlns:mc="http://schemas.openxmlformats.org/markup-compatibility/2006" xmlns:a14="http://schemas.microsoft.com/office/drawing/2010/main">
      <mc:Choice Requires="a14">
        <xdr:sp macro="" textlink="">
          <xdr:nvSpPr>
            <xdr:cNvPr id="53" name="TekstSylinder 52">
              <a:extLst>
                <a:ext uri="{FF2B5EF4-FFF2-40B4-BE49-F238E27FC236}">
                  <a16:creationId xmlns:a16="http://schemas.microsoft.com/office/drawing/2014/main" id="{00000000-0008-0000-0300-000035000000}"/>
                </a:ext>
              </a:extLst>
            </xdr:cNvPr>
            <xdr:cNvSpPr txBox="1"/>
          </xdr:nvSpPr>
          <xdr:spPr>
            <a:xfrm>
              <a:off x="2305050" y="27779662"/>
              <a:ext cx="4956613" cy="29251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f>
                      <m:fPr>
                        <m:ctrlPr>
                          <a:rPr lang="nb-NO" sz="900" i="1">
                            <a:solidFill>
                              <a:schemeClr val="tx1"/>
                            </a:solidFill>
                            <a:effectLst/>
                            <a:latin typeface="Cambria Math" panose="02040503050406030204" pitchFamily="18" charset="0"/>
                            <a:ea typeface="+mn-ea"/>
                            <a:cs typeface="+mn-cs"/>
                          </a:rPr>
                        </m:ctrlPr>
                      </m:fPr>
                      <m:num>
                        <m:d>
                          <m:dPr>
                            <m:ctrlPr>
                              <a:rPr lang="nb-NO" sz="900" i="1">
                                <a:solidFill>
                                  <a:schemeClr val="tx1"/>
                                </a:solidFill>
                                <a:effectLst/>
                                <a:latin typeface="Cambria Math" panose="02040503050406030204" pitchFamily="18" charset="0"/>
                                <a:ea typeface="+mn-ea"/>
                                <a:cs typeface="+mn-cs"/>
                              </a:rPr>
                            </m:ctrlPr>
                          </m:dPr>
                          <m:e>
                            <m:r>
                              <a:rPr lang="nb-NO" sz="900" i="1">
                                <a:solidFill>
                                  <a:schemeClr val="tx1"/>
                                </a:solidFill>
                                <a:effectLst/>
                                <a:latin typeface="Cambria Math" panose="02040503050406030204" pitchFamily="18" charset="0"/>
                                <a:ea typeface="+mn-ea"/>
                                <a:cs typeface="+mn-cs"/>
                              </a:rPr>
                              <m:t>𝑇𝑜𝑡</m:t>
                            </m:r>
                            <m:r>
                              <a:rPr lang="nb-NO" sz="900" i="1">
                                <a:solidFill>
                                  <a:schemeClr val="tx1"/>
                                </a:solidFill>
                                <a:effectLst/>
                                <a:latin typeface="Cambria Math" panose="02040503050406030204" pitchFamily="18" charset="0"/>
                                <a:ea typeface="+mn-ea"/>
                                <a:cs typeface="+mn-cs"/>
                              </a:rPr>
                              <m:t>. </m:t>
                            </m:r>
                            <m:r>
                              <a:rPr lang="nb-NO" sz="900" i="1">
                                <a:solidFill>
                                  <a:schemeClr val="tx1"/>
                                </a:solidFill>
                                <a:effectLst/>
                                <a:latin typeface="Cambria Math" panose="02040503050406030204" pitchFamily="18" charset="0"/>
                                <a:ea typeface="+mn-ea"/>
                                <a:cs typeface="+mn-cs"/>
                              </a:rPr>
                              <m:t>𝐸𝐶</m:t>
                            </m:r>
                            <m:r>
                              <a:rPr lang="nb-NO" sz="900" i="1">
                                <a:solidFill>
                                  <a:schemeClr val="tx1"/>
                                </a:solidFill>
                                <a:effectLst/>
                                <a:latin typeface="Cambria Math" panose="02040503050406030204" pitchFamily="18" charset="0"/>
                                <a:ea typeface="+mn-ea"/>
                                <a:cs typeface="+mn-cs"/>
                              </a:rPr>
                              <m:t> −</m:t>
                            </m:r>
                            <m:r>
                              <a:rPr lang="nb-NO" sz="900" i="1">
                                <a:solidFill>
                                  <a:schemeClr val="tx1"/>
                                </a:solidFill>
                                <a:effectLst/>
                                <a:latin typeface="Cambria Math" panose="02040503050406030204" pitchFamily="18" charset="0"/>
                                <a:ea typeface="+mn-ea"/>
                                <a:cs typeface="+mn-cs"/>
                              </a:rPr>
                              <m:t>𝑀𝑖𝑛</m:t>
                            </m:r>
                            <m:r>
                              <a:rPr lang="nb-NO" sz="900" i="1">
                                <a:solidFill>
                                  <a:schemeClr val="tx1"/>
                                </a:solidFill>
                                <a:effectLst/>
                                <a:latin typeface="Cambria Math" panose="02040503050406030204" pitchFamily="18" charset="0"/>
                                <a:ea typeface="+mn-ea"/>
                                <a:cs typeface="+mn-cs"/>
                              </a:rPr>
                              <m:t>. </m:t>
                            </m:r>
                            <m:r>
                              <a:rPr lang="nb-NO" sz="900" i="1">
                                <a:solidFill>
                                  <a:schemeClr val="tx1"/>
                                </a:solidFill>
                                <a:effectLst/>
                                <a:latin typeface="Cambria Math" panose="02040503050406030204" pitchFamily="18" charset="0"/>
                                <a:ea typeface="+mn-ea"/>
                                <a:cs typeface="+mn-cs"/>
                              </a:rPr>
                              <m:t>𝑖𝑛𝑡</m:t>
                            </m:r>
                            <m:r>
                              <a:rPr lang="nb-NO" sz="900" i="1">
                                <a:solidFill>
                                  <a:schemeClr val="tx1"/>
                                </a:solidFill>
                                <a:effectLst/>
                                <a:latin typeface="Cambria Math" panose="02040503050406030204" pitchFamily="18" charset="0"/>
                                <a:ea typeface="+mn-ea"/>
                                <a:cs typeface="+mn-cs"/>
                              </a:rPr>
                              <m:t>.−</m:t>
                            </m:r>
                            <m:r>
                              <a:rPr lang="nb-NO" sz="900" i="1">
                                <a:solidFill>
                                  <a:schemeClr val="tx1"/>
                                </a:solidFill>
                                <a:effectLst/>
                                <a:latin typeface="Cambria Math" panose="02040503050406030204" pitchFamily="18" charset="0"/>
                                <a:ea typeface="+mn-ea"/>
                                <a:cs typeface="+mn-cs"/>
                              </a:rPr>
                              <m:t>𝐺𝑖𝑓𝑡𝑠</m:t>
                            </m:r>
                            <m:r>
                              <a:rPr lang="nb-NO" sz="900" i="1">
                                <a:solidFill>
                                  <a:schemeClr val="tx1"/>
                                </a:solidFill>
                                <a:effectLst/>
                                <a:latin typeface="Cambria Math" panose="02040503050406030204" pitchFamily="18" charset="0"/>
                                <a:ea typeface="+mn-ea"/>
                                <a:cs typeface="+mn-cs"/>
                              </a:rPr>
                              <m:t> −</m:t>
                            </m:r>
                            <m:r>
                              <a:rPr lang="nb-NO" sz="900" i="1">
                                <a:solidFill>
                                  <a:schemeClr val="tx1"/>
                                </a:solidFill>
                                <a:effectLst/>
                                <a:latin typeface="Cambria Math" panose="02040503050406030204" pitchFamily="18" charset="0"/>
                                <a:ea typeface="+mn-ea"/>
                                <a:cs typeface="+mn-cs"/>
                              </a:rPr>
                              <m:t>𝐻𝑦𝑏𝑟𝑖𝑑</m:t>
                            </m:r>
                            <m:r>
                              <a:rPr lang="nb-NO" sz="900" i="1">
                                <a:solidFill>
                                  <a:schemeClr val="tx1"/>
                                </a:solidFill>
                                <a:effectLst/>
                                <a:latin typeface="Cambria Math" panose="02040503050406030204" pitchFamily="18" charset="0"/>
                                <a:ea typeface="+mn-ea"/>
                                <a:cs typeface="+mn-cs"/>
                              </a:rPr>
                              <m:t> </m:t>
                            </m:r>
                            <m:r>
                              <a:rPr lang="nb-NO" sz="900" i="1">
                                <a:solidFill>
                                  <a:schemeClr val="tx1"/>
                                </a:solidFill>
                                <a:effectLst/>
                                <a:latin typeface="Cambria Math" panose="02040503050406030204" pitchFamily="18" charset="0"/>
                                <a:ea typeface="+mn-ea"/>
                                <a:cs typeface="+mn-cs"/>
                              </a:rPr>
                              <m:t>𝑐𝑎𝑝</m:t>
                            </m:r>
                            <m:r>
                              <a:rPr lang="nb-NO" sz="900" i="1">
                                <a:solidFill>
                                  <a:schemeClr val="tx1"/>
                                </a:solidFill>
                                <a:effectLst/>
                                <a:latin typeface="Cambria Math" panose="02040503050406030204" pitchFamily="18" charset="0"/>
                                <a:ea typeface="+mn-ea"/>
                                <a:cs typeface="+mn-cs"/>
                              </a:rPr>
                              <m:t>.+</m:t>
                            </m:r>
                            <m:r>
                              <a:rPr lang="nb-NO" sz="900" i="1">
                                <a:solidFill>
                                  <a:schemeClr val="tx1"/>
                                </a:solidFill>
                                <a:effectLst/>
                                <a:latin typeface="Cambria Math" panose="02040503050406030204" pitchFamily="18" charset="0"/>
                                <a:ea typeface="+mn-ea"/>
                                <a:cs typeface="+mn-cs"/>
                              </a:rPr>
                              <m:t>𝑇𝑜𝑡</m:t>
                            </m:r>
                            <m:r>
                              <a:rPr lang="nb-NO" sz="900" i="1">
                                <a:solidFill>
                                  <a:schemeClr val="tx1"/>
                                </a:solidFill>
                                <a:effectLst/>
                                <a:latin typeface="Cambria Math" panose="02040503050406030204" pitchFamily="18" charset="0"/>
                                <a:ea typeface="+mn-ea"/>
                                <a:cs typeface="+mn-cs"/>
                              </a:rPr>
                              <m:t>. </m:t>
                            </m:r>
                            <m:r>
                              <a:rPr lang="nb-NO" sz="900" i="1">
                                <a:solidFill>
                                  <a:schemeClr val="tx1"/>
                                </a:solidFill>
                                <a:effectLst/>
                                <a:latin typeface="Cambria Math" panose="02040503050406030204" pitchFamily="18" charset="0"/>
                                <a:ea typeface="+mn-ea"/>
                                <a:cs typeface="+mn-cs"/>
                              </a:rPr>
                              <m:t>𝑖𝑛𝑡𝑒𝑟𝑒𝑠𝑡</m:t>
                            </m:r>
                            <m:r>
                              <a:rPr lang="nb-NO" sz="900" i="1">
                                <a:solidFill>
                                  <a:schemeClr val="tx1"/>
                                </a:solidFill>
                                <a:effectLst/>
                                <a:latin typeface="Cambria Math" panose="02040503050406030204" pitchFamily="18" charset="0"/>
                                <a:ea typeface="+mn-ea"/>
                                <a:cs typeface="+mn-cs"/>
                              </a:rPr>
                              <m:t> </m:t>
                            </m:r>
                            <m:r>
                              <a:rPr lang="nb-NO" sz="900" i="1">
                                <a:solidFill>
                                  <a:schemeClr val="tx1"/>
                                </a:solidFill>
                                <a:effectLst/>
                                <a:latin typeface="Cambria Math" panose="02040503050406030204" pitchFamily="18" charset="0"/>
                                <a:ea typeface="+mn-ea"/>
                                <a:cs typeface="+mn-cs"/>
                              </a:rPr>
                              <m:t>𝑒𝑥𝑝𝑒𝑛𝑠𝑒</m:t>
                            </m:r>
                            <m:r>
                              <a:rPr lang="nb-NO" sz="900" i="1">
                                <a:solidFill>
                                  <a:schemeClr val="tx1"/>
                                </a:solidFill>
                                <a:effectLst/>
                                <a:latin typeface="Cambria Math" panose="02040503050406030204" pitchFamily="18" charset="0"/>
                                <a:ea typeface="+mn-ea"/>
                                <a:cs typeface="+mn-cs"/>
                              </a:rPr>
                              <m:t> </m:t>
                            </m:r>
                            <m:r>
                              <a:rPr lang="nb-NO" sz="900" i="1">
                                <a:solidFill>
                                  <a:schemeClr val="tx1"/>
                                </a:solidFill>
                                <a:effectLst/>
                                <a:latin typeface="Cambria Math" panose="02040503050406030204" pitchFamily="18" charset="0"/>
                                <a:ea typeface="+mn-ea"/>
                                <a:cs typeface="+mn-cs"/>
                              </a:rPr>
                              <m:t>𝑜𝑛</m:t>
                            </m:r>
                            <m:r>
                              <a:rPr lang="nb-NO" sz="900" i="1">
                                <a:solidFill>
                                  <a:schemeClr val="tx1"/>
                                </a:solidFill>
                                <a:effectLst/>
                                <a:latin typeface="Cambria Math" panose="02040503050406030204" pitchFamily="18" charset="0"/>
                                <a:ea typeface="+mn-ea"/>
                                <a:cs typeface="+mn-cs"/>
                              </a:rPr>
                              <m:t> </m:t>
                            </m:r>
                            <m:r>
                              <a:rPr lang="nb-NO" sz="900" i="1">
                                <a:solidFill>
                                  <a:schemeClr val="tx1"/>
                                </a:solidFill>
                                <a:effectLst/>
                                <a:latin typeface="Cambria Math" panose="02040503050406030204" pitchFamily="18" charset="0"/>
                                <a:ea typeface="+mn-ea"/>
                                <a:cs typeface="+mn-cs"/>
                              </a:rPr>
                              <m:t>h𝑦𝑏𝑟𝑖𝑑</m:t>
                            </m:r>
                            <m:r>
                              <a:rPr lang="nb-NO" sz="900" i="1">
                                <a:solidFill>
                                  <a:schemeClr val="tx1"/>
                                </a:solidFill>
                                <a:effectLst/>
                                <a:latin typeface="Cambria Math" panose="02040503050406030204" pitchFamily="18" charset="0"/>
                                <a:ea typeface="+mn-ea"/>
                                <a:cs typeface="+mn-cs"/>
                              </a:rPr>
                              <m:t> </m:t>
                            </m:r>
                            <m:r>
                              <a:rPr lang="nb-NO" sz="900" i="1">
                                <a:solidFill>
                                  <a:schemeClr val="tx1"/>
                                </a:solidFill>
                                <a:effectLst/>
                                <a:latin typeface="Cambria Math" panose="02040503050406030204" pitchFamily="18" charset="0"/>
                                <a:ea typeface="+mn-ea"/>
                                <a:cs typeface="+mn-cs"/>
                              </a:rPr>
                              <m:t>𝑐𝑎𝑝</m:t>
                            </m:r>
                            <m:r>
                              <a:rPr lang="nb-NO" sz="900" i="1">
                                <a:solidFill>
                                  <a:schemeClr val="tx1"/>
                                </a:solidFill>
                                <a:effectLst/>
                                <a:latin typeface="Cambria Math" panose="02040503050406030204" pitchFamily="18" charset="0"/>
                                <a:ea typeface="+mn-ea"/>
                                <a:cs typeface="+mn-cs"/>
                              </a:rPr>
                              <m:t>.</m:t>
                            </m:r>
                          </m:e>
                        </m:d>
                        <m:r>
                          <a:rPr lang="nb-NO" sz="900">
                            <a:solidFill>
                              <a:schemeClr val="tx1"/>
                            </a:solidFill>
                            <a:effectLst/>
                            <a:latin typeface="Cambria Math" panose="02040503050406030204" pitchFamily="18" charset="0"/>
                            <a:ea typeface="+mn-ea"/>
                            <a:cs typeface="+mn-cs"/>
                          </a:rPr>
                          <m:t>×</m:t>
                        </m:r>
                        <m:r>
                          <m:rPr>
                            <m:sty m:val="p"/>
                          </m:rPr>
                          <a:rPr lang="nb-NO" sz="900">
                            <a:solidFill>
                              <a:schemeClr val="tx1"/>
                            </a:solidFill>
                            <a:effectLst/>
                            <a:latin typeface="Cambria Math" panose="02040503050406030204" pitchFamily="18" charset="0"/>
                            <a:ea typeface="+mn-ea"/>
                            <a:cs typeface="+mn-cs"/>
                          </a:rPr>
                          <m:t>EC</m:t>
                        </m:r>
                        <m:r>
                          <a:rPr lang="nb-NO" sz="900">
                            <a:solidFill>
                              <a:schemeClr val="tx1"/>
                            </a:solidFill>
                            <a:effectLst/>
                            <a:latin typeface="Cambria Math" panose="02040503050406030204" pitchFamily="18" charset="0"/>
                            <a:ea typeface="+mn-ea"/>
                            <a:cs typeface="+mn-cs"/>
                          </a:rPr>
                          <m:t> </m:t>
                        </m:r>
                        <m:r>
                          <m:rPr>
                            <m:sty m:val="p"/>
                          </m:rPr>
                          <a:rPr lang="nb-NO" sz="900">
                            <a:solidFill>
                              <a:schemeClr val="tx1"/>
                            </a:solidFill>
                            <a:effectLst/>
                            <a:latin typeface="Cambria Math" panose="02040503050406030204" pitchFamily="18" charset="0"/>
                            <a:ea typeface="+mn-ea"/>
                            <a:cs typeface="+mn-cs"/>
                          </a:rPr>
                          <m:t>certi</m:t>
                        </m:r>
                        <m:r>
                          <a:rPr lang="nb-NO" sz="900">
                            <a:solidFill>
                              <a:schemeClr val="tx1"/>
                            </a:solidFill>
                            <a:effectLst/>
                            <a:latin typeface="Cambria Math" panose="02040503050406030204" pitchFamily="18" charset="0"/>
                            <a:ea typeface="+mn-ea"/>
                            <a:cs typeface="+mn-cs"/>
                          </a:rPr>
                          <m:t>. </m:t>
                        </m:r>
                        <m:r>
                          <m:rPr>
                            <m:sty m:val="p"/>
                          </m:rPr>
                          <a:rPr lang="nb-NO" sz="900">
                            <a:solidFill>
                              <a:schemeClr val="tx1"/>
                            </a:solidFill>
                            <a:effectLst/>
                            <a:latin typeface="Cambria Math" panose="02040503050406030204" pitchFamily="18" charset="0"/>
                            <a:ea typeface="+mn-ea"/>
                            <a:cs typeface="+mn-cs"/>
                          </a:rPr>
                          <m:t>ratio</m:t>
                        </m:r>
                      </m:num>
                      <m:den>
                        <m:r>
                          <m:rPr>
                            <m:sty m:val="p"/>
                          </m:rPr>
                          <a:rPr lang="nb-NO" sz="900">
                            <a:solidFill>
                              <a:schemeClr val="tx1"/>
                            </a:solidFill>
                            <a:effectLst/>
                            <a:latin typeface="Cambria Math" panose="02040503050406030204" pitchFamily="18" charset="0"/>
                            <a:ea typeface="+mn-ea"/>
                            <a:cs typeface="+mn-cs"/>
                          </a:rPr>
                          <m:t>Number</m:t>
                        </m:r>
                        <m:r>
                          <a:rPr lang="nb-NO" sz="900">
                            <a:solidFill>
                              <a:schemeClr val="tx1"/>
                            </a:solidFill>
                            <a:effectLst/>
                            <a:latin typeface="Cambria Math" panose="02040503050406030204" pitchFamily="18" charset="0"/>
                            <a:ea typeface="+mn-ea"/>
                            <a:cs typeface="+mn-cs"/>
                          </a:rPr>
                          <m:t> </m:t>
                        </m:r>
                        <m:r>
                          <m:rPr>
                            <m:sty m:val="p"/>
                          </m:rPr>
                          <a:rPr lang="nb-NO" sz="900">
                            <a:solidFill>
                              <a:schemeClr val="tx1"/>
                            </a:solidFill>
                            <a:effectLst/>
                            <a:latin typeface="Cambria Math" panose="02040503050406030204" pitchFamily="18" charset="0"/>
                            <a:ea typeface="+mn-ea"/>
                            <a:cs typeface="+mn-cs"/>
                          </a:rPr>
                          <m:t>of</m:t>
                        </m:r>
                        <m:r>
                          <a:rPr lang="nb-NO" sz="900">
                            <a:solidFill>
                              <a:schemeClr val="tx1"/>
                            </a:solidFill>
                            <a:effectLst/>
                            <a:latin typeface="Cambria Math" panose="02040503050406030204" pitchFamily="18" charset="0"/>
                            <a:ea typeface="+mn-ea"/>
                            <a:cs typeface="+mn-cs"/>
                          </a:rPr>
                          <m:t> </m:t>
                        </m:r>
                        <m:r>
                          <m:rPr>
                            <m:sty m:val="p"/>
                          </m:rPr>
                          <a:rPr lang="nb-NO" sz="900">
                            <a:solidFill>
                              <a:schemeClr val="tx1"/>
                            </a:solidFill>
                            <a:effectLst/>
                            <a:latin typeface="Cambria Math" panose="02040503050406030204" pitchFamily="18" charset="0"/>
                            <a:ea typeface="+mn-ea"/>
                            <a:cs typeface="+mn-cs"/>
                          </a:rPr>
                          <m:t>Equity</m:t>
                        </m:r>
                        <m:r>
                          <a:rPr lang="nb-NO" sz="900">
                            <a:solidFill>
                              <a:schemeClr val="tx1"/>
                            </a:solidFill>
                            <a:effectLst/>
                            <a:latin typeface="Cambria Math" panose="02040503050406030204" pitchFamily="18" charset="0"/>
                            <a:ea typeface="+mn-ea"/>
                            <a:cs typeface="+mn-cs"/>
                          </a:rPr>
                          <m:t> </m:t>
                        </m:r>
                        <m:r>
                          <m:rPr>
                            <m:sty m:val="p"/>
                          </m:rPr>
                          <a:rPr lang="nb-NO" sz="900">
                            <a:solidFill>
                              <a:schemeClr val="tx1"/>
                            </a:solidFill>
                            <a:effectLst/>
                            <a:latin typeface="Cambria Math" panose="02040503050406030204" pitchFamily="18" charset="0"/>
                            <a:ea typeface="+mn-ea"/>
                            <a:cs typeface="+mn-cs"/>
                          </a:rPr>
                          <m:t>certificates</m:t>
                        </m:r>
                        <m:r>
                          <a:rPr lang="nb-NO" sz="900">
                            <a:solidFill>
                              <a:schemeClr val="tx1"/>
                            </a:solidFill>
                            <a:effectLst/>
                            <a:latin typeface="Cambria Math" panose="02040503050406030204" pitchFamily="18" charset="0"/>
                            <a:ea typeface="+mn-ea"/>
                            <a:cs typeface="+mn-cs"/>
                          </a:rPr>
                          <m:t> </m:t>
                        </m:r>
                        <m:r>
                          <m:rPr>
                            <m:sty m:val="p"/>
                          </m:rPr>
                          <a:rPr lang="nb-NO" sz="900">
                            <a:solidFill>
                              <a:schemeClr val="tx1"/>
                            </a:solidFill>
                            <a:effectLst/>
                            <a:latin typeface="Cambria Math" panose="02040503050406030204" pitchFamily="18" charset="0"/>
                            <a:ea typeface="+mn-ea"/>
                            <a:cs typeface="+mn-cs"/>
                          </a:rPr>
                          <m:t>issued</m:t>
                        </m:r>
                      </m:den>
                    </m:f>
                  </m:oMath>
                </m:oMathPara>
              </a14:m>
              <a:endParaRPr lang="nb-NO" sz="900"/>
            </a:p>
          </xdr:txBody>
        </xdr:sp>
      </mc:Choice>
      <mc:Fallback xmlns="">
        <xdr:sp macro="" textlink="">
          <xdr:nvSpPr>
            <xdr:cNvPr id="53" name="TekstSylinder 52"/>
            <xdr:cNvSpPr txBox="1"/>
          </xdr:nvSpPr>
          <xdr:spPr>
            <a:xfrm>
              <a:off x="2305050" y="27779662"/>
              <a:ext cx="4956613" cy="29251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nb-NO" sz="900" i="0">
                  <a:solidFill>
                    <a:schemeClr val="tx1"/>
                  </a:solidFill>
                  <a:effectLst/>
                  <a:latin typeface="Cambria Math" panose="02040503050406030204" pitchFamily="18" charset="0"/>
                  <a:ea typeface="+mn-ea"/>
                  <a:cs typeface="+mn-cs"/>
                </a:rPr>
                <a:t>((𝑇𝑜𝑡. 𝐸𝐶 −𝑀𝑖𝑛. 𝑖𝑛𝑡.−𝐺𝑖𝑓𝑡𝑠 −𝐻𝑦𝑏𝑟𝑖𝑑 𝑐𝑎𝑝.+𝑇𝑜𝑡. 𝑖𝑛𝑡𝑒𝑟𝑒𝑠𝑡 𝑒𝑥𝑝𝑒𝑛𝑠𝑒 𝑜𝑛 ℎ𝑦𝑏𝑟𝑖𝑑 𝑐𝑎𝑝.)×EC certi. ratio)/(Number of Equity certificates issued)</a:t>
              </a:r>
              <a:endParaRPr lang="nb-NO" sz="900"/>
            </a:p>
          </xdr:txBody>
        </xdr:sp>
      </mc:Fallback>
    </mc:AlternateContent>
    <xdr:clientData/>
  </xdr:oneCellAnchor>
  <xdr:oneCellAnchor>
    <xdr:from>
      <xdr:col>1</xdr:col>
      <xdr:colOff>1838325</xdr:colOff>
      <xdr:row>58</xdr:row>
      <xdr:rowOff>138112</xdr:rowOff>
    </xdr:from>
    <xdr:ext cx="1400063" cy="547329"/>
    <mc:AlternateContent xmlns:mc="http://schemas.openxmlformats.org/markup-compatibility/2006" xmlns:a14="http://schemas.microsoft.com/office/drawing/2010/main">
      <mc:Choice Requires="a14">
        <xdr:sp macro="" textlink="">
          <xdr:nvSpPr>
            <xdr:cNvPr id="54" name="TekstSylinder 53">
              <a:extLst>
                <a:ext uri="{FF2B5EF4-FFF2-40B4-BE49-F238E27FC236}">
                  <a16:creationId xmlns:a16="http://schemas.microsoft.com/office/drawing/2014/main" id="{00000000-0008-0000-0300-000036000000}"/>
                </a:ext>
              </a:extLst>
            </xdr:cNvPr>
            <xdr:cNvSpPr txBox="1"/>
          </xdr:nvSpPr>
          <xdr:spPr>
            <a:xfrm>
              <a:off x="4038600" y="28989337"/>
              <a:ext cx="1400063" cy="54732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14:m>
                <m:oMathPara xmlns:m="http://schemas.openxmlformats.org/officeDocument/2006/math">
                  <m:oMathParaPr>
                    <m:jc m:val="centerGroup"/>
                  </m:oMathParaPr>
                  <m:oMath xmlns:m="http://schemas.openxmlformats.org/officeDocument/2006/math">
                    <m:f>
                      <m:fPr>
                        <m:ctrlPr>
                          <a:rPr lang="nb-NO" sz="900" i="1">
                            <a:solidFill>
                              <a:schemeClr val="tx1"/>
                            </a:solidFill>
                            <a:effectLst/>
                            <a:latin typeface="Cambria Math" panose="02040503050406030204" pitchFamily="18" charset="0"/>
                            <a:ea typeface="+mn-ea"/>
                            <a:cs typeface="+mn-cs"/>
                          </a:rPr>
                        </m:ctrlPr>
                      </m:fPr>
                      <m:num>
                        <m:r>
                          <a:rPr lang="nb-NO" sz="900" i="1">
                            <a:solidFill>
                              <a:schemeClr val="tx1"/>
                            </a:solidFill>
                            <a:effectLst/>
                            <a:latin typeface="Cambria Math" panose="02040503050406030204" pitchFamily="18" charset="0"/>
                            <a:ea typeface="+mn-ea"/>
                            <a:cs typeface="+mn-cs"/>
                          </a:rPr>
                          <m:t>𝐿𝑖𝑠𝑡𝑒𝑑</m:t>
                        </m:r>
                        <m:r>
                          <a:rPr lang="nb-NO" sz="900" i="1">
                            <a:solidFill>
                              <a:schemeClr val="tx1"/>
                            </a:solidFill>
                            <a:effectLst/>
                            <a:latin typeface="Cambria Math" panose="02040503050406030204" pitchFamily="18" charset="0"/>
                            <a:ea typeface="+mn-ea"/>
                            <a:cs typeface="+mn-cs"/>
                          </a:rPr>
                          <m:t> </m:t>
                        </m:r>
                        <m:r>
                          <a:rPr lang="nb-NO" sz="900" i="1">
                            <a:solidFill>
                              <a:schemeClr val="tx1"/>
                            </a:solidFill>
                            <a:effectLst/>
                            <a:latin typeface="Cambria Math" panose="02040503050406030204" pitchFamily="18" charset="0"/>
                            <a:ea typeface="+mn-ea"/>
                            <a:cs typeface="+mn-cs"/>
                          </a:rPr>
                          <m:t>𝑝𝑟𝑖𝑐𝑒</m:t>
                        </m:r>
                        <m:r>
                          <a:rPr lang="nb-NO" sz="900" i="1">
                            <a:solidFill>
                              <a:schemeClr val="tx1"/>
                            </a:solidFill>
                            <a:effectLst/>
                            <a:latin typeface="Cambria Math" panose="02040503050406030204" pitchFamily="18" charset="0"/>
                            <a:ea typeface="+mn-ea"/>
                            <a:cs typeface="+mn-cs"/>
                          </a:rPr>
                          <m:t> </m:t>
                        </m:r>
                        <m:r>
                          <a:rPr lang="nb-NO" sz="900" i="1">
                            <a:solidFill>
                              <a:schemeClr val="tx1"/>
                            </a:solidFill>
                            <a:effectLst/>
                            <a:latin typeface="Cambria Math" panose="02040503050406030204" pitchFamily="18" charset="0"/>
                            <a:ea typeface="+mn-ea"/>
                            <a:cs typeface="+mn-cs"/>
                          </a:rPr>
                          <m:t>𝑜𝑓</m:t>
                        </m:r>
                        <m:r>
                          <a:rPr lang="nb-NO" sz="900" i="1">
                            <a:solidFill>
                              <a:schemeClr val="tx1"/>
                            </a:solidFill>
                            <a:effectLst/>
                            <a:latin typeface="Cambria Math" panose="02040503050406030204" pitchFamily="18" charset="0"/>
                            <a:ea typeface="+mn-ea"/>
                            <a:cs typeface="+mn-cs"/>
                          </a:rPr>
                          <m:t> </m:t>
                        </m:r>
                        <m:r>
                          <a:rPr lang="nb-NO" sz="900" i="1">
                            <a:solidFill>
                              <a:schemeClr val="tx1"/>
                            </a:solidFill>
                            <a:effectLst/>
                            <a:latin typeface="Cambria Math" panose="02040503050406030204" pitchFamily="18" charset="0"/>
                            <a:ea typeface="+mn-ea"/>
                            <a:cs typeface="+mn-cs"/>
                          </a:rPr>
                          <m:t>𝐸𝐶</m:t>
                        </m:r>
                        <m:r>
                          <a:rPr lang="nb-NO" sz="900" i="1">
                            <a:solidFill>
                              <a:schemeClr val="tx1"/>
                            </a:solidFill>
                            <a:effectLst/>
                            <a:latin typeface="Cambria Math" panose="02040503050406030204" pitchFamily="18" charset="0"/>
                            <a:ea typeface="+mn-ea"/>
                            <a:cs typeface="+mn-cs"/>
                          </a:rPr>
                          <m:t> </m:t>
                        </m:r>
                      </m:num>
                      <m:den>
                        <m:r>
                          <m:rPr>
                            <m:sty m:val="p"/>
                          </m:rPr>
                          <a:rPr lang="nb-NO" sz="900">
                            <a:solidFill>
                              <a:schemeClr val="tx1"/>
                            </a:solidFill>
                            <a:effectLst/>
                            <a:latin typeface="Cambria Math" panose="02040503050406030204" pitchFamily="18" charset="0"/>
                            <a:ea typeface="+mn-ea"/>
                            <a:cs typeface="+mn-cs"/>
                          </a:rPr>
                          <m:t>Earnings</m:t>
                        </m:r>
                        <m:r>
                          <a:rPr lang="nb-NO" sz="900">
                            <a:solidFill>
                              <a:schemeClr val="tx1"/>
                            </a:solidFill>
                            <a:effectLst/>
                            <a:latin typeface="Cambria Math" panose="02040503050406030204" pitchFamily="18" charset="0"/>
                            <a:ea typeface="+mn-ea"/>
                            <a:cs typeface="+mn-cs"/>
                          </a:rPr>
                          <m:t> </m:t>
                        </m:r>
                        <m:r>
                          <m:rPr>
                            <m:sty m:val="p"/>
                          </m:rPr>
                          <a:rPr lang="nb-NO" sz="900">
                            <a:solidFill>
                              <a:schemeClr val="tx1"/>
                            </a:solidFill>
                            <a:effectLst/>
                            <a:latin typeface="Cambria Math" panose="02040503050406030204" pitchFamily="18" charset="0"/>
                            <a:ea typeface="+mn-ea"/>
                            <a:cs typeface="+mn-cs"/>
                          </a:rPr>
                          <m:t>per</m:t>
                        </m:r>
                        <m:r>
                          <a:rPr lang="nb-NO" sz="900">
                            <a:solidFill>
                              <a:schemeClr val="tx1"/>
                            </a:solidFill>
                            <a:effectLst/>
                            <a:latin typeface="Cambria Math" panose="02040503050406030204" pitchFamily="18" charset="0"/>
                            <a:ea typeface="+mn-ea"/>
                            <a:cs typeface="+mn-cs"/>
                          </a:rPr>
                          <m:t> </m:t>
                        </m:r>
                        <m:r>
                          <m:rPr>
                            <m:sty m:val="p"/>
                          </m:rPr>
                          <a:rPr lang="nb-NO" sz="900">
                            <a:solidFill>
                              <a:schemeClr val="tx1"/>
                            </a:solidFill>
                            <a:effectLst/>
                            <a:latin typeface="Cambria Math" panose="02040503050406030204" pitchFamily="18" charset="0"/>
                            <a:ea typeface="+mn-ea"/>
                            <a:cs typeface="+mn-cs"/>
                          </a:rPr>
                          <m:t>EC</m:t>
                        </m:r>
                        <m:r>
                          <a:rPr lang="nb-NO" sz="900">
                            <a:solidFill>
                              <a:schemeClr val="tx1"/>
                            </a:solidFill>
                            <a:effectLst/>
                            <a:latin typeface="Cambria Math" panose="02040503050406030204" pitchFamily="18" charset="0"/>
                            <a:ea typeface="+mn-ea"/>
                            <a:cs typeface="+mn-cs"/>
                          </a:rPr>
                          <m:t> ×(</m:t>
                        </m:r>
                        <m:f>
                          <m:fPr>
                            <m:ctrlPr>
                              <a:rPr lang="nb-NO" sz="900" i="1">
                                <a:solidFill>
                                  <a:schemeClr val="tx1"/>
                                </a:solidFill>
                                <a:effectLst/>
                                <a:latin typeface="Cambria Math" panose="02040503050406030204" pitchFamily="18" charset="0"/>
                                <a:ea typeface="+mn-ea"/>
                                <a:cs typeface="+mn-cs"/>
                              </a:rPr>
                            </m:ctrlPr>
                          </m:fPr>
                          <m:num>
                            <m:r>
                              <m:rPr>
                                <m:sty m:val="p"/>
                              </m:rPr>
                              <a:rPr lang="nb-NO" sz="900">
                                <a:solidFill>
                                  <a:schemeClr val="tx1"/>
                                </a:solidFill>
                                <a:effectLst/>
                                <a:latin typeface="Cambria Math" panose="02040503050406030204" pitchFamily="18" charset="0"/>
                                <a:ea typeface="+mn-ea"/>
                                <a:cs typeface="+mn-cs"/>
                              </a:rPr>
                              <m:t>Act</m:t>
                            </m:r>
                          </m:num>
                          <m:den>
                            <m:r>
                              <m:rPr>
                                <m:sty m:val="p"/>
                              </m:rPr>
                              <a:rPr lang="nb-NO" sz="900">
                                <a:solidFill>
                                  <a:schemeClr val="tx1"/>
                                </a:solidFill>
                                <a:effectLst/>
                                <a:latin typeface="Cambria Math" panose="02040503050406030204" pitchFamily="18" charset="0"/>
                                <a:ea typeface="+mn-ea"/>
                                <a:cs typeface="+mn-cs"/>
                              </a:rPr>
                              <m:t>Act</m:t>
                            </m:r>
                          </m:den>
                        </m:f>
                        <m:r>
                          <a:rPr lang="nb-NO" sz="900">
                            <a:solidFill>
                              <a:schemeClr val="tx1"/>
                            </a:solidFill>
                            <a:effectLst/>
                            <a:latin typeface="Cambria Math" panose="02040503050406030204" pitchFamily="18" charset="0"/>
                            <a:ea typeface="+mn-ea"/>
                            <a:cs typeface="+mn-cs"/>
                          </a:rPr>
                          <m:t>)</m:t>
                        </m:r>
                      </m:den>
                    </m:f>
                  </m:oMath>
                </m:oMathPara>
              </a14:m>
              <a:endParaRPr lang="nb-NO" sz="900">
                <a:solidFill>
                  <a:schemeClr val="tx1"/>
                </a:solidFill>
                <a:effectLst/>
                <a:latin typeface="+mn-lt"/>
                <a:ea typeface="+mn-ea"/>
                <a:cs typeface="+mn-cs"/>
              </a:endParaRPr>
            </a:p>
            <a:p>
              <a:endParaRPr lang="nb-NO" sz="1100"/>
            </a:p>
          </xdr:txBody>
        </xdr:sp>
      </mc:Choice>
      <mc:Fallback xmlns="">
        <xdr:sp macro="" textlink="">
          <xdr:nvSpPr>
            <xdr:cNvPr id="54" name="TekstSylinder 53"/>
            <xdr:cNvSpPr txBox="1"/>
          </xdr:nvSpPr>
          <xdr:spPr>
            <a:xfrm>
              <a:off x="4038600" y="28989337"/>
              <a:ext cx="1400063" cy="54732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r>
                <a:rPr lang="nb-NO" sz="900" i="0">
                  <a:solidFill>
                    <a:schemeClr val="tx1"/>
                  </a:solidFill>
                  <a:effectLst/>
                  <a:latin typeface="Cambria Math" panose="02040503050406030204" pitchFamily="18" charset="0"/>
                  <a:ea typeface="+mn-ea"/>
                  <a:cs typeface="+mn-cs"/>
                </a:rPr>
                <a:t>(𝐿𝑖𝑠𝑡𝑒𝑑 𝑝𝑟𝑖𝑐𝑒 𝑜𝑓 𝐸𝐶 )/(Earnings per EC ×(Act/Act))</a:t>
              </a:r>
              <a:endParaRPr lang="nb-NO" sz="900">
                <a:solidFill>
                  <a:schemeClr val="tx1"/>
                </a:solidFill>
                <a:effectLst/>
                <a:latin typeface="+mn-lt"/>
                <a:ea typeface="+mn-ea"/>
                <a:cs typeface="+mn-cs"/>
              </a:endParaRPr>
            </a:p>
            <a:p>
              <a:endParaRPr lang="nb-NO" sz="1100"/>
            </a:p>
          </xdr:txBody>
        </xdr:sp>
      </mc:Fallback>
    </mc:AlternateContent>
    <xdr:clientData/>
  </xdr:oneCellAnchor>
  <xdr:oneCellAnchor>
    <xdr:from>
      <xdr:col>1</xdr:col>
      <xdr:colOff>1981200</xdr:colOff>
      <xdr:row>60</xdr:row>
      <xdr:rowOff>185737</xdr:rowOff>
    </xdr:from>
    <xdr:ext cx="1105046" cy="459293"/>
    <mc:AlternateContent xmlns:mc="http://schemas.openxmlformats.org/markup-compatibility/2006" xmlns:a14="http://schemas.microsoft.com/office/drawing/2010/main">
      <mc:Choice Requires="a14">
        <xdr:sp macro="" textlink="">
          <xdr:nvSpPr>
            <xdr:cNvPr id="55" name="TekstSylinder 54">
              <a:extLst>
                <a:ext uri="{FF2B5EF4-FFF2-40B4-BE49-F238E27FC236}">
                  <a16:creationId xmlns:a16="http://schemas.microsoft.com/office/drawing/2014/main" id="{00000000-0008-0000-0300-000037000000}"/>
                </a:ext>
              </a:extLst>
            </xdr:cNvPr>
            <xdr:cNvSpPr txBox="1"/>
          </xdr:nvSpPr>
          <xdr:spPr>
            <a:xfrm>
              <a:off x="4181475" y="30275212"/>
              <a:ext cx="1105046" cy="45929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14:m>
                <m:oMathPara xmlns:m="http://schemas.openxmlformats.org/officeDocument/2006/math">
                  <m:oMathParaPr>
                    <m:jc m:val="centerGroup"/>
                  </m:oMathParaPr>
                  <m:oMath xmlns:m="http://schemas.openxmlformats.org/officeDocument/2006/math">
                    <m:f>
                      <m:fPr>
                        <m:ctrlPr>
                          <a:rPr lang="nb-NO" sz="900" i="1">
                            <a:solidFill>
                              <a:schemeClr val="tx1"/>
                            </a:solidFill>
                            <a:effectLst/>
                            <a:latin typeface="Cambria Math" panose="02040503050406030204" pitchFamily="18" charset="0"/>
                            <a:ea typeface="+mn-ea"/>
                            <a:cs typeface="+mn-cs"/>
                          </a:rPr>
                        </m:ctrlPr>
                      </m:fPr>
                      <m:num>
                        <m:r>
                          <a:rPr lang="nb-NO" sz="900" i="1">
                            <a:solidFill>
                              <a:schemeClr val="tx1"/>
                            </a:solidFill>
                            <a:effectLst/>
                            <a:latin typeface="Cambria Math" panose="02040503050406030204" pitchFamily="18" charset="0"/>
                            <a:ea typeface="+mn-ea"/>
                            <a:cs typeface="+mn-cs"/>
                          </a:rPr>
                          <m:t>𝐿𝑖𝑠𝑡𝑒𝑑</m:t>
                        </m:r>
                        <m:r>
                          <a:rPr lang="nb-NO" sz="900" i="1">
                            <a:solidFill>
                              <a:schemeClr val="tx1"/>
                            </a:solidFill>
                            <a:effectLst/>
                            <a:latin typeface="Cambria Math" panose="02040503050406030204" pitchFamily="18" charset="0"/>
                            <a:ea typeface="+mn-ea"/>
                            <a:cs typeface="+mn-cs"/>
                          </a:rPr>
                          <m:t> </m:t>
                        </m:r>
                        <m:r>
                          <a:rPr lang="nb-NO" sz="900" i="1">
                            <a:solidFill>
                              <a:schemeClr val="tx1"/>
                            </a:solidFill>
                            <a:effectLst/>
                            <a:latin typeface="Cambria Math" panose="02040503050406030204" pitchFamily="18" charset="0"/>
                            <a:ea typeface="+mn-ea"/>
                            <a:cs typeface="+mn-cs"/>
                          </a:rPr>
                          <m:t>𝑝𝑟𝑖𝑐𝑒</m:t>
                        </m:r>
                        <m:r>
                          <a:rPr lang="nb-NO" sz="900" i="1">
                            <a:solidFill>
                              <a:schemeClr val="tx1"/>
                            </a:solidFill>
                            <a:effectLst/>
                            <a:latin typeface="Cambria Math" panose="02040503050406030204" pitchFamily="18" charset="0"/>
                            <a:ea typeface="+mn-ea"/>
                            <a:cs typeface="+mn-cs"/>
                          </a:rPr>
                          <m:t> </m:t>
                        </m:r>
                        <m:r>
                          <a:rPr lang="nb-NO" sz="900" i="1">
                            <a:solidFill>
                              <a:schemeClr val="tx1"/>
                            </a:solidFill>
                            <a:effectLst/>
                            <a:latin typeface="Cambria Math" panose="02040503050406030204" pitchFamily="18" charset="0"/>
                            <a:ea typeface="+mn-ea"/>
                            <a:cs typeface="+mn-cs"/>
                          </a:rPr>
                          <m:t>𝑜𝑓</m:t>
                        </m:r>
                        <m:r>
                          <a:rPr lang="nb-NO" sz="900" i="1">
                            <a:solidFill>
                              <a:schemeClr val="tx1"/>
                            </a:solidFill>
                            <a:effectLst/>
                            <a:latin typeface="Cambria Math" panose="02040503050406030204" pitchFamily="18" charset="0"/>
                            <a:ea typeface="+mn-ea"/>
                            <a:cs typeface="+mn-cs"/>
                          </a:rPr>
                          <m:t> </m:t>
                        </m:r>
                        <m:r>
                          <a:rPr lang="nb-NO" sz="900" i="1">
                            <a:solidFill>
                              <a:schemeClr val="tx1"/>
                            </a:solidFill>
                            <a:effectLst/>
                            <a:latin typeface="Cambria Math" panose="02040503050406030204" pitchFamily="18" charset="0"/>
                            <a:ea typeface="+mn-ea"/>
                            <a:cs typeface="+mn-cs"/>
                          </a:rPr>
                          <m:t>𝐸𝐶</m:t>
                        </m:r>
                      </m:num>
                      <m:den>
                        <m:r>
                          <m:rPr>
                            <m:sty m:val="p"/>
                          </m:rPr>
                          <a:rPr lang="nb-NO" sz="900">
                            <a:solidFill>
                              <a:schemeClr val="tx1"/>
                            </a:solidFill>
                            <a:effectLst/>
                            <a:latin typeface="Cambria Math" panose="02040503050406030204" pitchFamily="18" charset="0"/>
                            <a:ea typeface="+mn-ea"/>
                            <a:cs typeface="+mn-cs"/>
                          </a:rPr>
                          <m:t>Book</m:t>
                        </m:r>
                        <m:r>
                          <a:rPr lang="nb-NO" sz="900">
                            <a:solidFill>
                              <a:schemeClr val="tx1"/>
                            </a:solidFill>
                            <a:effectLst/>
                            <a:latin typeface="Cambria Math" panose="02040503050406030204" pitchFamily="18" charset="0"/>
                            <a:ea typeface="+mn-ea"/>
                            <a:cs typeface="+mn-cs"/>
                          </a:rPr>
                          <m:t> </m:t>
                        </m:r>
                        <m:r>
                          <m:rPr>
                            <m:sty m:val="p"/>
                          </m:rPr>
                          <a:rPr lang="nb-NO" sz="900">
                            <a:solidFill>
                              <a:schemeClr val="tx1"/>
                            </a:solidFill>
                            <a:effectLst/>
                            <a:latin typeface="Cambria Math" panose="02040503050406030204" pitchFamily="18" charset="0"/>
                            <a:ea typeface="+mn-ea"/>
                            <a:cs typeface="+mn-cs"/>
                          </a:rPr>
                          <m:t>equity</m:t>
                        </m:r>
                        <m:r>
                          <a:rPr lang="nb-NO" sz="900">
                            <a:solidFill>
                              <a:schemeClr val="tx1"/>
                            </a:solidFill>
                            <a:effectLst/>
                            <a:latin typeface="Cambria Math" panose="02040503050406030204" pitchFamily="18" charset="0"/>
                            <a:ea typeface="+mn-ea"/>
                            <a:cs typeface="+mn-cs"/>
                          </a:rPr>
                          <m:t> </m:t>
                        </m:r>
                        <m:r>
                          <m:rPr>
                            <m:sty m:val="p"/>
                          </m:rPr>
                          <a:rPr lang="nb-NO" sz="900">
                            <a:solidFill>
                              <a:schemeClr val="tx1"/>
                            </a:solidFill>
                            <a:effectLst/>
                            <a:latin typeface="Cambria Math" panose="02040503050406030204" pitchFamily="18" charset="0"/>
                            <a:ea typeface="+mn-ea"/>
                            <a:cs typeface="+mn-cs"/>
                          </a:rPr>
                          <m:t>per</m:t>
                        </m:r>
                        <m:r>
                          <a:rPr lang="nb-NO" sz="900">
                            <a:solidFill>
                              <a:schemeClr val="tx1"/>
                            </a:solidFill>
                            <a:effectLst/>
                            <a:latin typeface="Cambria Math" panose="02040503050406030204" pitchFamily="18" charset="0"/>
                            <a:ea typeface="+mn-ea"/>
                            <a:cs typeface="+mn-cs"/>
                          </a:rPr>
                          <m:t> </m:t>
                        </m:r>
                        <m:r>
                          <m:rPr>
                            <m:sty m:val="p"/>
                          </m:rPr>
                          <a:rPr lang="nb-NO" sz="900">
                            <a:solidFill>
                              <a:schemeClr val="tx1"/>
                            </a:solidFill>
                            <a:effectLst/>
                            <a:latin typeface="Cambria Math" panose="02040503050406030204" pitchFamily="18" charset="0"/>
                            <a:ea typeface="+mn-ea"/>
                            <a:cs typeface="+mn-cs"/>
                          </a:rPr>
                          <m:t>EC</m:t>
                        </m:r>
                      </m:den>
                    </m:f>
                  </m:oMath>
                </m:oMathPara>
              </a14:m>
              <a:endParaRPr lang="nb-NO" sz="900">
                <a:solidFill>
                  <a:schemeClr val="tx1"/>
                </a:solidFill>
                <a:effectLst/>
                <a:latin typeface="+mn-lt"/>
                <a:ea typeface="+mn-ea"/>
                <a:cs typeface="+mn-cs"/>
              </a:endParaRPr>
            </a:p>
            <a:p>
              <a:endParaRPr lang="nb-NO" sz="1100"/>
            </a:p>
          </xdr:txBody>
        </xdr:sp>
      </mc:Choice>
      <mc:Fallback xmlns="">
        <xdr:sp macro="" textlink="">
          <xdr:nvSpPr>
            <xdr:cNvPr id="55" name="TekstSylinder 54"/>
            <xdr:cNvSpPr txBox="1"/>
          </xdr:nvSpPr>
          <xdr:spPr>
            <a:xfrm>
              <a:off x="4181475" y="30275212"/>
              <a:ext cx="1105046" cy="45929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r>
                <a:rPr lang="nb-NO" sz="900" i="0">
                  <a:solidFill>
                    <a:schemeClr val="tx1"/>
                  </a:solidFill>
                  <a:effectLst/>
                  <a:latin typeface="Cambria Math" panose="02040503050406030204" pitchFamily="18" charset="0"/>
                  <a:ea typeface="+mn-ea"/>
                  <a:cs typeface="+mn-cs"/>
                </a:rPr>
                <a:t>(𝐿𝑖𝑠𝑡𝑒𝑑 𝑝𝑟𝑖𝑐𝑒 𝑜𝑓 𝐸𝐶)/(Book equity per EC)</a:t>
              </a:r>
              <a:endParaRPr lang="nb-NO" sz="900">
                <a:solidFill>
                  <a:schemeClr val="tx1"/>
                </a:solidFill>
                <a:effectLst/>
                <a:latin typeface="+mn-lt"/>
                <a:ea typeface="+mn-ea"/>
                <a:cs typeface="+mn-cs"/>
              </a:endParaRPr>
            </a:p>
            <a:p>
              <a:endParaRPr lang="nb-NO" sz="1100"/>
            </a:p>
          </xdr:txBody>
        </xdr:sp>
      </mc:Fallback>
    </mc:AlternateContent>
    <xdr:clientData/>
  </xdr:oneCellAnchor>
  <xdr:oneCellAnchor>
    <xdr:from>
      <xdr:col>1</xdr:col>
      <xdr:colOff>1314450</xdr:colOff>
      <xdr:row>63</xdr:row>
      <xdr:rowOff>119062</xdr:rowOff>
    </xdr:from>
    <xdr:ext cx="2480744" cy="459549"/>
    <mc:AlternateContent xmlns:mc="http://schemas.openxmlformats.org/markup-compatibility/2006" xmlns:a14="http://schemas.microsoft.com/office/drawing/2010/main">
      <mc:Choice Requires="a14">
        <xdr:sp macro="" textlink="">
          <xdr:nvSpPr>
            <xdr:cNvPr id="56" name="TekstSylinder 55">
              <a:extLst>
                <a:ext uri="{FF2B5EF4-FFF2-40B4-BE49-F238E27FC236}">
                  <a16:creationId xmlns:a16="http://schemas.microsoft.com/office/drawing/2014/main" id="{00000000-0008-0000-0300-000038000000}"/>
                </a:ext>
              </a:extLst>
            </xdr:cNvPr>
            <xdr:cNvSpPr txBox="1"/>
          </xdr:nvSpPr>
          <xdr:spPr>
            <a:xfrm>
              <a:off x="3514725" y="31437262"/>
              <a:ext cx="2480744" cy="45954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14:m>
                <m:oMathPara xmlns:m="http://schemas.openxmlformats.org/officeDocument/2006/math">
                  <m:oMathParaPr>
                    <m:jc m:val="centerGroup"/>
                  </m:oMathParaPr>
                  <m:oMath xmlns:m="http://schemas.openxmlformats.org/officeDocument/2006/math">
                    <m:f>
                      <m:fPr>
                        <m:ctrlPr>
                          <a:rPr lang="nb-NO" sz="900" i="1">
                            <a:solidFill>
                              <a:schemeClr val="tx1"/>
                            </a:solidFill>
                            <a:effectLst/>
                            <a:latin typeface="Cambria Math" panose="02040503050406030204" pitchFamily="18" charset="0"/>
                            <a:ea typeface="+mn-ea"/>
                            <a:cs typeface="+mn-cs"/>
                          </a:rPr>
                        </m:ctrlPr>
                      </m:fPr>
                      <m:num>
                        <m:r>
                          <m:rPr>
                            <m:sty m:val="p"/>
                          </m:rPr>
                          <a:rPr lang="nb-NO" sz="900">
                            <a:solidFill>
                              <a:schemeClr val="tx1"/>
                            </a:solidFill>
                            <a:effectLst/>
                            <a:latin typeface="Cambria Math" panose="02040503050406030204" pitchFamily="18" charset="0"/>
                            <a:ea typeface="+mn-ea"/>
                            <a:cs typeface="+mn-cs"/>
                          </a:rPr>
                          <m:t>Average</m:t>
                        </m:r>
                        <m:r>
                          <a:rPr lang="nb-NO" sz="900">
                            <a:solidFill>
                              <a:schemeClr val="tx1"/>
                            </a:solidFill>
                            <a:effectLst/>
                            <a:latin typeface="Cambria Math" panose="02040503050406030204" pitchFamily="18" charset="0"/>
                            <a:ea typeface="+mn-ea"/>
                            <a:cs typeface="+mn-cs"/>
                          </a:rPr>
                          <m:t> </m:t>
                        </m:r>
                        <m:r>
                          <m:rPr>
                            <m:sty m:val="p"/>
                          </m:rPr>
                          <a:rPr lang="nb-NO" sz="900">
                            <a:solidFill>
                              <a:schemeClr val="tx1"/>
                            </a:solidFill>
                            <a:effectLst/>
                            <a:latin typeface="Cambria Math" panose="02040503050406030204" pitchFamily="18" charset="0"/>
                            <a:ea typeface="+mn-ea"/>
                            <a:cs typeface="+mn-cs"/>
                          </a:rPr>
                          <m:t>amount</m:t>
                        </m:r>
                        <m:r>
                          <a:rPr lang="nb-NO" sz="900">
                            <a:solidFill>
                              <a:schemeClr val="tx1"/>
                            </a:solidFill>
                            <a:effectLst/>
                            <a:latin typeface="Cambria Math" panose="02040503050406030204" pitchFamily="18" charset="0"/>
                            <a:ea typeface="+mn-ea"/>
                            <a:cs typeface="+mn-cs"/>
                          </a:rPr>
                          <m:t> </m:t>
                        </m:r>
                        <m:r>
                          <m:rPr>
                            <m:sty m:val="p"/>
                          </m:rPr>
                          <a:rPr lang="nb-NO" sz="900">
                            <a:solidFill>
                              <a:schemeClr val="tx1"/>
                            </a:solidFill>
                            <a:effectLst/>
                            <a:latin typeface="Cambria Math" panose="02040503050406030204" pitchFamily="18" charset="0"/>
                            <a:ea typeface="+mn-ea"/>
                            <a:cs typeface="+mn-cs"/>
                          </a:rPr>
                          <m:t>on</m:t>
                        </m:r>
                        <m:r>
                          <a:rPr lang="nb-NO" sz="900">
                            <a:solidFill>
                              <a:schemeClr val="tx1"/>
                            </a:solidFill>
                            <a:effectLst/>
                            <a:latin typeface="Cambria Math" panose="02040503050406030204" pitchFamily="18" charset="0"/>
                            <a:ea typeface="+mn-ea"/>
                            <a:cs typeface="+mn-cs"/>
                          </a:rPr>
                          <m:t> </m:t>
                        </m:r>
                        <m:r>
                          <m:rPr>
                            <m:sty m:val="p"/>
                          </m:rPr>
                          <a:rPr lang="nb-NO" sz="900">
                            <a:solidFill>
                              <a:schemeClr val="tx1"/>
                            </a:solidFill>
                            <a:effectLst/>
                            <a:latin typeface="Cambria Math" panose="02040503050406030204" pitchFamily="18" charset="0"/>
                            <a:ea typeface="+mn-ea"/>
                            <a:cs typeface="+mn-cs"/>
                          </a:rPr>
                          <m:t>loans</m:t>
                        </m:r>
                        <m:r>
                          <a:rPr lang="nb-NO" sz="900">
                            <a:solidFill>
                              <a:schemeClr val="tx1"/>
                            </a:solidFill>
                            <a:effectLst/>
                            <a:latin typeface="Cambria Math" panose="02040503050406030204" pitchFamily="18" charset="0"/>
                            <a:ea typeface="+mn-ea"/>
                            <a:cs typeface="+mn-cs"/>
                          </a:rPr>
                          <m:t> </m:t>
                        </m:r>
                        <m:r>
                          <m:rPr>
                            <m:sty m:val="p"/>
                          </m:rPr>
                          <a:rPr lang="nb-NO" sz="900">
                            <a:solidFill>
                              <a:schemeClr val="tx1"/>
                            </a:solidFill>
                            <a:effectLst/>
                            <a:latin typeface="Cambria Math" panose="02040503050406030204" pitchFamily="18" charset="0"/>
                            <a:ea typeface="+mn-ea"/>
                            <a:cs typeface="+mn-cs"/>
                          </a:rPr>
                          <m:t>to</m:t>
                        </m:r>
                        <m:r>
                          <a:rPr lang="nb-NO" sz="900">
                            <a:solidFill>
                              <a:schemeClr val="tx1"/>
                            </a:solidFill>
                            <a:effectLst/>
                            <a:latin typeface="Cambria Math" panose="02040503050406030204" pitchFamily="18" charset="0"/>
                            <a:ea typeface="+mn-ea"/>
                            <a:cs typeface="+mn-cs"/>
                          </a:rPr>
                          <m:t> </m:t>
                        </m:r>
                        <m:r>
                          <m:rPr>
                            <m:sty m:val="p"/>
                          </m:rPr>
                          <a:rPr lang="nb-NO" sz="900">
                            <a:solidFill>
                              <a:schemeClr val="tx1"/>
                            </a:solidFill>
                            <a:effectLst/>
                            <a:latin typeface="Cambria Math" panose="02040503050406030204" pitchFamily="18" charset="0"/>
                            <a:ea typeface="+mn-ea"/>
                            <a:cs typeface="+mn-cs"/>
                          </a:rPr>
                          <m:t>customers</m:t>
                        </m:r>
                      </m:num>
                      <m:den>
                        <m:r>
                          <m:rPr>
                            <m:sty m:val="p"/>
                          </m:rPr>
                          <a:rPr lang="nb-NO" sz="900">
                            <a:solidFill>
                              <a:schemeClr val="tx1"/>
                            </a:solidFill>
                            <a:effectLst/>
                            <a:latin typeface="Cambria Math" panose="02040503050406030204" pitchFamily="18" charset="0"/>
                            <a:ea typeface="+mn-ea"/>
                            <a:cs typeface="+mn-cs"/>
                          </a:rPr>
                          <m:t>Average</m:t>
                        </m:r>
                        <m:r>
                          <a:rPr lang="nb-NO" sz="900">
                            <a:solidFill>
                              <a:schemeClr val="tx1"/>
                            </a:solidFill>
                            <a:effectLst/>
                            <a:latin typeface="Cambria Math" panose="02040503050406030204" pitchFamily="18" charset="0"/>
                            <a:ea typeface="+mn-ea"/>
                            <a:cs typeface="+mn-cs"/>
                          </a:rPr>
                          <m:t> </m:t>
                        </m:r>
                        <m:r>
                          <m:rPr>
                            <m:sty m:val="p"/>
                          </m:rPr>
                          <a:rPr lang="nb-NO" sz="900">
                            <a:solidFill>
                              <a:schemeClr val="tx1"/>
                            </a:solidFill>
                            <a:effectLst/>
                            <a:latin typeface="Cambria Math" panose="02040503050406030204" pitchFamily="18" charset="0"/>
                            <a:ea typeface="+mn-ea"/>
                            <a:cs typeface="+mn-cs"/>
                          </a:rPr>
                          <m:t>market</m:t>
                        </m:r>
                        <m:r>
                          <a:rPr lang="nb-NO" sz="900">
                            <a:solidFill>
                              <a:schemeClr val="tx1"/>
                            </a:solidFill>
                            <a:effectLst/>
                            <a:latin typeface="Cambria Math" panose="02040503050406030204" pitchFamily="18" charset="0"/>
                            <a:ea typeface="+mn-ea"/>
                            <a:cs typeface="+mn-cs"/>
                          </a:rPr>
                          <m:t> </m:t>
                        </m:r>
                        <m:r>
                          <m:rPr>
                            <m:sty m:val="p"/>
                          </m:rPr>
                          <a:rPr lang="nb-NO" sz="900">
                            <a:solidFill>
                              <a:schemeClr val="tx1"/>
                            </a:solidFill>
                            <a:effectLst/>
                            <a:latin typeface="Cambria Math" panose="02040503050406030204" pitchFamily="18" charset="0"/>
                            <a:ea typeface="+mn-ea"/>
                            <a:cs typeface="+mn-cs"/>
                          </a:rPr>
                          <m:t>value</m:t>
                        </m:r>
                        <m:r>
                          <a:rPr lang="nb-NO" sz="900">
                            <a:solidFill>
                              <a:schemeClr val="tx1"/>
                            </a:solidFill>
                            <a:effectLst/>
                            <a:latin typeface="Cambria Math" panose="02040503050406030204" pitchFamily="18" charset="0"/>
                            <a:ea typeface="+mn-ea"/>
                            <a:cs typeface="+mn-cs"/>
                          </a:rPr>
                          <m:t> </m:t>
                        </m:r>
                        <m:r>
                          <m:rPr>
                            <m:sty m:val="p"/>
                          </m:rPr>
                          <a:rPr lang="nb-NO" sz="900">
                            <a:solidFill>
                              <a:schemeClr val="tx1"/>
                            </a:solidFill>
                            <a:effectLst/>
                            <a:latin typeface="Cambria Math" panose="02040503050406030204" pitchFamily="18" charset="0"/>
                            <a:ea typeface="+mn-ea"/>
                            <a:cs typeface="+mn-cs"/>
                          </a:rPr>
                          <m:t>of</m:t>
                        </m:r>
                        <m:r>
                          <a:rPr lang="nb-NO" sz="900">
                            <a:solidFill>
                              <a:schemeClr val="tx1"/>
                            </a:solidFill>
                            <a:effectLst/>
                            <a:latin typeface="Cambria Math" panose="02040503050406030204" pitchFamily="18" charset="0"/>
                            <a:ea typeface="+mn-ea"/>
                            <a:cs typeface="+mn-cs"/>
                          </a:rPr>
                          <m:t> </m:t>
                        </m:r>
                        <m:r>
                          <m:rPr>
                            <m:sty m:val="p"/>
                          </m:rPr>
                          <a:rPr lang="nb-NO" sz="900">
                            <a:solidFill>
                              <a:schemeClr val="tx1"/>
                            </a:solidFill>
                            <a:effectLst/>
                            <a:latin typeface="Cambria Math" panose="02040503050406030204" pitchFamily="18" charset="0"/>
                            <a:ea typeface="+mn-ea"/>
                            <a:cs typeface="+mn-cs"/>
                          </a:rPr>
                          <m:t>asset</m:t>
                        </m:r>
                        <m:r>
                          <a:rPr lang="nb-NO" sz="900">
                            <a:solidFill>
                              <a:schemeClr val="tx1"/>
                            </a:solidFill>
                            <a:effectLst/>
                            <a:latin typeface="Cambria Math" panose="02040503050406030204" pitchFamily="18" charset="0"/>
                            <a:ea typeface="+mn-ea"/>
                            <a:cs typeface="+mn-cs"/>
                          </a:rPr>
                          <m:t> </m:t>
                        </m:r>
                        <m:r>
                          <m:rPr>
                            <m:sty m:val="p"/>
                          </m:rPr>
                          <a:rPr lang="nb-NO" sz="900">
                            <a:solidFill>
                              <a:schemeClr val="tx1"/>
                            </a:solidFill>
                            <a:effectLst/>
                            <a:latin typeface="Cambria Math" panose="02040503050406030204" pitchFamily="18" charset="0"/>
                            <a:ea typeface="+mn-ea"/>
                            <a:cs typeface="+mn-cs"/>
                          </a:rPr>
                          <m:t>encumbrance</m:t>
                        </m:r>
                      </m:den>
                    </m:f>
                  </m:oMath>
                </m:oMathPara>
              </a14:m>
              <a:endParaRPr lang="nb-NO" sz="900">
                <a:solidFill>
                  <a:schemeClr val="tx1"/>
                </a:solidFill>
                <a:effectLst/>
                <a:latin typeface="+mn-lt"/>
                <a:ea typeface="+mn-ea"/>
                <a:cs typeface="+mn-cs"/>
              </a:endParaRPr>
            </a:p>
            <a:p>
              <a:endParaRPr lang="nb-NO" sz="1100"/>
            </a:p>
          </xdr:txBody>
        </xdr:sp>
      </mc:Choice>
      <mc:Fallback xmlns="">
        <xdr:sp macro="" textlink="">
          <xdr:nvSpPr>
            <xdr:cNvPr id="56" name="TekstSylinder 55"/>
            <xdr:cNvSpPr txBox="1"/>
          </xdr:nvSpPr>
          <xdr:spPr>
            <a:xfrm>
              <a:off x="3514725" y="31437262"/>
              <a:ext cx="2480744" cy="45954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r>
                <a:rPr lang="nb-NO" sz="900" i="0">
                  <a:solidFill>
                    <a:schemeClr val="tx1"/>
                  </a:solidFill>
                  <a:effectLst/>
                  <a:latin typeface="Cambria Math" panose="02040503050406030204" pitchFamily="18" charset="0"/>
                  <a:ea typeface="+mn-ea"/>
                  <a:cs typeface="+mn-cs"/>
                </a:rPr>
                <a:t>(Average amount on loans to customers)/(Average market value of asset encumbrance)</a:t>
              </a:r>
              <a:endParaRPr lang="nb-NO" sz="900">
                <a:solidFill>
                  <a:schemeClr val="tx1"/>
                </a:solidFill>
                <a:effectLst/>
                <a:latin typeface="+mn-lt"/>
                <a:ea typeface="+mn-ea"/>
                <a:cs typeface="+mn-cs"/>
              </a:endParaRPr>
            </a:p>
            <a:p>
              <a:endParaRPr lang="nb-NO" sz="1100"/>
            </a:p>
          </xdr:txBody>
        </xdr:sp>
      </mc:Fallback>
    </mc:AlternateContent>
    <xdr:clientData/>
  </xdr:oneCellAnchor>
  <xdr:oneCellAnchor>
    <xdr:from>
      <xdr:col>1</xdr:col>
      <xdr:colOff>466725</xdr:colOff>
      <xdr:row>65</xdr:row>
      <xdr:rowOff>90487</xdr:rowOff>
    </xdr:from>
    <xdr:ext cx="4180696" cy="281744"/>
    <mc:AlternateContent xmlns:mc="http://schemas.openxmlformats.org/markup-compatibility/2006" xmlns:a14="http://schemas.microsoft.com/office/drawing/2010/main">
      <mc:Choice Requires="a14">
        <xdr:sp macro="" textlink="">
          <xdr:nvSpPr>
            <xdr:cNvPr id="57" name="TekstSylinder 56">
              <a:extLst>
                <a:ext uri="{FF2B5EF4-FFF2-40B4-BE49-F238E27FC236}">
                  <a16:creationId xmlns:a16="http://schemas.microsoft.com/office/drawing/2014/main" id="{00000000-0008-0000-0300-000039000000}"/>
                </a:ext>
              </a:extLst>
            </xdr:cNvPr>
            <xdr:cNvSpPr txBox="1"/>
          </xdr:nvSpPr>
          <xdr:spPr>
            <a:xfrm>
              <a:off x="2667000" y="32399287"/>
              <a:ext cx="4180696" cy="28174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r>
                      <m:rPr>
                        <m:sty m:val="p"/>
                      </m:rPr>
                      <a:rPr lang="nb-NO" sz="900">
                        <a:solidFill>
                          <a:schemeClr val="tx1"/>
                        </a:solidFill>
                        <a:effectLst/>
                        <a:latin typeface="Cambria Math" panose="02040503050406030204" pitchFamily="18" charset="0"/>
                        <a:ea typeface="+mn-ea"/>
                        <a:cs typeface="+mn-cs"/>
                      </a:rPr>
                      <m:t>Loans</m:t>
                    </m:r>
                    <m:r>
                      <a:rPr lang="nb-NO" sz="900">
                        <a:solidFill>
                          <a:schemeClr val="tx1"/>
                        </a:solidFill>
                        <a:effectLst/>
                        <a:latin typeface="Cambria Math" panose="02040503050406030204" pitchFamily="18" charset="0"/>
                        <a:ea typeface="+mn-ea"/>
                        <a:cs typeface="+mn-cs"/>
                      </a:rPr>
                      <m:t> </m:t>
                    </m:r>
                    <m:r>
                      <m:rPr>
                        <m:sty m:val="p"/>
                      </m:rPr>
                      <a:rPr lang="nb-NO" sz="900">
                        <a:solidFill>
                          <a:schemeClr val="tx1"/>
                        </a:solidFill>
                        <a:effectLst/>
                        <a:latin typeface="Cambria Math" panose="02040503050406030204" pitchFamily="18" charset="0"/>
                        <a:ea typeface="+mn-ea"/>
                        <a:cs typeface="+mn-cs"/>
                      </a:rPr>
                      <m:t>transferred</m:t>
                    </m:r>
                    <m:r>
                      <a:rPr lang="nb-NO" sz="900">
                        <a:solidFill>
                          <a:schemeClr val="tx1"/>
                        </a:solidFill>
                        <a:effectLst/>
                        <a:latin typeface="Cambria Math" panose="02040503050406030204" pitchFamily="18" charset="0"/>
                        <a:ea typeface="+mn-ea"/>
                        <a:cs typeface="+mn-cs"/>
                      </a:rPr>
                      <m:t> </m:t>
                    </m:r>
                    <m:r>
                      <m:rPr>
                        <m:sty m:val="p"/>
                      </m:rPr>
                      <a:rPr lang="nb-NO" sz="900">
                        <a:solidFill>
                          <a:schemeClr val="tx1"/>
                        </a:solidFill>
                        <a:effectLst/>
                        <a:latin typeface="Cambria Math" panose="02040503050406030204" pitchFamily="18" charset="0"/>
                        <a:ea typeface="+mn-ea"/>
                        <a:cs typeface="+mn-cs"/>
                      </a:rPr>
                      <m:t>to</m:t>
                    </m:r>
                    <m:r>
                      <a:rPr lang="nb-NO" sz="900">
                        <a:solidFill>
                          <a:schemeClr val="tx1"/>
                        </a:solidFill>
                        <a:effectLst/>
                        <a:latin typeface="Cambria Math" panose="02040503050406030204" pitchFamily="18" charset="0"/>
                        <a:ea typeface="+mn-ea"/>
                        <a:cs typeface="+mn-cs"/>
                      </a:rPr>
                      <m:t> </m:t>
                    </m:r>
                    <m:r>
                      <m:rPr>
                        <m:sty m:val="p"/>
                      </m:rPr>
                      <a:rPr lang="nb-NO" sz="900">
                        <a:solidFill>
                          <a:schemeClr val="tx1"/>
                        </a:solidFill>
                        <a:effectLst/>
                        <a:latin typeface="Cambria Math" panose="02040503050406030204" pitchFamily="18" charset="0"/>
                        <a:ea typeface="+mn-ea"/>
                        <a:cs typeface="+mn-cs"/>
                      </a:rPr>
                      <m:t>SpareBank</m:t>
                    </m:r>
                    <m:r>
                      <a:rPr lang="nb-NO" sz="900">
                        <a:solidFill>
                          <a:schemeClr val="tx1"/>
                        </a:solidFill>
                        <a:effectLst/>
                        <a:latin typeface="Cambria Math" panose="02040503050406030204" pitchFamily="18" charset="0"/>
                        <a:ea typeface="+mn-ea"/>
                        <a:cs typeface="+mn-cs"/>
                      </a:rPr>
                      <m:t> 1 </m:t>
                    </m:r>
                    <m:r>
                      <m:rPr>
                        <m:sty m:val="p"/>
                      </m:rPr>
                      <a:rPr lang="nb-NO" sz="900">
                        <a:solidFill>
                          <a:schemeClr val="tx1"/>
                        </a:solidFill>
                        <a:effectLst/>
                        <a:latin typeface="Cambria Math" panose="02040503050406030204" pitchFamily="18" charset="0"/>
                        <a:ea typeface="+mn-ea"/>
                        <a:cs typeface="+mn-cs"/>
                      </a:rPr>
                      <m:t>Boligkreditt</m:t>
                    </m:r>
                    <m:r>
                      <a:rPr lang="nb-NO" sz="900">
                        <a:solidFill>
                          <a:schemeClr val="tx1"/>
                        </a:solidFill>
                        <a:effectLst/>
                        <a:latin typeface="Cambria Math" panose="02040503050406030204" pitchFamily="18" charset="0"/>
                        <a:ea typeface="+mn-ea"/>
                        <a:cs typeface="+mn-cs"/>
                      </a:rPr>
                      <m:t> </m:t>
                    </m:r>
                    <m:r>
                      <m:rPr>
                        <m:sty m:val="p"/>
                      </m:rPr>
                      <a:rPr lang="nb-NO" sz="900">
                        <a:solidFill>
                          <a:schemeClr val="tx1"/>
                        </a:solidFill>
                        <a:effectLst/>
                        <a:latin typeface="Cambria Math" panose="02040503050406030204" pitchFamily="18" charset="0"/>
                        <a:ea typeface="+mn-ea"/>
                        <a:cs typeface="+mn-cs"/>
                      </a:rPr>
                      <m:t>AS</m:t>
                    </m:r>
                    <m:r>
                      <a:rPr lang="nb-NO" sz="900">
                        <a:solidFill>
                          <a:schemeClr val="tx1"/>
                        </a:solidFill>
                        <a:effectLst/>
                        <a:latin typeface="Cambria Math" panose="02040503050406030204" pitchFamily="18" charset="0"/>
                        <a:ea typeface="+mn-ea"/>
                        <a:cs typeface="+mn-cs"/>
                      </a:rPr>
                      <m:t> </m:t>
                    </m:r>
                    <m:r>
                      <m:rPr>
                        <m:sty m:val="p"/>
                      </m:rPr>
                      <a:rPr lang="nb-NO" sz="900">
                        <a:solidFill>
                          <a:schemeClr val="tx1"/>
                        </a:solidFill>
                        <a:effectLst/>
                        <a:latin typeface="Cambria Math" panose="02040503050406030204" pitchFamily="18" charset="0"/>
                        <a:ea typeface="+mn-ea"/>
                        <a:cs typeface="+mn-cs"/>
                      </a:rPr>
                      <m:t>og</m:t>
                    </m:r>
                    <m:r>
                      <a:rPr lang="nb-NO" sz="900">
                        <a:solidFill>
                          <a:schemeClr val="tx1"/>
                        </a:solidFill>
                        <a:effectLst/>
                        <a:latin typeface="Cambria Math" panose="02040503050406030204" pitchFamily="18" charset="0"/>
                        <a:ea typeface="+mn-ea"/>
                        <a:cs typeface="+mn-cs"/>
                      </a:rPr>
                      <m:t> </m:t>
                    </m:r>
                    <m:r>
                      <m:rPr>
                        <m:sty m:val="p"/>
                      </m:rPr>
                      <a:rPr lang="nb-NO" sz="900">
                        <a:solidFill>
                          <a:schemeClr val="tx1"/>
                        </a:solidFill>
                        <a:effectLst/>
                        <a:latin typeface="Cambria Math" panose="02040503050406030204" pitchFamily="18" charset="0"/>
                        <a:ea typeface="+mn-ea"/>
                        <a:cs typeface="+mn-cs"/>
                      </a:rPr>
                      <m:t>SpareBank</m:t>
                    </m:r>
                    <m:r>
                      <a:rPr lang="nb-NO" sz="900">
                        <a:solidFill>
                          <a:schemeClr val="tx1"/>
                        </a:solidFill>
                        <a:effectLst/>
                        <a:latin typeface="Cambria Math" panose="02040503050406030204" pitchFamily="18" charset="0"/>
                        <a:ea typeface="+mn-ea"/>
                        <a:cs typeface="+mn-cs"/>
                      </a:rPr>
                      <m:t> 1 </m:t>
                    </m:r>
                    <m:r>
                      <m:rPr>
                        <m:sty m:val="p"/>
                      </m:rPr>
                      <a:rPr lang="nb-NO" sz="900">
                        <a:solidFill>
                          <a:schemeClr val="tx1"/>
                        </a:solidFill>
                        <a:effectLst/>
                        <a:latin typeface="Cambria Math" panose="02040503050406030204" pitchFamily="18" charset="0"/>
                        <a:ea typeface="+mn-ea"/>
                        <a:cs typeface="+mn-cs"/>
                      </a:rPr>
                      <m:t>N</m:t>
                    </m:r>
                    <m:r>
                      <a:rPr lang="nb-NO" sz="900">
                        <a:solidFill>
                          <a:schemeClr val="tx1"/>
                        </a:solidFill>
                        <a:effectLst/>
                        <a:latin typeface="Cambria Math" panose="02040503050406030204" pitchFamily="18" charset="0"/>
                        <a:ea typeface="+mn-ea"/>
                        <a:cs typeface="+mn-cs"/>
                      </a:rPr>
                      <m:t>æ</m:t>
                    </m:r>
                    <m:r>
                      <m:rPr>
                        <m:sty m:val="p"/>
                      </m:rPr>
                      <a:rPr lang="nb-NO" sz="900">
                        <a:solidFill>
                          <a:schemeClr val="tx1"/>
                        </a:solidFill>
                        <a:effectLst/>
                        <a:latin typeface="Cambria Math" panose="02040503050406030204" pitchFamily="18" charset="0"/>
                        <a:ea typeface="+mn-ea"/>
                        <a:cs typeface="+mn-cs"/>
                      </a:rPr>
                      <m:t>ringskreditt</m:t>
                    </m:r>
                    <m:r>
                      <a:rPr lang="nb-NO" sz="900">
                        <a:solidFill>
                          <a:schemeClr val="tx1"/>
                        </a:solidFill>
                        <a:effectLst/>
                        <a:latin typeface="Cambria Math" panose="02040503050406030204" pitchFamily="18" charset="0"/>
                        <a:ea typeface="+mn-ea"/>
                        <a:cs typeface="+mn-cs"/>
                      </a:rPr>
                      <m:t> </m:t>
                    </m:r>
                    <m:r>
                      <m:rPr>
                        <m:sty m:val="p"/>
                      </m:rPr>
                      <a:rPr lang="nb-NO" sz="900">
                        <a:solidFill>
                          <a:schemeClr val="tx1"/>
                        </a:solidFill>
                        <a:effectLst/>
                        <a:latin typeface="Cambria Math" panose="02040503050406030204" pitchFamily="18" charset="0"/>
                        <a:ea typeface="+mn-ea"/>
                        <a:cs typeface="+mn-cs"/>
                      </a:rPr>
                      <m:t>AS</m:t>
                    </m:r>
                  </m:oMath>
                </m:oMathPara>
              </a14:m>
              <a:endParaRPr lang="nb-NO" sz="900">
                <a:solidFill>
                  <a:schemeClr val="tx1"/>
                </a:solidFill>
                <a:effectLst/>
                <a:latin typeface="+mn-lt"/>
                <a:ea typeface="+mn-ea"/>
                <a:cs typeface="+mn-cs"/>
              </a:endParaRPr>
            </a:p>
            <a:p>
              <a:pPr/>
              <a14:m>
                <m:oMathPara xmlns:m="http://schemas.openxmlformats.org/officeDocument/2006/math">
                  <m:oMathParaPr>
                    <m:jc m:val="centerGroup"/>
                  </m:oMathParaPr>
                  <m:oMath xmlns:m="http://schemas.openxmlformats.org/officeDocument/2006/math">
                    <m:r>
                      <m:rPr>
                        <m:sty m:val="p"/>
                      </m:rPr>
                      <a:rPr lang="nb-NO" sz="900">
                        <a:solidFill>
                          <a:schemeClr val="tx1"/>
                        </a:solidFill>
                        <a:effectLst/>
                        <a:latin typeface="Cambria Math" panose="02040503050406030204" pitchFamily="18" charset="0"/>
                        <a:ea typeface="+mn-ea"/>
                        <a:cs typeface="+mn-cs"/>
                      </a:rPr>
                      <m:t>and</m:t>
                    </m:r>
                    <m:r>
                      <a:rPr lang="nb-NO" sz="900">
                        <a:solidFill>
                          <a:schemeClr val="tx1"/>
                        </a:solidFill>
                        <a:effectLst/>
                        <a:latin typeface="Cambria Math" panose="02040503050406030204" pitchFamily="18" charset="0"/>
                        <a:ea typeface="+mn-ea"/>
                        <a:cs typeface="+mn-cs"/>
                      </a:rPr>
                      <m:t> </m:t>
                    </m:r>
                    <m:r>
                      <m:rPr>
                        <m:sty m:val="p"/>
                      </m:rPr>
                      <a:rPr lang="nb-NO" sz="900">
                        <a:solidFill>
                          <a:schemeClr val="tx1"/>
                        </a:solidFill>
                        <a:effectLst/>
                        <a:latin typeface="Cambria Math" panose="02040503050406030204" pitchFamily="18" charset="0"/>
                        <a:ea typeface="+mn-ea"/>
                        <a:cs typeface="+mn-cs"/>
                      </a:rPr>
                      <m:t>thus</m:t>
                    </m:r>
                    <m:r>
                      <a:rPr lang="nb-NO" sz="900">
                        <a:solidFill>
                          <a:schemeClr val="tx1"/>
                        </a:solidFill>
                        <a:effectLst/>
                        <a:latin typeface="Cambria Math" panose="02040503050406030204" pitchFamily="18" charset="0"/>
                        <a:ea typeface="+mn-ea"/>
                        <a:cs typeface="+mn-cs"/>
                      </a:rPr>
                      <m:t> </m:t>
                    </m:r>
                    <m:r>
                      <m:rPr>
                        <m:sty m:val="p"/>
                      </m:rPr>
                      <a:rPr lang="nb-NO" sz="900">
                        <a:solidFill>
                          <a:schemeClr val="tx1"/>
                        </a:solidFill>
                        <a:effectLst/>
                        <a:latin typeface="Cambria Math" panose="02040503050406030204" pitchFamily="18" charset="0"/>
                        <a:ea typeface="+mn-ea"/>
                        <a:cs typeface="+mn-cs"/>
                      </a:rPr>
                      <m:t>derecognised</m:t>
                    </m:r>
                    <m:r>
                      <a:rPr lang="nb-NO" sz="900">
                        <a:solidFill>
                          <a:schemeClr val="tx1"/>
                        </a:solidFill>
                        <a:effectLst/>
                        <a:latin typeface="Cambria Math" panose="02040503050406030204" pitchFamily="18" charset="0"/>
                        <a:ea typeface="+mn-ea"/>
                        <a:cs typeface="+mn-cs"/>
                      </a:rPr>
                      <m:t> </m:t>
                    </m:r>
                    <m:r>
                      <m:rPr>
                        <m:sty m:val="p"/>
                      </m:rPr>
                      <a:rPr lang="nb-NO" sz="900">
                        <a:solidFill>
                          <a:schemeClr val="tx1"/>
                        </a:solidFill>
                        <a:effectLst/>
                        <a:latin typeface="Cambria Math" panose="02040503050406030204" pitchFamily="18" charset="0"/>
                        <a:ea typeface="+mn-ea"/>
                        <a:cs typeface="+mn-cs"/>
                      </a:rPr>
                      <m:t>from</m:t>
                    </m:r>
                    <m:r>
                      <a:rPr lang="nb-NO" sz="900">
                        <a:solidFill>
                          <a:schemeClr val="tx1"/>
                        </a:solidFill>
                        <a:effectLst/>
                        <a:latin typeface="Cambria Math" panose="02040503050406030204" pitchFamily="18" charset="0"/>
                        <a:ea typeface="+mn-ea"/>
                        <a:cs typeface="+mn-cs"/>
                      </a:rPr>
                      <m:t> </m:t>
                    </m:r>
                    <m:r>
                      <m:rPr>
                        <m:sty m:val="p"/>
                      </m:rPr>
                      <a:rPr lang="nb-NO" sz="900">
                        <a:solidFill>
                          <a:schemeClr val="tx1"/>
                        </a:solidFill>
                        <a:effectLst/>
                        <a:latin typeface="Cambria Math" panose="02040503050406030204" pitchFamily="18" charset="0"/>
                        <a:ea typeface="+mn-ea"/>
                        <a:cs typeface="+mn-cs"/>
                      </a:rPr>
                      <m:t>the</m:t>
                    </m:r>
                    <m:r>
                      <a:rPr lang="nb-NO" sz="900">
                        <a:solidFill>
                          <a:schemeClr val="tx1"/>
                        </a:solidFill>
                        <a:effectLst/>
                        <a:latin typeface="Cambria Math" panose="02040503050406030204" pitchFamily="18" charset="0"/>
                        <a:ea typeface="+mn-ea"/>
                        <a:cs typeface="+mn-cs"/>
                      </a:rPr>
                      <m:t> </m:t>
                    </m:r>
                    <m:r>
                      <m:rPr>
                        <m:sty m:val="p"/>
                      </m:rPr>
                      <a:rPr lang="nb-NO" sz="900">
                        <a:solidFill>
                          <a:schemeClr val="tx1"/>
                        </a:solidFill>
                        <a:effectLst/>
                        <a:latin typeface="Cambria Math" panose="02040503050406030204" pitchFamily="18" charset="0"/>
                        <a:ea typeface="+mn-ea"/>
                        <a:cs typeface="+mn-cs"/>
                      </a:rPr>
                      <m:t>balance</m:t>
                    </m:r>
                    <m:r>
                      <a:rPr lang="nb-NO" sz="900">
                        <a:solidFill>
                          <a:schemeClr val="tx1"/>
                        </a:solidFill>
                        <a:effectLst/>
                        <a:latin typeface="Cambria Math" panose="02040503050406030204" pitchFamily="18" charset="0"/>
                        <a:ea typeface="+mn-ea"/>
                        <a:cs typeface="+mn-cs"/>
                      </a:rPr>
                      <m:t> </m:t>
                    </m:r>
                    <m:r>
                      <m:rPr>
                        <m:sty m:val="p"/>
                      </m:rPr>
                      <a:rPr lang="nb-NO" sz="900">
                        <a:solidFill>
                          <a:schemeClr val="tx1"/>
                        </a:solidFill>
                        <a:effectLst/>
                        <a:latin typeface="Cambria Math" panose="02040503050406030204" pitchFamily="18" charset="0"/>
                        <a:ea typeface="+mn-ea"/>
                        <a:cs typeface="+mn-cs"/>
                      </a:rPr>
                      <m:t>sheet</m:t>
                    </m:r>
                  </m:oMath>
                </m:oMathPara>
              </a14:m>
              <a:endParaRPr lang="nb-NO" sz="900"/>
            </a:p>
          </xdr:txBody>
        </xdr:sp>
      </mc:Choice>
      <mc:Fallback xmlns="">
        <xdr:sp macro="" textlink="">
          <xdr:nvSpPr>
            <xdr:cNvPr id="57" name="TekstSylinder 56"/>
            <xdr:cNvSpPr txBox="1"/>
          </xdr:nvSpPr>
          <xdr:spPr>
            <a:xfrm>
              <a:off x="2667000" y="32399287"/>
              <a:ext cx="4180696" cy="28174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nb-NO" sz="900" i="0">
                  <a:solidFill>
                    <a:schemeClr val="tx1"/>
                  </a:solidFill>
                  <a:effectLst/>
                  <a:latin typeface="Cambria Math" panose="02040503050406030204" pitchFamily="18" charset="0"/>
                  <a:ea typeface="+mn-ea"/>
                  <a:cs typeface="+mn-cs"/>
                </a:rPr>
                <a:t>Loans transferred to SpareBank 1 Boligkreditt AS og SpareBank 1 Næringskreditt AS</a:t>
              </a:r>
              <a:endParaRPr lang="nb-NO" sz="900">
                <a:solidFill>
                  <a:schemeClr val="tx1"/>
                </a:solidFill>
                <a:effectLst/>
                <a:latin typeface="+mn-lt"/>
                <a:ea typeface="+mn-ea"/>
                <a:cs typeface="+mn-cs"/>
              </a:endParaRPr>
            </a:p>
            <a:p>
              <a:pPr/>
              <a:r>
                <a:rPr lang="nb-NO" sz="900" i="0">
                  <a:solidFill>
                    <a:schemeClr val="tx1"/>
                  </a:solidFill>
                  <a:effectLst/>
                  <a:latin typeface="Cambria Math" panose="02040503050406030204" pitchFamily="18" charset="0"/>
                  <a:ea typeface="+mn-ea"/>
                  <a:cs typeface="+mn-cs"/>
                </a:rPr>
                <a:t>and thus derecognised from the balance sheet</a:t>
              </a:r>
              <a:endParaRPr lang="nb-NO" sz="900"/>
            </a:p>
          </xdr:txBody>
        </xdr:sp>
      </mc:Fallback>
    </mc:AlternateContent>
    <xdr:clientData/>
  </xdr:oneCellAnchor>
  <xdr:oneCellAnchor>
    <xdr:from>
      <xdr:col>1</xdr:col>
      <xdr:colOff>1200150</xdr:colOff>
      <xdr:row>67</xdr:row>
      <xdr:rowOff>90487</xdr:rowOff>
    </xdr:from>
    <xdr:ext cx="2725939" cy="464743"/>
    <mc:AlternateContent xmlns:mc="http://schemas.openxmlformats.org/markup-compatibility/2006" xmlns:a14="http://schemas.microsoft.com/office/drawing/2010/main">
      <mc:Choice Requires="a14">
        <xdr:sp macro="" textlink="">
          <xdr:nvSpPr>
            <xdr:cNvPr id="58" name="TekstSylinder 57">
              <a:extLst>
                <a:ext uri="{FF2B5EF4-FFF2-40B4-BE49-F238E27FC236}">
                  <a16:creationId xmlns:a16="http://schemas.microsoft.com/office/drawing/2014/main" id="{00000000-0008-0000-0300-00003A000000}"/>
                </a:ext>
              </a:extLst>
            </xdr:cNvPr>
            <xdr:cNvSpPr txBox="1"/>
          </xdr:nvSpPr>
          <xdr:spPr>
            <a:xfrm>
              <a:off x="3400425" y="33389887"/>
              <a:ext cx="2725939" cy="46474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14:m>
                <m:oMathPara xmlns:m="http://schemas.openxmlformats.org/officeDocument/2006/math">
                  <m:oMathParaPr>
                    <m:jc m:val="centerGroup"/>
                  </m:oMathParaPr>
                  <m:oMath xmlns:m="http://schemas.openxmlformats.org/officeDocument/2006/math">
                    <m:f>
                      <m:fPr>
                        <m:ctrlPr>
                          <a:rPr lang="nb-NO" sz="900" i="1">
                            <a:solidFill>
                              <a:schemeClr val="tx1"/>
                            </a:solidFill>
                            <a:effectLst/>
                            <a:latin typeface="Cambria Math" panose="02040503050406030204" pitchFamily="18" charset="0"/>
                            <a:ea typeface="+mn-ea"/>
                            <a:cs typeface="+mn-cs"/>
                          </a:rPr>
                        </m:ctrlPr>
                      </m:fPr>
                      <m:num>
                        <m:r>
                          <a:rPr lang="nb-NO" sz="900" i="1">
                            <a:solidFill>
                              <a:schemeClr val="tx1"/>
                            </a:solidFill>
                            <a:effectLst/>
                            <a:latin typeface="Cambria Math" panose="02040503050406030204" pitchFamily="18" charset="0"/>
                            <a:ea typeface="+mn-ea"/>
                            <a:cs typeface="+mn-cs"/>
                          </a:rPr>
                          <m:t>𝑇𝑜𝑡𝑎𝑙</m:t>
                        </m:r>
                        <m:r>
                          <a:rPr lang="nb-NO" sz="900" i="1">
                            <a:solidFill>
                              <a:schemeClr val="tx1"/>
                            </a:solidFill>
                            <a:effectLst/>
                            <a:latin typeface="Cambria Math" panose="02040503050406030204" pitchFamily="18" charset="0"/>
                            <a:ea typeface="+mn-ea"/>
                            <a:cs typeface="+mn-cs"/>
                          </a:rPr>
                          <m:t> </m:t>
                        </m:r>
                        <m:r>
                          <a:rPr lang="nb-NO" sz="900" i="1">
                            <a:solidFill>
                              <a:schemeClr val="tx1"/>
                            </a:solidFill>
                            <a:effectLst/>
                            <a:latin typeface="Cambria Math" panose="02040503050406030204" pitchFamily="18" charset="0"/>
                            <a:ea typeface="+mn-ea"/>
                            <a:cs typeface="+mn-cs"/>
                          </a:rPr>
                          <m:t>𝑛𝑢𝑚𝑏𝑒𝑟</m:t>
                        </m:r>
                        <m:r>
                          <a:rPr lang="nb-NO" sz="900" i="1">
                            <a:solidFill>
                              <a:schemeClr val="tx1"/>
                            </a:solidFill>
                            <a:effectLst/>
                            <a:latin typeface="Cambria Math" panose="02040503050406030204" pitchFamily="18" charset="0"/>
                            <a:ea typeface="+mn-ea"/>
                            <a:cs typeface="+mn-cs"/>
                          </a:rPr>
                          <m:t> </m:t>
                        </m:r>
                        <m:r>
                          <a:rPr lang="nb-NO" sz="900" i="1">
                            <a:solidFill>
                              <a:schemeClr val="tx1"/>
                            </a:solidFill>
                            <a:effectLst/>
                            <a:latin typeface="Cambria Math" panose="02040503050406030204" pitchFamily="18" charset="0"/>
                            <a:ea typeface="+mn-ea"/>
                            <a:cs typeface="+mn-cs"/>
                          </a:rPr>
                          <m:t>𝑜𝑓</m:t>
                        </m:r>
                        <m:r>
                          <a:rPr lang="nb-NO" sz="900" i="1">
                            <a:solidFill>
                              <a:schemeClr val="tx1"/>
                            </a:solidFill>
                            <a:effectLst/>
                            <a:latin typeface="Cambria Math" panose="02040503050406030204" pitchFamily="18" charset="0"/>
                            <a:ea typeface="+mn-ea"/>
                            <a:cs typeface="+mn-cs"/>
                          </a:rPr>
                          <m:t> </m:t>
                        </m:r>
                        <m:r>
                          <a:rPr lang="nb-NO" sz="900" i="1">
                            <a:solidFill>
                              <a:schemeClr val="tx1"/>
                            </a:solidFill>
                            <a:effectLst/>
                            <a:latin typeface="Cambria Math" panose="02040503050406030204" pitchFamily="18" charset="0"/>
                            <a:ea typeface="+mn-ea"/>
                            <a:cs typeface="+mn-cs"/>
                          </a:rPr>
                          <m:t>𝑑𝑎𝑦𝑠</m:t>
                        </m:r>
                        <m:r>
                          <a:rPr lang="nb-NO" sz="900" i="1">
                            <a:solidFill>
                              <a:schemeClr val="tx1"/>
                            </a:solidFill>
                            <a:effectLst/>
                            <a:latin typeface="Cambria Math" panose="02040503050406030204" pitchFamily="18" charset="0"/>
                            <a:ea typeface="+mn-ea"/>
                            <a:cs typeface="+mn-cs"/>
                          </a:rPr>
                          <m:t> </m:t>
                        </m:r>
                        <m:r>
                          <a:rPr lang="nb-NO" sz="900" i="1">
                            <a:solidFill>
                              <a:schemeClr val="tx1"/>
                            </a:solidFill>
                            <a:effectLst/>
                            <a:latin typeface="Cambria Math" panose="02040503050406030204" pitchFamily="18" charset="0"/>
                            <a:ea typeface="+mn-ea"/>
                            <a:cs typeface="+mn-cs"/>
                          </a:rPr>
                          <m:t>𝑖𝑛</m:t>
                        </m:r>
                        <m:r>
                          <a:rPr lang="nb-NO" sz="900" i="1">
                            <a:solidFill>
                              <a:schemeClr val="tx1"/>
                            </a:solidFill>
                            <a:effectLst/>
                            <a:latin typeface="Cambria Math" panose="02040503050406030204" pitchFamily="18" charset="0"/>
                            <a:ea typeface="+mn-ea"/>
                            <a:cs typeface="+mn-cs"/>
                          </a:rPr>
                          <m:t> </m:t>
                        </m:r>
                        <m:r>
                          <a:rPr lang="nb-NO" sz="900" i="1">
                            <a:solidFill>
                              <a:schemeClr val="tx1"/>
                            </a:solidFill>
                            <a:effectLst/>
                            <a:latin typeface="Cambria Math" panose="02040503050406030204" pitchFamily="18" charset="0"/>
                            <a:ea typeface="+mn-ea"/>
                            <a:cs typeface="+mn-cs"/>
                          </a:rPr>
                          <m:t>𝑡h𝑒</m:t>
                        </m:r>
                        <m:r>
                          <a:rPr lang="nb-NO" sz="900" i="1">
                            <a:solidFill>
                              <a:schemeClr val="tx1"/>
                            </a:solidFill>
                            <a:effectLst/>
                            <a:latin typeface="Cambria Math" panose="02040503050406030204" pitchFamily="18" charset="0"/>
                            <a:ea typeface="+mn-ea"/>
                            <a:cs typeface="+mn-cs"/>
                          </a:rPr>
                          <m:t> </m:t>
                        </m:r>
                        <m:r>
                          <a:rPr lang="nb-NO" sz="900" i="1">
                            <a:solidFill>
                              <a:schemeClr val="tx1"/>
                            </a:solidFill>
                            <a:effectLst/>
                            <a:latin typeface="Cambria Math" panose="02040503050406030204" pitchFamily="18" charset="0"/>
                            <a:ea typeface="+mn-ea"/>
                            <a:cs typeface="+mn-cs"/>
                          </a:rPr>
                          <m:t>𝑦𝑒𝑎𝑟</m:t>
                        </m:r>
                        <m:r>
                          <a:rPr lang="nb-NO" sz="900" i="1">
                            <a:solidFill>
                              <a:schemeClr val="tx1"/>
                            </a:solidFill>
                            <a:effectLst/>
                            <a:latin typeface="Cambria Math" panose="02040503050406030204" pitchFamily="18" charset="0"/>
                            <a:ea typeface="+mn-ea"/>
                            <a:cs typeface="+mn-cs"/>
                          </a:rPr>
                          <m:t> </m:t>
                        </m:r>
                        <m:d>
                          <m:dPr>
                            <m:ctrlPr>
                              <a:rPr lang="nb-NO" sz="900" i="1">
                                <a:solidFill>
                                  <a:schemeClr val="tx1"/>
                                </a:solidFill>
                                <a:effectLst/>
                                <a:latin typeface="Cambria Math" panose="02040503050406030204" pitchFamily="18" charset="0"/>
                                <a:ea typeface="+mn-ea"/>
                                <a:cs typeface="+mn-cs"/>
                              </a:rPr>
                            </m:ctrlPr>
                          </m:dPr>
                          <m:e>
                            <m:r>
                              <a:rPr lang="nb-NO" sz="900" i="1">
                                <a:solidFill>
                                  <a:schemeClr val="tx1"/>
                                </a:solidFill>
                                <a:effectLst/>
                                <a:latin typeface="Cambria Math" panose="02040503050406030204" pitchFamily="18" charset="0"/>
                                <a:ea typeface="+mn-ea"/>
                                <a:cs typeface="+mn-cs"/>
                              </a:rPr>
                              <m:t>365 </m:t>
                            </m:r>
                            <m:r>
                              <a:rPr lang="nb-NO" sz="900" i="1">
                                <a:solidFill>
                                  <a:schemeClr val="tx1"/>
                                </a:solidFill>
                                <a:effectLst/>
                                <a:latin typeface="Cambria Math" panose="02040503050406030204" pitchFamily="18" charset="0"/>
                                <a:ea typeface="+mn-ea"/>
                                <a:cs typeface="+mn-cs"/>
                              </a:rPr>
                              <m:t>𝑜𝑟</m:t>
                            </m:r>
                            <m:r>
                              <a:rPr lang="nb-NO" sz="900" i="1">
                                <a:solidFill>
                                  <a:schemeClr val="tx1"/>
                                </a:solidFill>
                                <a:effectLst/>
                                <a:latin typeface="Cambria Math" panose="02040503050406030204" pitchFamily="18" charset="0"/>
                                <a:ea typeface="+mn-ea"/>
                                <a:cs typeface="+mn-cs"/>
                              </a:rPr>
                              <m:t> 366</m:t>
                            </m:r>
                          </m:e>
                        </m:d>
                      </m:num>
                      <m:den>
                        <m:r>
                          <m:rPr>
                            <m:sty m:val="p"/>
                          </m:rPr>
                          <a:rPr lang="nb-NO" sz="900">
                            <a:solidFill>
                              <a:schemeClr val="tx1"/>
                            </a:solidFill>
                            <a:effectLst/>
                            <a:latin typeface="Cambria Math" panose="02040503050406030204" pitchFamily="18" charset="0"/>
                            <a:ea typeface="+mn-ea"/>
                            <a:cs typeface="+mn-cs"/>
                          </a:rPr>
                          <m:t>Number</m:t>
                        </m:r>
                        <m:r>
                          <a:rPr lang="nb-NO" sz="900">
                            <a:solidFill>
                              <a:schemeClr val="tx1"/>
                            </a:solidFill>
                            <a:effectLst/>
                            <a:latin typeface="Cambria Math" panose="02040503050406030204" pitchFamily="18" charset="0"/>
                            <a:ea typeface="+mn-ea"/>
                            <a:cs typeface="+mn-cs"/>
                          </a:rPr>
                          <m:t> </m:t>
                        </m:r>
                        <m:r>
                          <m:rPr>
                            <m:sty m:val="p"/>
                          </m:rPr>
                          <a:rPr lang="nb-NO" sz="900">
                            <a:solidFill>
                              <a:schemeClr val="tx1"/>
                            </a:solidFill>
                            <a:effectLst/>
                            <a:latin typeface="Cambria Math" panose="02040503050406030204" pitchFamily="18" charset="0"/>
                            <a:ea typeface="+mn-ea"/>
                            <a:cs typeface="+mn-cs"/>
                          </a:rPr>
                          <m:t>of</m:t>
                        </m:r>
                        <m:r>
                          <a:rPr lang="nb-NO" sz="900">
                            <a:solidFill>
                              <a:schemeClr val="tx1"/>
                            </a:solidFill>
                            <a:effectLst/>
                            <a:latin typeface="Cambria Math" panose="02040503050406030204" pitchFamily="18" charset="0"/>
                            <a:ea typeface="+mn-ea"/>
                            <a:cs typeface="+mn-cs"/>
                          </a:rPr>
                          <m:t> </m:t>
                        </m:r>
                        <m:r>
                          <m:rPr>
                            <m:sty m:val="p"/>
                          </m:rPr>
                          <a:rPr lang="nb-NO" sz="900">
                            <a:solidFill>
                              <a:schemeClr val="tx1"/>
                            </a:solidFill>
                            <a:effectLst/>
                            <a:latin typeface="Cambria Math" panose="02040503050406030204" pitchFamily="18" charset="0"/>
                            <a:ea typeface="+mn-ea"/>
                            <a:cs typeface="+mn-cs"/>
                          </a:rPr>
                          <m:t>days</m:t>
                        </m:r>
                        <m:r>
                          <a:rPr lang="nb-NO" sz="900">
                            <a:solidFill>
                              <a:schemeClr val="tx1"/>
                            </a:solidFill>
                            <a:effectLst/>
                            <a:latin typeface="Cambria Math" panose="02040503050406030204" pitchFamily="18" charset="0"/>
                            <a:ea typeface="+mn-ea"/>
                            <a:cs typeface="+mn-cs"/>
                          </a:rPr>
                          <m:t> </m:t>
                        </m:r>
                        <m:r>
                          <m:rPr>
                            <m:sty m:val="p"/>
                          </m:rPr>
                          <a:rPr lang="nb-NO" sz="900">
                            <a:solidFill>
                              <a:schemeClr val="tx1"/>
                            </a:solidFill>
                            <a:effectLst/>
                            <a:latin typeface="Cambria Math" panose="02040503050406030204" pitchFamily="18" charset="0"/>
                            <a:ea typeface="+mn-ea"/>
                            <a:cs typeface="+mn-cs"/>
                          </a:rPr>
                          <m:t>so</m:t>
                        </m:r>
                        <m:r>
                          <a:rPr lang="nb-NO" sz="900">
                            <a:solidFill>
                              <a:schemeClr val="tx1"/>
                            </a:solidFill>
                            <a:effectLst/>
                            <a:latin typeface="Cambria Math" panose="02040503050406030204" pitchFamily="18" charset="0"/>
                            <a:ea typeface="+mn-ea"/>
                            <a:cs typeface="+mn-cs"/>
                          </a:rPr>
                          <m:t> </m:t>
                        </m:r>
                        <m:r>
                          <m:rPr>
                            <m:sty m:val="p"/>
                          </m:rPr>
                          <a:rPr lang="nb-NO" sz="900">
                            <a:solidFill>
                              <a:schemeClr val="tx1"/>
                            </a:solidFill>
                            <a:effectLst/>
                            <a:latin typeface="Cambria Math" panose="02040503050406030204" pitchFamily="18" charset="0"/>
                            <a:ea typeface="+mn-ea"/>
                            <a:cs typeface="+mn-cs"/>
                          </a:rPr>
                          <m:t>far</m:t>
                        </m:r>
                        <m:r>
                          <a:rPr lang="nb-NO" sz="900">
                            <a:solidFill>
                              <a:schemeClr val="tx1"/>
                            </a:solidFill>
                            <a:effectLst/>
                            <a:latin typeface="Cambria Math" panose="02040503050406030204" pitchFamily="18" charset="0"/>
                            <a:ea typeface="+mn-ea"/>
                            <a:cs typeface="+mn-cs"/>
                          </a:rPr>
                          <m:t> </m:t>
                        </m:r>
                        <m:r>
                          <m:rPr>
                            <m:sty m:val="p"/>
                          </m:rPr>
                          <a:rPr lang="nb-NO" sz="900">
                            <a:solidFill>
                              <a:schemeClr val="tx1"/>
                            </a:solidFill>
                            <a:effectLst/>
                            <a:latin typeface="Cambria Math" panose="02040503050406030204" pitchFamily="18" charset="0"/>
                            <a:ea typeface="+mn-ea"/>
                            <a:cs typeface="+mn-cs"/>
                          </a:rPr>
                          <m:t>this</m:t>
                        </m:r>
                        <m:r>
                          <a:rPr lang="nb-NO" sz="900">
                            <a:solidFill>
                              <a:schemeClr val="tx1"/>
                            </a:solidFill>
                            <a:effectLst/>
                            <a:latin typeface="Cambria Math" panose="02040503050406030204" pitchFamily="18" charset="0"/>
                            <a:ea typeface="+mn-ea"/>
                            <a:cs typeface="+mn-cs"/>
                          </a:rPr>
                          <m:t> </m:t>
                        </m:r>
                        <m:r>
                          <m:rPr>
                            <m:sty m:val="p"/>
                          </m:rPr>
                          <a:rPr lang="nb-NO" sz="900">
                            <a:solidFill>
                              <a:schemeClr val="tx1"/>
                            </a:solidFill>
                            <a:effectLst/>
                            <a:latin typeface="Cambria Math" panose="02040503050406030204" pitchFamily="18" charset="0"/>
                            <a:ea typeface="+mn-ea"/>
                            <a:cs typeface="+mn-cs"/>
                          </a:rPr>
                          <m:t>year</m:t>
                        </m:r>
                      </m:den>
                    </m:f>
                  </m:oMath>
                </m:oMathPara>
              </a14:m>
              <a:endParaRPr lang="nb-NO" sz="900">
                <a:solidFill>
                  <a:schemeClr val="tx1"/>
                </a:solidFill>
                <a:effectLst/>
                <a:latin typeface="+mn-lt"/>
                <a:ea typeface="+mn-ea"/>
                <a:cs typeface="+mn-cs"/>
              </a:endParaRPr>
            </a:p>
            <a:p>
              <a:endParaRPr lang="nb-NO" sz="1100"/>
            </a:p>
          </xdr:txBody>
        </xdr:sp>
      </mc:Choice>
      <mc:Fallback xmlns="">
        <xdr:sp macro="" textlink="">
          <xdr:nvSpPr>
            <xdr:cNvPr id="58" name="TekstSylinder 57"/>
            <xdr:cNvSpPr txBox="1"/>
          </xdr:nvSpPr>
          <xdr:spPr>
            <a:xfrm>
              <a:off x="3400425" y="33389887"/>
              <a:ext cx="2725939" cy="46474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r>
                <a:rPr lang="nb-NO" sz="900" i="0">
                  <a:solidFill>
                    <a:schemeClr val="tx1"/>
                  </a:solidFill>
                  <a:effectLst/>
                  <a:latin typeface="Cambria Math" panose="02040503050406030204" pitchFamily="18" charset="0"/>
                  <a:ea typeface="+mn-ea"/>
                  <a:cs typeface="+mn-cs"/>
                </a:rPr>
                <a:t>(𝑇𝑜𝑡𝑎𝑙 𝑛𝑢𝑚𝑏𝑒𝑟 𝑜𝑓 𝑑𝑎𝑦𝑠 𝑖𝑛 𝑡ℎ𝑒 𝑦𝑒𝑎𝑟 (365 𝑜𝑟 366))/(Number of days so far this year)</a:t>
              </a:r>
              <a:endParaRPr lang="nb-NO" sz="900">
                <a:solidFill>
                  <a:schemeClr val="tx1"/>
                </a:solidFill>
                <a:effectLst/>
                <a:latin typeface="+mn-lt"/>
                <a:ea typeface="+mn-ea"/>
                <a:cs typeface="+mn-cs"/>
              </a:endParaRPr>
            </a:p>
            <a:p>
              <a:endParaRPr lang="nb-NO" sz="1100"/>
            </a:p>
          </xdr:txBody>
        </xdr:sp>
      </mc:Fallback>
    </mc:AlternateContent>
    <xdr:clientData/>
  </xdr:oneCellAnchor>
  <xdr:oneCellAnchor>
    <xdr:from>
      <xdr:col>1</xdr:col>
      <xdr:colOff>1390650</xdr:colOff>
      <xdr:row>69</xdr:row>
      <xdr:rowOff>195262</xdr:rowOff>
    </xdr:from>
    <xdr:ext cx="2333267" cy="140872"/>
    <mc:AlternateContent xmlns:mc="http://schemas.openxmlformats.org/markup-compatibility/2006" xmlns:a14="http://schemas.microsoft.com/office/drawing/2010/main">
      <mc:Choice Requires="a14">
        <xdr:sp macro="" textlink="">
          <xdr:nvSpPr>
            <xdr:cNvPr id="59" name="TekstSylinder 58">
              <a:extLst>
                <a:ext uri="{FF2B5EF4-FFF2-40B4-BE49-F238E27FC236}">
                  <a16:creationId xmlns:a16="http://schemas.microsoft.com/office/drawing/2014/main" id="{00000000-0008-0000-0300-00003B000000}"/>
                </a:ext>
              </a:extLst>
            </xdr:cNvPr>
            <xdr:cNvSpPr txBox="1"/>
          </xdr:nvSpPr>
          <xdr:spPr>
            <a:xfrm>
              <a:off x="3590925" y="34485262"/>
              <a:ext cx="2333267" cy="14087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r>
                      <m:rPr>
                        <m:sty m:val="p"/>
                      </m:rPr>
                      <a:rPr lang="nb-NO" sz="900">
                        <a:solidFill>
                          <a:schemeClr val="tx1"/>
                        </a:solidFill>
                        <a:effectLst/>
                        <a:latin typeface="Cambria Math" panose="02040503050406030204" pitchFamily="18" charset="0"/>
                        <a:ea typeface="+mn-ea"/>
                        <a:cs typeface="+mn-cs"/>
                      </a:rPr>
                      <m:t>Identified</m:t>
                    </m:r>
                    <m:r>
                      <a:rPr lang="nb-NO" sz="900">
                        <a:solidFill>
                          <a:schemeClr val="tx1"/>
                        </a:solidFill>
                        <a:effectLst/>
                        <a:latin typeface="Cambria Math" panose="02040503050406030204" pitchFamily="18" charset="0"/>
                        <a:ea typeface="+mn-ea"/>
                        <a:cs typeface="+mn-cs"/>
                      </a:rPr>
                      <m:t> </m:t>
                    </m:r>
                    <m:r>
                      <m:rPr>
                        <m:sty m:val="p"/>
                      </m:rPr>
                      <a:rPr lang="nb-NO" sz="900">
                        <a:solidFill>
                          <a:schemeClr val="tx1"/>
                        </a:solidFill>
                        <a:effectLst/>
                        <a:latin typeface="Cambria Math" panose="02040503050406030204" pitchFamily="18" charset="0"/>
                        <a:ea typeface="+mn-ea"/>
                        <a:cs typeface="+mn-cs"/>
                      </a:rPr>
                      <m:t>costs</m:t>
                    </m:r>
                    <m:r>
                      <a:rPr lang="nb-NO" sz="900">
                        <a:solidFill>
                          <a:schemeClr val="tx1"/>
                        </a:solidFill>
                        <a:effectLst/>
                        <a:latin typeface="Cambria Math" panose="02040503050406030204" pitchFamily="18" charset="0"/>
                        <a:ea typeface="+mn-ea"/>
                        <a:cs typeface="+mn-cs"/>
                      </a:rPr>
                      <m:t> </m:t>
                    </m:r>
                    <m:r>
                      <m:rPr>
                        <m:sty m:val="p"/>
                      </m:rPr>
                      <a:rPr lang="nb-NO" sz="900">
                        <a:solidFill>
                          <a:schemeClr val="tx1"/>
                        </a:solidFill>
                        <a:effectLst/>
                        <a:latin typeface="Cambria Math" panose="02040503050406030204" pitchFamily="18" charset="0"/>
                        <a:ea typeface="+mn-ea"/>
                        <a:cs typeface="+mn-cs"/>
                      </a:rPr>
                      <m:t>considered</m:t>
                    </m:r>
                    <m:r>
                      <a:rPr lang="nb-NO" sz="900">
                        <a:solidFill>
                          <a:schemeClr val="tx1"/>
                        </a:solidFill>
                        <a:effectLst/>
                        <a:latin typeface="Cambria Math" panose="02040503050406030204" pitchFamily="18" charset="0"/>
                        <a:ea typeface="+mn-ea"/>
                        <a:cs typeface="+mn-cs"/>
                      </a:rPr>
                      <m:t> </m:t>
                    </m:r>
                    <m:r>
                      <m:rPr>
                        <m:sty m:val="p"/>
                      </m:rPr>
                      <a:rPr lang="nb-NO" sz="900">
                        <a:solidFill>
                          <a:schemeClr val="tx1"/>
                        </a:solidFill>
                        <a:effectLst/>
                        <a:latin typeface="Cambria Math" panose="02040503050406030204" pitchFamily="18" charset="0"/>
                        <a:ea typeface="+mn-ea"/>
                        <a:cs typeface="+mn-cs"/>
                      </a:rPr>
                      <m:t>to</m:t>
                    </m:r>
                    <m:r>
                      <a:rPr lang="nb-NO" sz="900">
                        <a:solidFill>
                          <a:schemeClr val="tx1"/>
                        </a:solidFill>
                        <a:effectLst/>
                        <a:latin typeface="Cambria Math" panose="02040503050406030204" pitchFamily="18" charset="0"/>
                        <a:ea typeface="+mn-ea"/>
                        <a:cs typeface="+mn-cs"/>
                      </a:rPr>
                      <m:t> </m:t>
                    </m:r>
                    <m:r>
                      <m:rPr>
                        <m:sty m:val="p"/>
                      </m:rPr>
                      <a:rPr lang="nb-NO" sz="900">
                        <a:solidFill>
                          <a:schemeClr val="tx1"/>
                        </a:solidFill>
                        <a:effectLst/>
                        <a:latin typeface="Cambria Math" panose="02040503050406030204" pitchFamily="18" charset="0"/>
                        <a:ea typeface="+mn-ea"/>
                        <a:cs typeface="+mn-cs"/>
                      </a:rPr>
                      <m:t>be</m:t>
                    </m:r>
                    <m:r>
                      <a:rPr lang="nb-NO" sz="900">
                        <a:solidFill>
                          <a:schemeClr val="tx1"/>
                        </a:solidFill>
                        <a:effectLst/>
                        <a:latin typeface="Cambria Math" panose="02040503050406030204" pitchFamily="18" charset="0"/>
                        <a:ea typeface="+mn-ea"/>
                        <a:cs typeface="+mn-cs"/>
                      </a:rPr>
                      <m:t> </m:t>
                    </m:r>
                    <m:r>
                      <m:rPr>
                        <m:sty m:val="p"/>
                      </m:rPr>
                      <a:rPr lang="nb-NO" sz="900">
                        <a:solidFill>
                          <a:schemeClr val="tx1"/>
                        </a:solidFill>
                        <a:effectLst/>
                        <a:latin typeface="Cambria Math" panose="02040503050406030204" pitchFamily="18" charset="0"/>
                        <a:ea typeface="+mn-ea"/>
                        <a:cs typeface="+mn-cs"/>
                      </a:rPr>
                      <m:t>non</m:t>
                    </m:r>
                    <m:r>
                      <a:rPr lang="nb-NO" sz="900">
                        <a:solidFill>
                          <a:schemeClr val="tx1"/>
                        </a:solidFill>
                        <a:effectLst/>
                        <a:latin typeface="Cambria Math" panose="02040503050406030204" pitchFamily="18" charset="0"/>
                        <a:ea typeface="+mn-ea"/>
                        <a:cs typeface="+mn-cs"/>
                      </a:rPr>
                      <m:t> </m:t>
                    </m:r>
                    <m:r>
                      <m:rPr>
                        <m:sty m:val="p"/>
                      </m:rPr>
                      <a:rPr lang="nb-NO" sz="900">
                        <a:solidFill>
                          <a:schemeClr val="tx1"/>
                        </a:solidFill>
                        <a:effectLst/>
                        <a:latin typeface="Cambria Math" panose="02040503050406030204" pitchFamily="18" charset="0"/>
                        <a:ea typeface="+mn-ea"/>
                        <a:cs typeface="+mn-cs"/>
                      </a:rPr>
                      <m:t>recurring</m:t>
                    </m:r>
                  </m:oMath>
                </m:oMathPara>
              </a14:m>
              <a:endParaRPr lang="nb-NO" sz="900"/>
            </a:p>
          </xdr:txBody>
        </xdr:sp>
      </mc:Choice>
      <mc:Fallback xmlns="">
        <xdr:sp macro="" textlink="">
          <xdr:nvSpPr>
            <xdr:cNvPr id="59" name="TekstSylinder 58"/>
            <xdr:cNvSpPr txBox="1"/>
          </xdr:nvSpPr>
          <xdr:spPr>
            <a:xfrm>
              <a:off x="3590925" y="34485262"/>
              <a:ext cx="2333267" cy="14087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nb-NO" sz="900" i="0">
                  <a:solidFill>
                    <a:schemeClr val="tx1"/>
                  </a:solidFill>
                  <a:effectLst/>
                  <a:latin typeface="Cambria Math" panose="02040503050406030204" pitchFamily="18" charset="0"/>
                  <a:ea typeface="+mn-ea"/>
                  <a:cs typeface="+mn-cs"/>
                </a:rPr>
                <a:t>Identified costs considered to be non recurring</a:t>
              </a:r>
              <a:endParaRPr lang="nb-NO" sz="900"/>
            </a:p>
          </xdr:txBody>
        </xdr:sp>
      </mc:Fallback>
    </mc:AlternateContent>
    <xdr:clientData/>
  </xdr:oneCellAnchor>
  <xdr:oneCellAnchor>
    <xdr:from>
      <xdr:col>1</xdr:col>
      <xdr:colOff>1257301</xdr:colOff>
      <xdr:row>10</xdr:row>
      <xdr:rowOff>342900</xdr:rowOff>
    </xdr:from>
    <xdr:ext cx="2895600" cy="414338"/>
    <mc:AlternateContent xmlns:mc="http://schemas.openxmlformats.org/markup-compatibility/2006" xmlns:a14="http://schemas.microsoft.com/office/drawing/2010/main">
      <mc:Choice Requires="a14">
        <xdr:sp macro="" textlink="">
          <xdr:nvSpPr>
            <xdr:cNvPr id="62" name="TekstSylinder 61">
              <a:extLst>
                <a:ext uri="{FF2B5EF4-FFF2-40B4-BE49-F238E27FC236}">
                  <a16:creationId xmlns:a16="http://schemas.microsoft.com/office/drawing/2014/main" id="{00000000-0008-0000-0300-00003E000000}"/>
                </a:ext>
              </a:extLst>
            </xdr:cNvPr>
            <xdr:cNvSpPr txBox="1"/>
          </xdr:nvSpPr>
          <xdr:spPr>
            <a:xfrm>
              <a:off x="3457576" y="5295900"/>
              <a:ext cx="2895600" cy="41433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noAutofit/>
            </a:bodyPr>
            <a:lstStyle/>
            <a:p>
              <a14:m>
                <m:oMath xmlns:m="http://schemas.openxmlformats.org/officeDocument/2006/math">
                  <m:r>
                    <a:rPr lang="nb-NO" sz="900" b="1" i="0">
                      <a:solidFill>
                        <a:schemeClr val="tx1"/>
                      </a:solidFill>
                      <a:effectLst/>
                      <a:latin typeface="Cambria Math" panose="02040503050406030204" pitchFamily="18" charset="0"/>
                      <a:ea typeface="+mn-ea"/>
                      <a:cs typeface="+mn-cs"/>
                    </a:rPr>
                    <m:t>𝐏</m:t>
                  </m:r>
                  <m:r>
                    <a:rPr lang="en-GB" sz="900" b="1" i="0">
                      <a:solidFill>
                        <a:schemeClr val="tx1"/>
                      </a:solidFill>
                      <a:effectLst/>
                      <a:latin typeface="Cambria Math" panose="02040503050406030204" pitchFamily="18" charset="0"/>
                      <a:ea typeface="+mn-ea"/>
                      <a:cs typeface="+mn-cs"/>
                    </a:rPr>
                    <m:t>𝐫𝐨𝐟𝐢𝐭</m:t>
                  </m:r>
                  <m:r>
                    <a:rPr lang="en-GB" sz="900" b="1" i="0">
                      <a:solidFill>
                        <a:schemeClr val="tx1"/>
                      </a:solidFill>
                      <a:effectLst/>
                      <a:latin typeface="Cambria Math" panose="02040503050406030204" pitchFamily="18" charset="0"/>
                      <a:ea typeface="+mn-ea"/>
                      <a:cs typeface="+mn-cs"/>
                    </a:rPr>
                    <m:t> </m:t>
                  </m:r>
                </m:oMath>
              </a14:m>
              <a:r>
                <a:rPr lang="nb-NO" sz="900" b="1">
                  <a:latin typeface="+mj-lt"/>
                </a:rPr>
                <a:t>after tax - Interest expences on hybrid</a:t>
              </a:r>
              <a:r>
                <a:rPr lang="nb-NO" sz="900" b="1" baseline="0">
                  <a:latin typeface="+mj-lt"/>
                </a:rPr>
                <a:t> capital</a:t>
              </a:r>
              <a:endParaRPr lang="nb-NO" sz="900" b="1">
                <a:latin typeface="+mj-lt"/>
              </a:endParaRPr>
            </a:p>
          </xdr:txBody>
        </xdr:sp>
      </mc:Choice>
      <mc:Fallback xmlns="">
        <xdr:sp macro="" textlink="">
          <xdr:nvSpPr>
            <xdr:cNvPr id="62" name="TekstSylinder 61"/>
            <xdr:cNvSpPr txBox="1"/>
          </xdr:nvSpPr>
          <xdr:spPr>
            <a:xfrm>
              <a:off x="3457576" y="5295900"/>
              <a:ext cx="2895600" cy="41433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noAutofit/>
            </a:bodyPr>
            <a:lstStyle/>
            <a:p>
              <a:r>
                <a:rPr lang="nb-NO" sz="900" b="1" i="0">
                  <a:solidFill>
                    <a:schemeClr val="tx1"/>
                  </a:solidFill>
                  <a:effectLst/>
                  <a:latin typeface="Cambria Math" panose="02040503050406030204" pitchFamily="18" charset="0"/>
                  <a:ea typeface="+mn-ea"/>
                  <a:cs typeface="+mn-cs"/>
                </a:rPr>
                <a:t>𝐏</a:t>
              </a:r>
              <a:r>
                <a:rPr lang="en-GB" sz="900" b="1" i="0">
                  <a:solidFill>
                    <a:schemeClr val="tx1"/>
                  </a:solidFill>
                  <a:effectLst/>
                  <a:latin typeface="Cambria Math" panose="02040503050406030204" pitchFamily="18" charset="0"/>
                  <a:ea typeface="+mn-ea"/>
                  <a:cs typeface="+mn-cs"/>
                </a:rPr>
                <a:t>𝐫𝐨𝐟𝐢𝐭 </a:t>
              </a:r>
              <a:r>
                <a:rPr lang="nb-NO" sz="900" b="1">
                  <a:latin typeface="+mj-lt"/>
                </a:rPr>
                <a:t>after tax - Interest expences on hybrid</a:t>
              </a:r>
              <a:r>
                <a:rPr lang="nb-NO" sz="900" b="1" baseline="0">
                  <a:latin typeface="+mj-lt"/>
                </a:rPr>
                <a:t> capital</a:t>
              </a:r>
              <a:endParaRPr lang="nb-NO" sz="900" b="1">
                <a:latin typeface="+mj-lt"/>
              </a:endParaRPr>
            </a:p>
          </xdr:txBody>
        </xdr:sp>
      </mc:Fallback>
    </mc:AlternateContent>
    <xdr:clientData/>
  </xdr:oneCellAnchor>
</xdr:wsDr>
</file>

<file path=xl/drawings/drawing3.xml><?xml version="1.0" encoding="utf-8"?>
<xdr:wsDr xmlns:xdr="http://schemas.openxmlformats.org/drawingml/2006/spreadsheetDrawing" xmlns:a="http://schemas.openxmlformats.org/drawingml/2006/main">
  <xdr:twoCellAnchor>
    <xdr:from>
      <xdr:col>1</xdr:col>
      <xdr:colOff>2286000</xdr:colOff>
      <xdr:row>1</xdr:row>
      <xdr:rowOff>47625</xdr:rowOff>
    </xdr:from>
    <xdr:to>
      <xdr:col>1</xdr:col>
      <xdr:colOff>4305860</xdr:colOff>
      <xdr:row>2</xdr:row>
      <xdr:rowOff>85723</xdr:rowOff>
    </xdr:to>
    <xdr:sp macro="" textlink="">
      <xdr:nvSpPr>
        <xdr:cNvPr id="3" name="Avrundet rektangel 2">
          <a:hlinkClick xmlns:r="http://schemas.openxmlformats.org/officeDocument/2006/relationships" r:id="rId1"/>
          <a:extLst>
            <a:ext uri="{FF2B5EF4-FFF2-40B4-BE49-F238E27FC236}">
              <a16:creationId xmlns:a16="http://schemas.microsoft.com/office/drawing/2014/main" id="{00000000-0008-0000-0400-000003000000}"/>
            </a:ext>
          </a:extLst>
        </xdr:cNvPr>
        <xdr:cNvSpPr/>
      </xdr:nvSpPr>
      <xdr:spPr>
        <a:xfrm>
          <a:off x="7743825" y="238125"/>
          <a:ext cx="2019860" cy="228598"/>
        </a:xfrm>
        <a:prstGeom prst="round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nb-NO" sz="700" b="1">
              <a:latin typeface="Verdana" panose="020B0604030504040204" pitchFamily="34" charset="0"/>
              <a:ea typeface="Verdana" panose="020B0604030504040204" pitchFamily="34" charset="0"/>
              <a:cs typeface="Verdana" panose="020B0604030504040204" pitchFamily="34" charset="0"/>
            </a:rPr>
            <a:t>Back to table of contents</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1</xdr:colOff>
      <xdr:row>61</xdr:row>
      <xdr:rowOff>67236</xdr:rowOff>
    </xdr:from>
    <xdr:to>
      <xdr:col>9</xdr:col>
      <xdr:colOff>414618</xdr:colOff>
      <xdr:row>87</xdr:row>
      <xdr:rowOff>100853</xdr:rowOff>
    </xdr:to>
    <xdr:sp macro="" textlink="">
      <xdr:nvSpPr>
        <xdr:cNvPr id="5" name="Rektangel 4">
          <a:extLst>
            <a:ext uri="{FF2B5EF4-FFF2-40B4-BE49-F238E27FC236}">
              <a16:creationId xmlns:a16="http://schemas.microsoft.com/office/drawing/2014/main" id="{00000000-0008-0000-0500-000005000000}"/>
            </a:ext>
          </a:extLst>
        </xdr:cNvPr>
        <xdr:cNvSpPr/>
      </xdr:nvSpPr>
      <xdr:spPr>
        <a:xfrm>
          <a:off x="291354" y="11261912"/>
          <a:ext cx="6801970" cy="4695265"/>
        </a:xfrm>
        <a:prstGeom prst="rect">
          <a:avLst/>
        </a:prstGeom>
        <a:solidFill>
          <a:sysClr val="window" lastClr="FFFFFF"/>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nb-NO" sz="1100" b="1">
              <a:solidFill>
                <a:sysClr val="windowText" lastClr="000000"/>
              </a:solidFill>
            </a:rPr>
            <a:t>Comments:</a:t>
          </a:r>
        </a:p>
        <a:p>
          <a:pPr algn="l"/>
          <a:endParaRPr lang="nb-NO" sz="1100">
            <a:solidFill>
              <a:sysClr val="windowText" lastClr="000000"/>
            </a:solidFill>
          </a:endParaRPr>
        </a:p>
      </xdr:txBody>
    </xdr:sp>
    <xdr:clientData/>
  </xdr:twoCellAnchor>
  <xdr:twoCellAnchor>
    <xdr:from>
      <xdr:col>11</xdr:col>
      <xdr:colOff>840441</xdr:colOff>
      <xdr:row>61</xdr:row>
      <xdr:rowOff>56029</xdr:rowOff>
    </xdr:from>
    <xdr:to>
      <xdr:col>14</xdr:col>
      <xdr:colOff>2801</xdr:colOff>
      <xdr:row>62</xdr:row>
      <xdr:rowOff>105333</xdr:rowOff>
    </xdr:to>
    <xdr:sp macro="" textlink="">
      <xdr:nvSpPr>
        <xdr:cNvPr id="4" name="Avrundet rektangel 3">
          <a:hlinkClick xmlns:r="http://schemas.openxmlformats.org/officeDocument/2006/relationships" r:id="rId1"/>
          <a:extLst>
            <a:ext uri="{FF2B5EF4-FFF2-40B4-BE49-F238E27FC236}">
              <a16:creationId xmlns:a16="http://schemas.microsoft.com/office/drawing/2014/main" id="{00000000-0008-0000-0500-000004000000}"/>
            </a:ext>
          </a:extLst>
        </xdr:cNvPr>
        <xdr:cNvSpPr/>
      </xdr:nvSpPr>
      <xdr:spPr>
        <a:xfrm>
          <a:off x="7631206" y="6477000"/>
          <a:ext cx="2019860" cy="228598"/>
        </a:xfrm>
        <a:prstGeom prst="round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nb-NO" sz="700" b="1">
              <a:latin typeface="Verdana" panose="020B0604030504040204" pitchFamily="34" charset="0"/>
              <a:ea typeface="Verdana" panose="020B0604030504040204" pitchFamily="34" charset="0"/>
              <a:cs typeface="Verdana" panose="020B0604030504040204" pitchFamily="34" charset="0"/>
            </a:rPr>
            <a:t>Back to table of contents</a:t>
          </a: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5</xdr:col>
      <xdr:colOff>818029</xdr:colOff>
      <xdr:row>28</xdr:row>
      <xdr:rowOff>56029</xdr:rowOff>
    </xdr:from>
    <xdr:to>
      <xdr:col>7</xdr:col>
      <xdr:colOff>932889</xdr:colOff>
      <xdr:row>29</xdr:row>
      <xdr:rowOff>105333</xdr:rowOff>
    </xdr:to>
    <xdr:sp macro="" textlink="">
      <xdr:nvSpPr>
        <xdr:cNvPr id="6" name="Avrundet rektangel 5">
          <a:hlinkClick xmlns:r="http://schemas.openxmlformats.org/officeDocument/2006/relationships" r:id="rId1"/>
          <a:extLst>
            <a:ext uri="{FF2B5EF4-FFF2-40B4-BE49-F238E27FC236}">
              <a16:creationId xmlns:a16="http://schemas.microsoft.com/office/drawing/2014/main" id="{00000000-0008-0000-0600-000006000000}"/>
            </a:ext>
          </a:extLst>
        </xdr:cNvPr>
        <xdr:cNvSpPr/>
      </xdr:nvSpPr>
      <xdr:spPr>
        <a:xfrm>
          <a:off x="7832911" y="3597088"/>
          <a:ext cx="2019860" cy="228598"/>
        </a:xfrm>
        <a:prstGeom prst="round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nb-NO" sz="700" b="1">
              <a:latin typeface="Verdana" panose="020B0604030504040204" pitchFamily="34" charset="0"/>
              <a:ea typeface="Verdana" panose="020B0604030504040204" pitchFamily="34" charset="0"/>
              <a:cs typeface="Verdana" panose="020B0604030504040204" pitchFamily="34" charset="0"/>
            </a:rPr>
            <a:t>Back to table of contents</a:t>
          </a:r>
        </a:p>
      </xdr:txBody>
    </xdr:sp>
    <xdr:clientData/>
  </xdr:twoCellAnchor>
  <xdr:twoCellAnchor>
    <xdr:from>
      <xdr:col>0</xdr:col>
      <xdr:colOff>145673</xdr:colOff>
      <xdr:row>9</xdr:row>
      <xdr:rowOff>22411</xdr:rowOff>
    </xdr:from>
    <xdr:to>
      <xdr:col>9</xdr:col>
      <xdr:colOff>235322</xdr:colOff>
      <xdr:row>32</xdr:row>
      <xdr:rowOff>84885</xdr:rowOff>
    </xdr:to>
    <xdr:graphicFrame macro="">
      <xdr:nvGraphicFramePr>
        <xdr:cNvPr id="4" name="Diagram 3">
          <a:extLst>
            <a:ext uri="{FF2B5EF4-FFF2-40B4-BE49-F238E27FC236}">
              <a16:creationId xmlns:a16="http://schemas.microsoft.com/office/drawing/2014/main" id="{00000000-0008-0000-06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7</xdr:col>
      <xdr:colOff>44823</xdr:colOff>
      <xdr:row>35</xdr:row>
      <xdr:rowOff>0</xdr:rowOff>
    </xdr:from>
    <xdr:to>
      <xdr:col>9</xdr:col>
      <xdr:colOff>350183</xdr:colOff>
      <xdr:row>36</xdr:row>
      <xdr:rowOff>49304</xdr:rowOff>
    </xdr:to>
    <xdr:sp macro="" textlink="">
      <xdr:nvSpPr>
        <xdr:cNvPr id="7" name="Avrundet rektangel 6">
          <a:hlinkClick xmlns:r="http://schemas.openxmlformats.org/officeDocument/2006/relationships" r:id="rId1"/>
          <a:extLst>
            <a:ext uri="{FF2B5EF4-FFF2-40B4-BE49-F238E27FC236}">
              <a16:creationId xmlns:a16="http://schemas.microsoft.com/office/drawing/2014/main" id="{00000000-0008-0000-0600-000007000000}"/>
            </a:ext>
          </a:extLst>
        </xdr:cNvPr>
        <xdr:cNvSpPr/>
      </xdr:nvSpPr>
      <xdr:spPr>
        <a:xfrm>
          <a:off x="8964705" y="6219265"/>
          <a:ext cx="2019860" cy="228598"/>
        </a:xfrm>
        <a:prstGeom prst="round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nb-NO" sz="700" b="1">
              <a:latin typeface="Verdana" panose="020B0604030504040204" pitchFamily="34" charset="0"/>
              <a:ea typeface="Verdana" panose="020B0604030504040204" pitchFamily="34" charset="0"/>
              <a:cs typeface="Verdana" panose="020B0604030504040204" pitchFamily="34" charset="0"/>
            </a:rPr>
            <a:t>Back to table of contents</a:t>
          </a:r>
        </a:p>
      </xdr:txBody>
    </xdr:sp>
    <xdr:clientData/>
  </xdr:twoCellAnchor>
  <xdr:twoCellAnchor>
    <xdr:from>
      <xdr:col>2</xdr:col>
      <xdr:colOff>67235</xdr:colOff>
      <xdr:row>54</xdr:row>
      <xdr:rowOff>156883</xdr:rowOff>
    </xdr:from>
    <xdr:to>
      <xdr:col>6</xdr:col>
      <xdr:colOff>593911</xdr:colOff>
      <xdr:row>77</xdr:row>
      <xdr:rowOff>78442</xdr:rowOff>
    </xdr:to>
    <xdr:graphicFrame macro="">
      <xdr:nvGraphicFramePr>
        <xdr:cNvPr id="8" name="Diagram 7">
          <a:extLst>
            <a:ext uri="{FF2B5EF4-FFF2-40B4-BE49-F238E27FC236}">
              <a16:creationId xmlns:a16="http://schemas.microsoft.com/office/drawing/2014/main" id="{00000000-0008-0000-06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7</xdr:col>
      <xdr:colOff>0</xdr:colOff>
      <xdr:row>83</xdr:row>
      <xdr:rowOff>0</xdr:rowOff>
    </xdr:from>
    <xdr:to>
      <xdr:col>9</xdr:col>
      <xdr:colOff>305360</xdr:colOff>
      <xdr:row>84</xdr:row>
      <xdr:rowOff>49304</xdr:rowOff>
    </xdr:to>
    <xdr:sp macro="" textlink="">
      <xdr:nvSpPr>
        <xdr:cNvPr id="9" name="Avrundet rektangel 8">
          <a:hlinkClick xmlns:r="http://schemas.openxmlformats.org/officeDocument/2006/relationships" r:id="rId1"/>
          <a:extLst>
            <a:ext uri="{FF2B5EF4-FFF2-40B4-BE49-F238E27FC236}">
              <a16:creationId xmlns:a16="http://schemas.microsoft.com/office/drawing/2014/main" id="{00000000-0008-0000-0600-000009000000}"/>
            </a:ext>
          </a:extLst>
        </xdr:cNvPr>
        <xdr:cNvSpPr/>
      </xdr:nvSpPr>
      <xdr:spPr>
        <a:xfrm>
          <a:off x="8919882" y="14657294"/>
          <a:ext cx="2019860" cy="228598"/>
        </a:xfrm>
        <a:prstGeom prst="round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nb-NO" sz="700" b="1">
              <a:latin typeface="Verdana" panose="020B0604030504040204" pitchFamily="34" charset="0"/>
              <a:ea typeface="Verdana" panose="020B0604030504040204" pitchFamily="34" charset="0"/>
              <a:cs typeface="Verdana" panose="020B0604030504040204" pitchFamily="34" charset="0"/>
            </a:rPr>
            <a:t>Back to table of contents</a:t>
          </a:r>
        </a:p>
      </xdr:txBody>
    </xdr:sp>
    <xdr:clientData/>
  </xdr:twoCellAnchor>
  <xdr:twoCellAnchor>
    <xdr:from>
      <xdr:col>10</xdr:col>
      <xdr:colOff>33618</xdr:colOff>
      <xdr:row>43</xdr:row>
      <xdr:rowOff>145676</xdr:rowOff>
    </xdr:from>
    <xdr:to>
      <xdr:col>16</xdr:col>
      <xdr:colOff>571499</xdr:colOff>
      <xdr:row>70</xdr:row>
      <xdr:rowOff>100853</xdr:rowOff>
    </xdr:to>
    <xdr:sp macro="" textlink="">
      <xdr:nvSpPr>
        <xdr:cNvPr id="10" name="TekstSylinder 9">
          <a:extLst>
            <a:ext uri="{FF2B5EF4-FFF2-40B4-BE49-F238E27FC236}">
              <a16:creationId xmlns:a16="http://schemas.microsoft.com/office/drawing/2014/main" id="{00000000-0008-0000-0600-00000A000000}"/>
            </a:ext>
          </a:extLst>
        </xdr:cNvPr>
        <xdr:cNvSpPr txBox="1"/>
      </xdr:nvSpPr>
      <xdr:spPr>
        <a:xfrm>
          <a:off x="11430000" y="7810500"/>
          <a:ext cx="5109881" cy="4616824"/>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nb-NO" sz="1100" b="1">
              <a:solidFill>
                <a:schemeClr val="dk1"/>
              </a:solidFill>
              <a:effectLst/>
              <a:latin typeface="+mn-lt"/>
              <a:ea typeface="+mn-ea"/>
              <a:cs typeface="+mn-cs"/>
            </a:rPr>
            <a:t>Comments:</a:t>
          </a:r>
          <a:endParaRPr lang="nb-NO">
            <a:effectLst/>
          </a:endParaRPr>
        </a:p>
        <a:p>
          <a:endParaRPr lang="nb-NO" sz="1100"/>
        </a:p>
      </xdr:txBody>
    </xdr:sp>
    <xdr:clientData/>
  </xdr:twoCellAnchor>
  <xdr:twoCellAnchor>
    <xdr:from>
      <xdr:col>10</xdr:col>
      <xdr:colOff>40341</xdr:colOff>
      <xdr:row>3</xdr:row>
      <xdr:rowOff>29135</xdr:rowOff>
    </xdr:from>
    <xdr:to>
      <xdr:col>16</xdr:col>
      <xdr:colOff>578222</xdr:colOff>
      <xdr:row>29</xdr:row>
      <xdr:rowOff>152400</xdr:rowOff>
    </xdr:to>
    <xdr:sp macro="" textlink="">
      <xdr:nvSpPr>
        <xdr:cNvPr id="11" name="TekstSylinder 10">
          <a:extLst>
            <a:ext uri="{FF2B5EF4-FFF2-40B4-BE49-F238E27FC236}">
              <a16:creationId xmlns:a16="http://schemas.microsoft.com/office/drawing/2014/main" id="{00000000-0008-0000-0600-00000B000000}"/>
            </a:ext>
          </a:extLst>
        </xdr:cNvPr>
        <xdr:cNvSpPr txBox="1"/>
      </xdr:nvSpPr>
      <xdr:spPr>
        <a:xfrm>
          <a:off x="11436723" y="679076"/>
          <a:ext cx="5109881" cy="4616824"/>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nb-NO" sz="1100" b="1">
              <a:solidFill>
                <a:schemeClr val="dk1"/>
              </a:solidFill>
              <a:effectLst/>
              <a:latin typeface="+mn-lt"/>
              <a:ea typeface="+mn-ea"/>
              <a:cs typeface="+mn-cs"/>
            </a:rPr>
            <a:t>Comments:</a:t>
          </a:r>
          <a:endParaRPr lang="nb-NO">
            <a:effectLst/>
          </a:endParaRPr>
        </a:p>
        <a:p>
          <a:endParaRPr lang="nb-NO" sz="1100"/>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5</xdr:col>
      <xdr:colOff>616323</xdr:colOff>
      <xdr:row>83</xdr:row>
      <xdr:rowOff>78443</xdr:rowOff>
    </xdr:from>
    <xdr:to>
      <xdr:col>7</xdr:col>
      <xdr:colOff>294153</xdr:colOff>
      <xdr:row>84</xdr:row>
      <xdr:rowOff>127746</xdr:rowOff>
    </xdr:to>
    <xdr:sp macro="" textlink="">
      <xdr:nvSpPr>
        <xdr:cNvPr id="5" name="Avrundet rektangel 4">
          <a:hlinkClick xmlns:r="http://schemas.openxmlformats.org/officeDocument/2006/relationships" r:id="rId1"/>
          <a:extLst>
            <a:ext uri="{FF2B5EF4-FFF2-40B4-BE49-F238E27FC236}">
              <a16:creationId xmlns:a16="http://schemas.microsoft.com/office/drawing/2014/main" id="{00000000-0008-0000-0700-000005000000}"/>
            </a:ext>
          </a:extLst>
        </xdr:cNvPr>
        <xdr:cNvSpPr/>
      </xdr:nvSpPr>
      <xdr:spPr>
        <a:xfrm>
          <a:off x="6925235" y="15139149"/>
          <a:ext cx="2210359" cy="228597"/>
        </a:xfrm>
        <a:prstGeom prst="round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nb-NO" sz="700" b="1">
              <a:latin typeface="Verdana" panose="020B0604030504040204" pitchFamily="34" charset="0"/>
              <a:ea typeface="Verdana" panose="020B0604030504040204" pitchFamily="34" charset="0"/>
              <a:cs typeface="Verdana" panose="020B0604030504040204" pitchFamily="34" charset="0"/>
            </a:rPr>
            <a:t>Back to table of contents</a:t>
          </a:r>
        </a:p>
      </xdr:txBody>
    </xdr:sp>
    <xdr:clientData/>
  </xdr:twoCellAnchor>
  <xdr:twoCellAnchor>
    <xdr:from>
      <xdr:col>1</xdr:col>
      <xdr:colOff>560295</xdr:colOff>
      <xdr:row>13</xdr:row>
      <xdr:rowOff>78442</xdr:rowOff>
    </xdr:from>
    <xdr:to>
      <xdr:col>6</xdr:col>
      <xdr:colOff>1187824</xdr:colOff>
      <xdr:row>40</xdr:row>
      <xdr:rowOff>22413</xdr:rowOff>
    </xdr:to>
    <xdr:graphicFrame macro="">
      <xdr:nvGraphicFramePr>
        <xdr:cNvPr id="6" name="Diagram 5">
          <a:extLst>
            <a:ext uri="{FF2B5EF4-FFF2-40B4-BE49-F238E27FC236}">
              <a16:creationId xmlns:a16="http://schemas.microsoft.com/office/drawing/2014/main" id="{00000000-0008-0000-0700-000006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xdr:col>
      <xdr:colOff>593912</xdr:colOff>
      <xdr:row>55</xdr:row>
      <xdr:rowOff>156883</xdr:rowOff>
    </xdr:from>
    <xdr:to>
      <xdr:col>6</xdr:col>
      <xdr:colOff>1221441</xdr:colOff>
      <xdr:row>82</xdr:row>
      <xdr:rowOff>100854</xdr:rowOff>
    </xdr:to>
    <xdr:graphicFrame macro="">
      <xdr:nvGraphicFramePr>
        <xdr:cNvPr id="8" name="Diagram 7">
          <a:extLst>
            <a:ext uri="{FF2B5EF4-FFF2-40B4-BE49-F238E27FC236}">
              <a16:creationId xmlns:a16="http://schemas.microsoft.com/office/drawing/2014/main" id="{00000000-0008-0000-07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5</xdr:col>
      <xdr:colOff>560294</xdr:colOff>
      <xdr:row>40</xdr:row>
      <xdr:rowOff>112059</xdr:rowOff>
    </xdr:from>
    <xdr:to>
      <xdr:col>7</xdr:col>
      <xdr:colOff>47625</xdr:colOff>
      <xdr:row>41</xdr:row>
      <xdr:rowOff>161363</xdr:rowOff>
    </xdr:to>
    <xdr:sp macro="" textlink="">
      <xdr:nvSpPr>
        <xdr:cNvPr id="9" name="Avrundet rektangel 8">
          <a:hlinkClick xmlns:r="http://schemas.openxmlformats.org/officeDocument/2006/relationships" r:id="rId1"/>
          <a:extLst>
            <a:ext uri="{FF2B5EF4-FFF2-40B4-BE49-F238E27FC236}">
              <a16:creationId xmlns:a16="http://schemas.microsoft.com/office/drawing/2014/main" id="{00000000-0008-0000-0700-000009000000}"/>
            </a:ext>
          </a:extLst>
        </xdr:cNvPr>
        <xdr:cNvSpPr/>
      </xdr:nvSpPr>
      <xdr:spPr>
        <a:xfrm>
          <a:off x="6869206" y="7451912"/>
          <a:ext cx="2019860" cy="228598"/>
        </a:xfrm>
        <a:prstGeom prst="round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nb-NO" sz="700" b="1">
              <a:latin typeface="Verdana" panose="020B0604030504040204" pitchFamily="34" charset="0"/>
              <a:ea typeface="Verdana" panose="020B0604030504040204" pitchFamily="34" charset="0"/>
              <a:cs typeface="Verdana" panose="020B0604030504040204" pitchFamily="34" charset="0"/>
            </a:rPr>
            <a:t>Back to table of contents</a:t>
          </a:r>
        </a:p>
      </xdr:txBody>
    </xdr:sp>
    <xdr:clientData/>
  </xdr:twoCellAnchor>
  <xdr:twoCellAnchor>
    <xdr:from>
      <xdr:col>8</xdr:col>
      <xdr:colOff>728383</xdr:colOff>
      <xdr:row>4</xdr:row>
      <xdr:rowOff>67232</xdr:rowOff>
    </xdr:from>
    <xdr:to>
      <xdr:col>15</xdr:col>
      <xdr:colOff>504264</xdr:colOff>
      <xdr:row>30</xdr:row>
      <xdr:rowOff>11203</xdr:rowOff>
    </xdr:to>
    <xdr:sp macro="" textlink="">
      <xdr:nvSpPr>
        <xdr:cNvPr id="2" name="TekstSylinder 1">
          <a:extLst>
            <a:ext uri="{FF2B5EF4-FFF2-40B4-BE49-F238E27FC236}">
              <a16:creationId xmlns:a16="http://schemas.microsoft.com/office/drawing/2014/main" id="{00000000-0008-0000-0700-000002000000}"/>
            </a:ext>
          </a:extLst>
        </xdr:cNvPr>
        <xdr:cNvSpPr txBox="1"/>
      </xdr:nvSpPr>
      <xdr:spPr>
        <a:xfrm>
          <a:off x="11105030" y="952497"/>
          <a:ext cx="5109881" cy="4616824"/>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nb-NO" sz="1100" b="1">
              <a:solidFill>
                <a:schemeClr val="dk1"/>
              </a:solidFill>
              <a:effectLst/>
              <a:latin typeface="+mn-lt"/>
              <a:ea typeface="+mn-ea"/>
              <a:cs typeface="+mn-cs"/>
            </a:rPr>
            <a:t>Comments:</a:t>
          </a:r>
          <a:endParaRPr lang="nb-NO">
            <a:effectLst/>
          </a:endParaRPr>
        </a:p>
        <a:p>
          <a:endParaRPr lang="nb-NO" sz="1100"/>
        </a:p>
      </xdr:txBody>
    </xdr:sp>
    <xdr:clientData/>
  </xdr:twoCellAnchor>
  <xdr:twoCellAnchor>
    <xdr:from>
      <xdr:col>8</xdr:col>
      <xdr:colOff>694764</xdr:colOff>
      <xdr:row>46</xdr:row>
      <xdr:rowOff>78442</xdr:rowOff>
    </xdr:from>
    <xdr:to>
      <xdr:col>15</xdr:col>
      <xdr:colOff>470645</xdr:colOff>
      <xdr:row>72</xdr:row>
      <xdr:rowOff>33619</xdr:rowOff>
    </xdr:to>
    <xdr:sp macro="" textlink="">
      <xdr:nvSpPr>
        <xdr:cNvPr id="10" name="TekstSylinder 9">
          <a:extLst>
            <a:ext uri="{FF2B5EF4-FFF2-40B4-BE49-F238E27FC236}">
              <a16:creationId xmlns:a16="http://schemas.microsoft.com/office/drawing/2014/main" id="{00000000-0008-0000-0700-00000A000000}"/>
            </a:ext>
          </a:extLst>
        </xdr:cNvPr>
        <xdr:cNvSpPr txBox="1"/>
      </xdr:nvSpPr>
      <xdr:spPr>
        <a:xfrm>
          <a:off x="11071411" y="8516471"/>
          <a:ext cx="5109881" cy="4616824"/>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nb-NO" sz="1100" b="1">
              <a:solidFill>
                <a:schemeClr val="dk1"/>
              </a:solidFill>
              <a:effectLst/>
              <a:latin typeface="+mn-lt"/>
              <a:ea typeface="+mn-ea"/>
              <a:cs typeface="+mn-cs"/>
            </a:rPr>
            <a:t>Comments:</a:t>
          </a:r>
          <a:endParaRPr lang="nb-NO">
            <a:effectLst/>
          </a:endParaRPr>
        </a:p>
        <a:p>
          <a:endParaRPr lang="nb-NO" sz="1100"/>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89647</xdr:colOff>
      <xdr:row>10</xdr:row>
      <xdr:rowOff>89647</xdr:rowOff>
    </xdr:from>
    <xdr:to>
      <xdr:col>8</xdr:col>
      <xdr:colOff>537882</xdr:colOff>
      <xdr:row>25</xdr:row>
      <xdr:rowOff>143435</xdr:rowOff>
    </xdr:to>
    <xdr:graphicFrame macro="">
      <xdr:nvGraphicFramePr>
        <xdr:cNvPr id="6" name="Diagram 5">
          <a:extLst>
            <a:ext uri="{FF2B5EF4-FFF2-40B4-BE49-F238E27FC236}">
              <a16:creationId xmlns:a16="http://schemas.microsoft.com/office/drawing/2014/main" id="{00000000-0008-0000-0800-000006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7</xdr:col>
      <xdr:colOff>56029</xdr:colOff>
      <xdr:row>58</xdr:row>
      <xdr:rowOff>156883</xdr:rowOff>
    </xdr:from>
    <xdr:to>
      <xdr:col>9</xdr:col>
      <xdr:colOff>551889</xdr:colOff>
      <xdr:row>60</xdr:row>
      <xdr:rowOff>26892</xdr:rowOff>
    </xdr:to>
    <xdr:sp macro="" textlink="">
      <xdr:nvSpPr>
        <xdr:cNvPr id="7" name="Avrundet rektangel 6">
          <a:hlinkClick xmlns:r="http://schemas.openxmlformats.org/officeDocument/2006/relationships" r:id="rId2"/>
          <a:extLst>
            <a:ext uri="{FF2B5EF4-FFF2-40B4-BE49-F238E27FC236}">
              <a16:creationId xmlns:a16="http://schemas.microsoft.com/office/drawing/2014/main" id="{00000000-0008-0000-0800-000007000000}"/>
            </a:ext>
          </a:extLst>
        </xdr:cNvPr>
        <xdr:cNvSpPr/>
      </xdr:nvSpPr>
      <xdr:spPr>
        <a:xfrm>
          <a:off x="6084794" y="10130118"/>
          <a:ext cx="2019860" cy="228598"/>
        </a:xfrm>
        <a:prstGeom prst="round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nb-NO" sz="700" b="1">
              <a:latin typeface="Verdana" panose="020B0604030504040204" pitchFamily="34" charset="0"/>
              <a:ea typeface="Verdana" panose="020B0604030504040204" pitchFamily="34" charset="0"/>
              <a:cs typeface="Verdana" panose="020B0604030504040204" pitchFamily="34" charset="0"/>
            </a:rPr>
            <a:t>Back to table of contents</a:t>
          </a:r>
        </a:p>
      </xdr:txBody>
    </xdr:sp>
    <xdr:clientData/>
  </xdr:twoCellAnchor>
  <xdr:twoCellAnchor>
    <xdr:from>
      <xdr:col>3</xdr:col>
      <xdr:colOff>0</xdr:colOff>
      <xdr:row>40</xdr:row>
      <xdr:rowOff>0</xdr:rowOff>
    </xdr:from>
    <xdr:to>
      <xdr:col>8</xdr:col>
      <xdr:colOff>448235</xdr:colOff>
      <xdr:row>55</xdr:row>
      <xdr:rowOff>53788</xdr:rowOff>
    </xdr:to>
    <xdr:graphicFrame macro="">
      <xdr:nvGraphicFramePr>
        <xdr:cNvPr id="8" name="Diagram 7">
          <a:extLst>
            <a:ext uri="{FF2B5EF4-FFF2-40B4-BE49-F238E27FC236}">
              <a16:creationId xmlns:a16="http://schemas.microsoft.com/office/drawing/2014/main" id="{00000000-0008-0000-08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7</xdr:col>
      <xdr:colOff>0</xdr:colOff>
      <xdr:row>26</xdr:row>
      <xdr:rowOff>0</xdr:rowOff>
    </xdr:from>
    <xdr:to>
      <xdr:col>9</xdr:col>
      <xdr:colOff>495860</xdr:colOff>
      <xdr:row>27</xdr:row>
      <xdr:rowOff>49304</xdr:rowOff>
    </xdr:to>
    <xdr:sp macro="" textlink="">
      <xdr:nvSpPr>
        <xdr:cNvPr id="9" name="Avrundet rektangel 8">
          <a:hlinkClick xmlns:r="http://schemas.openxmlformats.org/officeDocument/2006/relationships" r:id="rId2"/>
          <a:extLst>
            <a:ext uri="{FF2B5EF4-FFF2-40B4-BE49-F238E27FC236}">
              <a16:creationId xmlns:a16="http://schemas.microsoft.com/office/drawing/2014/main" id="{00000000-0008-0000-0800-000009000000}"/>
            </a:ext>
          </a:extLst>
        </xdr:cNvPr>
        <xdr:cNvSpPr/>
      </xdr:nvSpPr>
      <xdr:spPr>
        <a:xfrm>
          <a:off x="6757147" y="4594412"/>
          <a:ext cx="2019860" cy="228598"/>
        </a:xfrm>
        <a:prstGeom prst="round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nb-NO" sz="700" b="1">
              <a:latin typeface="Verdana" panose="020B0604030504040204" pitchFamily="34" charset="0"/>
              <a:ea typeface="Verdana" panose="020B0604030504040204" pitchFamily="34" charset="0"/>
              <a:cs typeface="Verdana" panose="020B0604030504040204" pitchFamily="34" charset="0"/>
            </a:rPr>
            <a:t>Back to table of contents</a:t>
          </a:r>
        </a:p>
      </xdr:txBody>
    </xdr:sp>
    <xdr:clientData/>
  </xdr:twoCellAnchor>
  <xdr:twoCellAnchor>
    <xdr:from>
      <xdr:col>12</xdr:col>
      <xdr:colOff>134471</xdr:colOff>
      <xdr:row>4</xdr:row>
      <xdr:rowOff>56031</xdr:rowOff>
    </xdr:from>
    <xdr:to>
      <xdr:col>18</xdr:col>
      <xdr:colOff>672352</xdr:colOff>
      <xdr:row>30</xdr:row>
      <xdr:rowOff>11208</xdr:rowOff>
    </xdr:to>
    <xdr:sp macro="" textlink="">
      <xdr:nvSpPr>
        <xdr:cNvPr id="10" name="TekstSylinder 9">
          <a:extLst>
            <a:ext uri="{FF2B5EF4-FFF2-40B4-BE49-F238E27FC236}">
              <a16:creationId xmlns:a16="http://schemas.microsoft.com/office/drawing/2014/main" id="{00000000-0008-0000-0800-00000A000000}"/>
            </a:ext>
          </a:extLst>
        </xdr:cNvPr>
        <xdr:cNvSpPr txBox="1"/>
      </xdr:nvSpPr>
      <xdr:spPr>
        <a:xfrm>
          <a:off x="10701618" y="705972"/>
          <a:ext cx="5109881" cy="4616824"/>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nb-NO" sz="1100" b="1">
              <a:solidFill>
                <a:schemeClr val="dk1"/>
              </a:solidFill>
              <a:effectLst/>
              <a:latin typeface="+mn-lt"/>
              <a:ea typeface="+mn-ea"/>
              <a:cs typeface="+mn-cs"/>
            </a:rPr>
            <a:t>Comments:</a:t>
          </a:r>
          <a:endParaRPr lang="nb-NO">
            <a:effectLst/>
          </a:endParaRPr>
        </a:p>
        <a:p>
          <a:endParaRPr lang="nb-NO" sz="1100"/>
        </a:p>
      </xdr:txBody>
    </xdr:sp>
    <xdr:clientData/>
  </xdr:twoCellAnchor>
  <xdr:twoCellAnchor>
    <xdr:from>
      <xdr:col>12</xdr:col>
      <xdr:colOff>129988</xdr:colOff>
      <xdr:row>32</xdr:row>
      <xdr:rowOff>129990</xdr:rowOff>
    </xdr:from>
    <xdr:to>
      <xdr:col>18</xdr:col>
      <xdr:colOff>667869</xdr:colOff>
      <xdr:row>58</xdr:row>
      <xdr:rowOff>85166</xdr:rowOff>
    </xdr:to>
    <xdr:sp macro="" textlink="">
      <xdr:nvSpPr>
        <xdr:cNvPr id="11" name="TekstSylinder 10">
          <a:extLst>
            <a:ext uri="{FF2B5EF4-FFF2-40B4-BE49-F238E27FC236}">
              <a16:creationId xmlns:a16="http://schemas.microsoft.com/office/drawing/2014/main" id="{00000000-0008-0000-0800-00000B000000}"/>
            </a:ext>
          </a:extLst>
        </xdr:cNvPr>
        <xdr:cNvSpPr txBox="1"/>
      </xdr:nvSpPr>
      <xdr:spPr>
        <a:xfrm>
          <a:off x="10697135" y="5800166"/>
          <a:ext cx="5109881" cy="4616824"/>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nb-NO" sz="1100" b="1">
              <a:solidFill>
                <a:schemeClr val="dk1"/>
              </a:solidFill>
              <a:effectLst/>
              <a:latin typeface="+mn-lt"/>
              <a:ea typeface="+mn-ea"/>
              <a:cs typeface="+mn-cs"/>
            </a:rPr>
            <a:t>Comments:</a:t>
          </a:r>
          <a:endParaRPr lang="nb-NO">
            <a:effectLst/>
          </a:endParaRPr>
        </a:p>
        <a:p>
          <a:endParaRPr lang="nb-NO" sz="1100"/>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5</xdr:col>
      <xdr:colOff>909357</xdr:colOff>
      <xdr:row>32</xdr:row>
      <xdr:rowOff>161365</xdr:rowOff>
    </xdr:from>
    <xdr:to>
      <xdr:col>8</xdr:col>
      <xdr:colOff>71717</xdr:colOff>
      <xdr:row>34</xdr:row>
      <xdr:rowOff>31375</xdr:rowOff>
    </xdr:to>
    <xdr:sp macro="" textlink="">
      <xdr:nvSpPr>
        <xdr:cNvPr id="6" name="Avrundet rektangel 5">
          <a:hlinkClick xmlns:r="http://schemas.openxmlformats.org/officeDocument/2006/relationships" r:id="rId1"/>
          <a:extLst>
            <a:ext uri="{FF2B5EF4-FFF2-40B4-BE49-F238E27FC236}">
              <a16:creationId xmlns:a16="http://schemas.microsoft.com/office/drawing/2014/main" id="{00000000-0008-0000-0900-000006000000}"/>
            </a:ext>
          </a:extLst>
        </xdr:cNvPr>
        <xdr:cNvSpPr/>
      </xdr:nvSpPr>
      <xdr:spPr>
        <a:xfrm>
          <a:off x="6893298" y="6190130"/>
          <a:ext cx="2019860" cy="228598"/>
        </a:xfrm>
        <a:prstGeom prst="round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nb-NO" sz="700" b="1">
              <a:latin typeface="Verdana" panose="020B0604030504040204" pitchFamily="34" charset="0"/>
              <a:ea typeface="Verdana" panose="020B0604030504040204" pitchFamily="34" charset="0"/>
              <a:cs typeface="Verdana" panose="020B0604030504040204" pitchFamily="34" charset="0"/>
            </a:rPr>
            <a:t>Back to table of contents</a:t>
          </a:r>
        </a:p>
      </xdr:txBody>
    </xdr:sp>
    <xdr:clientData/>
  </xdr:twoCellAnchor>
  <xdr:twoCellAnchor>
    <xdr:from>
      <xdr:col>9</xdr:col>
      <xdr:colOff>56030</xdr:colOff>
      <xdr:row>4</xdr:row>
      <xdr:rowOff>33618</xdr:rowOff>
    </xdr:from>
    <xdr:to>
      <xdr:col>14</xdr:col>
      <xdr:colOff>403411</xdr:colOff>
      <xdr:row>29</xdr:row>
      <xdr:rowOff>168089</xdr:rowOff>
    </xdr:to>
    <xdr:sp macro="" textlink="">
      <xdr:nvSpPr>
        <xdr:cNvPr id="4" name="TekstSylinder 3">
          <a:extLst>
            <a:ext uri="{FF2B5EF4-FFF2-40B4-BE49-F238E27FC236}">
              <a16:creationId xmlns:a16="http://schemas.microsoft.com/office/drawing/2014/main" id="{00000000-0008-0000-0900-000004000000}"/>
            </a:ext>
          </a:extLst>
        </xdr:cNvPr>
        <xdr:cNvSpPr txBox="1"/>
      </xdr:nvSpPr>
      <xdr:spPr>
        <a:xfrm>
          <a:off x="9849971" y="862853"/>
          <a:ext cx="5109881" cy="4796118"/>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nb-NO" sz="1100" b="1">
              <a:solidFill>
                <a:schemeClr val="dk1"/>
              </a:solidFill>
              <a:effectLst/>
              <a:latin typeface="+mn-lt"/>
              <a:ea typeface="+mn-ea"/>
              <a:cs typeface="+mn-cs"/>
            </a:rPr>
            <a:t>Comments:</a:t>
          </a:r>
          <a:endParaRPr lang="nb-NO">
            <a:effectLst/>
          </a:endParaRPr>
        </a:p>
        <a:p>
          <a:endParaRPr lang="nb-NO" sz="1100"/>
        </a:p>
      </xdr:txBody>
    </xdr:sp>
    <xdr:clientData/>
  </xdr:twoCellAnchor>
  <xdr:twoCellAnchor>
    <xdr:from>
      <xdr:col>9</xdr:col>
      <xdr:colOff>112060</xdr:colOff>
      <xdr:row>37</xdr:row>
      <xdr:rowOff>89648</xdr:rowOff>
    </xdr:from>
    <xdr:to>
      <xdr:col>14</xdr:col>
      <xdr:colOff>459441</xdr:colOff>
      <xdr:row>67</xdr:row>
      <xdr:rowOff>33619</xdr:rowOff>
    </xdr:to>
    <xdr:sp macro="" textlink="">
      <xdr:nvSpPr>
        <xdr:cNvPr id="5" name="TekstSylinder 4">
          <a:extLst>
            <a:ext uri="{FF2B5EF4-FFF2-40B4-BE49-F238E27FC236}">
              <a16:creationId xmlns:a16="http://schemas.microsoft.com/office/drawing/2014/main" id="{00000000-0008-0000-0900-000005000000}"/>
            </a:ext>
          </a:extLst>
        </xdr:cNvPr>
        <xdr:cNvSpPr txBox="1"/>
      </xdr:nvSpPr>
      <xdr:spPr>
        <a:xfrm>
          <a:off x="9906001" y="7003677"/>
          <a:ext cx="5109881" cy="4796118"/>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nb-NO" sz="1100" b="1">
              <a:solidFill>
                <a:schemeClr val="dk1"/>
              </a:solidFill>
              <a:effectLst/>
              <a:latin typeface="+mn-lt"/>
              <a:ea typeface="+mn-ea"/>
              <a:cs typeface="+mn-cs"/>
            </a:rPr>
            <a:t>Comments:</a:t>
          </a:r>
          <a:endParaRPr lang="nb-NO">
            <a:effectLst/>
          </a:endParaRPr>
        </a:p>
        <a:p>
          <a:endParaRPr lang="nb-NO" sz="1100"/>
        </a:p>
      </xdr:txBody>
    </xdr:sp>
    <xdr:clientData/>
  </xdr:twoCellAnchor>
  <xdr:twoCellAnchor>
    <xdr:from>
      <xdr:col>6</xdr:col>
      <xdr:colOff>0</xdr:colOff>
      <xdr:row>50</xdr:row>
      <xdr:rowOff>0</xdr:rowOff>
    </xdr:from>
    <xdr:to>
      <xdr:col>8</xdr:col>
      <xdr:colOff>114860</xdr:colOff>
      <xdr:row>51</xdr:row>
      <xdr:rowOff>71716</xdr:rowOff>
    </xdr:to>
    <xdr:sp macro="" textlink="">
      <xdr:nvSpPr>
        <xdr:cNvPr id="7" name="Avrundet rektangel 6">
          <a:hlinkClick xmlns:r="http://schemas.openxmlformats.org/officeDocument/2006/relationships" r:id="rId1"/>
          <a:extLst>
            <a:ext uri="{FF2B5EF4-FFF2-40B4-BE49-F238E27FC236}">
              <a16:creationId xmlns:a16="http://schemas.microsoft.com/office/drawing/2014/main" id="{00000000-0008-0000-0900-000007000000}"/>
            </a:ext>
          </a:extLst>
        </xdr:cNvPr>
        <xdr:cNvSpPr/>
      </xdr:nvSpPr>
      <xdr:spPr>
        <a:xfrm>
          <a:off x="6936441" y="9054353"/>
          <a:ext cx="2019860" cy="228598"/>
        </a:xfrm>
        <a:prstGeom prst="round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nb-NO" sz="700" b="1">
              <a:latin typeface="Verdana" panose="020B0604030504040204" pitchFamily="34" charset="0"/>
              <a:ea typeface="Verdana" panose="020B0604030504040204" pitchFamily="34" charset="0"/>
              <a:cs typeface="Verdana" panose="020B0604030504040204" pitchFamily="34" charset="0"/>
            </a:rPr>
            <a:t>Back to table of contents</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5</xdr:col>
      <xdr:colOff>717175</xdr:colOff>
      <xdr:row>21</xdr:row>
      <xdr:rowOff>123265</xdr:rowOff>
    </xdr:from>
    <xdr:to>
      <xdr:col>8</xdr:col>
      <xdr:colOff>70035</xdr:colOff>
      <xdr:row>22</xdr:row>
      <xdr:rowOff>172569</xdr:rowOff>
    </xdr:to>
    <xdr:sp macro="" textlink="">
      <xdr:nvSpPr>
        <xdr:cNvPr id="4" name="Avrundet rektangel 3">
          <a:hlinkClick xmlns:r="http://schemas.openxmlformats.org/officeDocument/2006/relationships" r:id="rId1"/>
          <a:extLst>
            <a:ext uri="{FF2B5EF4-FFF2-40B4-BE49-F238E27FC236}">
              <a16:creationId xmlns:a16="http://schemas.microsoft.com/office/drawing/2014/main" id="{00000000-0008-0000-0A00-000004000000}"/>
            </a:ext>
          </a:extLst>
        </xdr:cNvPr>
        <xdr:cNvSpPr/>
      </xdr:nvSpPr>
      <xdr:spPr>
        <a:xfrm>
          <a:off x="5333999" y="4000500"/>
          <a:ext cx="2019860" cy="228598"/>
        </a:xfrm>
        <a:prstGeom prst="round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nb-NO" sz="700" b="1">
              <a:latin typeface="Verdana" panose="020B0604030504040204" pitchFamily="34" charset="0"/>
              <a:ea typeface="Verdana" panose="020B0604030504040204" pitchFamily="34" charset="0"/>
              <a:cs typeface="Verdana" panose="020B0604030504040204" pitchFamily="34" charset="0"/>
            </a:rPr>
            <a:t>Back to table of contents</a:t>
          </a:r>
        </a:p>
      </xdr:txBody>
    </xdr:sp>
    <xdr:clientData/>
  </xdr:twoCellAnchor>
  <xdr:twoCellAnchor>
    <xdr:from>
      <xdr:col>10</xdr:col>
      <xdr:colOff>33618</xdr:colOff>
      <xdr:row>4</xdr:row>
      <xdr:rowOff>11206</xdr:rowOff>
    </xdr:from>
    <xdr:to>
      <xdr:col>16</xdr:col>
      <xdr:colOff>571499</xdr:colOff>
      <xdr:row>30</xdr:row>
      <xdr:rowOff>145677</xdr:rowOff>
    </xdr:to>
    <xdr:sp macro="" textlink="">
      <xdr:nvSpPr>
        <xdr:cNvPr id="7" name="TekstSylinder 6">
          <a:extLst>
            <a:ext uri="{FF2B5EF4-FFF2-40B4-BE49-F238E27FC236}">
              <a16:creationId xmlns:a16="http://schemas.microsoft.com/office/drawing/2014/main" id="{00000000-0008-0000-0A00-000007000000}"/>
            </a:ext>
          </a:extLst>
        </xdr:cNvPr>
        <xdr:cNvSpPr txBox="1"/>
      </xdr:nvSpPr>
      <xdr:spPr>
        <a:xfrm>
          <a:off x="8841442" y="840441"/>
          <a:ext cx="5109881" cy="4796118"/>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nb-NO" sz="1100" b="1">
              <a:solidFill>
                <a:schemeClr val="dk1"/>
              </a:solidFill>
              <a:effectLst/>
              <a:latin typeface="+mn-lt"/>
              <a:ea typeface="+mn-ea"/>
              <a:cs typeface="+mn-cs"/>
            </a:rPr>
            <a:t>Comments:</a:t>
          </a:r>
          <a:endParaRPr lang="nb-NO">
            <a:effectLst/>
          </a:endParaRPr>
        </a:p>
        <a:p>
          <a:endParaRPr lang="nb-NO" sz="1100"/>
        </a:p>
      </xdr:txBody>
    </xdr:sp>
    <xdr:clientData/>
  </xdr:twoCellAnchor>
  <xdr:twoCellAnchor>
    <xdr:from>
      <xdr:col>10</xdr:col>
      <xdr:colOff>56029</xdr:colOff>
      <xdr:row>36</xdr:row>
      <xdr:rowOff>0</xdr:rowOff>
    </xdr:from>
    <xdr:to>
      <xdr:col>16</xdr:col>
      <xdr:colOff>593910</xdr:colOff>
      <xdr:row>62</xdr:row>
      <xdr:rowOff>123265</xdr:rowOff>
    </xdr:to>
    <xdr:sp macro="" textlink="">
      <xdr:nvSpPr>
        <xdr:cNvPr id="5" name="TekstSylinder 4">
          <a:extLst>
            <a:ext uri="{FF2B5EF4-FFF2-40B4-BE49-F238E27FC236}">
              <a16:creationId xmlns:a16="http://schemas.microsoft.com/office/drawing/2014/main" id="{00000000-0008-0000-0A00-000005000000}"/>
            </a:ext>
          </a:extLst>
        </xdr:cNvPr>
        <xdr:cNvSpPr txBox="1"/>
      </xdr:nvSpPr>
      <xdr:spPr>
        <a:xfrm>
          <a:off x="10074088" y="6566647"/>
          <a:ext cx="5109881" cy="4796118"/>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nb-NO" sz="1100" b="1">
              <a:solidFill>
                <a:schemeClr val="dk1"/>
              </a:solidFill>
              <a:effectLst/>
              <a:latin typeface="+mn-lt"/>
              <a:ea typeface="+mn-ea"/>
              <a:cs typeface="+mn-cs"/>
            </a:rPr>
            <a:t>Comments:</a:t>
          </a:r>
        </a:p>
        <a:p>
          <a:endParaRPr lang="nb-NO" sz="1100"/>
        </a:p>
      </xdr:txBody>
    </xdr:sp>
    <xdr:clientData/>
  </xdr:twoCellAnchor>
  <xdr:twoCellAnchor>
    <xdr:from>
      <xdr:col>6</xdr:col>
      <xdr:colOff>0</xdr:colOff>
      <xdr:row>44</xdr:row>
      <xdr:rowOff>11208</xdr:rowOff>
    </xdr:from>
    <xdr:to>
      <xdr:col>8</xdr:col>
      <xdr:colOff>137272</xdr:colOff>
      <xdr:row>45</xdr:row>
      <xdr:rowOff>60512</xdr:rowOff>
    </xdr:to>
    <xdr:sp macro="" textlink="">
      <xdr:nvSpPr>
        <xdr:cNvPr id="6" name="Avrundet rektangel 5">
          <a:hlinkClick xmlns:r="http://schemas.openxmlformats.org/officeDocument/2006/relationships" r:id="rId1"/>
          <a:extLst>
            <a:ext uri="{FF2B5EF4-FFF2-40B4-BE49-F238E27FC236}">
              <a16:creationId xmlns:a16="http://schemas.microsoft.com/office/drawing/2014/main" id="{00000000-0008-0000-0A00-000006000000}"/>
            </a:ext>
          </a:extLst>
        </xdr:cNvPr>
        <xdr:cNvSpPr/>
      </xdr:nvSpPr>
      <xdr:spPr>
        <a:xfrm>
          <a:off x="5995147" y="8023414"/>
          <a:ext cx="2019860" cy="228598"/>
        </a:xfrm>
        <a:prstGeom prst="round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nb-NO" sz="700" b="1">
              <a:latin typeface="Verdana" panose="020B0604030504040204" pitchFamily="34" charset="0"/>
              <a:ea typeface="Verdana" panose="020B0604030504040204" pitchFamily="34" charset="0"/>
              <a:cs typeface="Verdana" panose="020B0604030504040204" pitchFamily="34" charset="0"/>
            </a:rPr>
            <a:t>Back to table of contents</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FINANSREGNSKAPSRAPPORTER\Dagsbalansen\DB01-08-15.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TEMP\Bal%20Sheet,%20P&amp;L%20v4.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okonomi/1%20Rapportering/Regnskapsrapportering/1%20Konsern/Mal%20kvartalsrapport%20for%20SB1%20&#216;stlandet%20med%20kvartaler.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eunoask-sfi001\finance\FINANCE\OKONOMI\YEAR%202002\BUSA\Yearend%20Reporting%20Model%202002%20-%20TLR.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C:\AD37997\FINANPAK\DAGSBAIN.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iagr12mdr."/>
      <sheetName val="Kommentar"/>
      <sheetName val="DiagrUtlån"/>
      <sheetName val="DiagrInnskudd"/>
      <sheetName val="Tabell"/>
      <sheetName val="Grunnlag"/>
      <sheetName val="Verdiberegning før skatt"/>
      <sheetName val="DiagrUtl?n"/>
      <sheetName val="Verdiberegning f?r skatt"/>
      <sheetName val="Utvikling nettonedskrivninger"/>
      <sheetName val="beh_1010"/>
      <sheetName val="beh_1110"/>
      <sheetName val="beh_1210"/>
      <sheetName val="beh_211"/>
      <sheetName val="31.07.2010"/>
      <sheetName val="beh_511"/>
      <sheetName val="beh_611"/>
      <sheetName val="beh_0710"/>
      <sheetName val="beh_0810"/>
      <sheetName val="beh_910"/>
      <sheetName val="31.08.gml"/>
      <sheetName val="Gjeld_311210"/>
      <sheetName val="Gjeld_280211"/>
      <sheetName val="beh_0811"/>
      <sheetName val="beh_311"/>
      <sheetName val="beh_411"/>
      <sheetName val="beh_711"/>
      <sheetName val="Gjeld_3103.2011"/>
      <sheetName val="Gjeld_2904.2011"/>
      <sheetName val="Gjeld_31.05.2011"/>
      <sheetName val="beh_0911"/>
      <sheetName val="beh_1011"/>
      <sheetName val="beh_1111"/>
      <sheetName val="beh_1211"/>
      <sheetName val="310_beh_1011"/>
      <sheetName val="310_beh_1211"/>
    </sheetNames>
    <sheetDataSet>
      <sheetData sheetId="0" refreshError="1"/>
      <sheetData sheetId="1"/>
      <sheetData sheetId="2" refreshError="1"/>
      <sheetData sheetId="3" refreshError="1"/>
      <sheetData sheetId="4"/>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rket Cap"/>
      <sheetName val="Market_Cap"/>
      <sheetName val="Tabell"/>
    </sheetNames>
    <sheetDataSet>
      <sheetData sheetId="0" refreshError="1">
        <row r="22">
          <cell r="A22">
            <v>36431</v>
          </cell>
          <cell r="B22" t="str">
            <v>EUR</v>
          </cell>
        </row>
        <row r="23">
          <cell r="A23" t="str">
            <v>USD</v>
          </cell>
          <cell r="B23">
            <v>0.95248073607711292</v>
          </cell>
        </row>
        <row r="24">
          <cell r="A24" t="str">
            <v>Spot rate</v>
          </cell>
        </row>
        <row r="25">
          <cell r="A25">
            <v>36341</v>
          </cell>
          <cell r="B25" t="str">
            <v>EUR</v>
          </cell>
        </row>
        <row r="26">
          <cell r="A26" t="str">
            <v>USD</v>
          </cell>
          <cell r="B26">
            <v>0.969678163817429</v>
          </cell>
        </row>
        <row r="28">
          <cell r="A28">
            <v>36250</v>
          </cell>
          <cell r="B28" t="str">
            <v>EUR</v>
          </cell>
        </row>
        <row r="29">
          <cell r="A29" t="str">
            <v>USD</v>
          </cell>
          <cell r="B29">
            <v>0.92635479388605835</v>
          </cell>
        </row>
        <row r="31">
          <cell r="A31">
            <v>36161</v>
          </cell>
          <cell r="B31" t="str">
            <v>EUR</v>
          </cell>
        </row>
        <row r="32">
          <cell r="A32" t="str">
            <v>USD</v>
          </cell>
          <cell r="B32">
            <v>0.85164367228751492</v>
          </cell>
        </row>
        <row r="34">
          <cell r="A34">
            <v>36068</v>
          </cell>
          <cell r="B34" t="str">
            <v>XEU</v>
          </cell>
        </row>
        <row r="35">
          <cell r="A35" t="str">
            <v>USD</v>
          </cell>
          <cell r="B35">
            <v>0.84925690021231426</v>
          </cell>
        </row>
        <row r="37">
          <cell r="A37">
            <v>35976</v>
          </cell>
          <cell r="B37" t="str">
            <v>XEU</v>
          </cell>
        </row>
        <row r="38">
          <cell r="A38" t="str">
            <v>USD</v>
          </cell>
          <cell r="B38">
            <v>0.91082976591675024</v>
          </cell>
        </row>
        <row r="40">
          <cell r="A40">
            <v>35885</v>
          </cell>
          <cell r="B40" t="str">
            <v>XEU</v>
          </cell>
        </row>
        <row r="41">
          <cell r="A41" t="str">
            <v>USD</v>
          </cell>
          <cell r="B41">
            <v>0.93005952380952384</v>
          </cell>
        </row>
      </sheetData>
      <sheetData sheetId="1" refreshError="1"/>
      <sheetData sheetId="2"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ruksanvisning"/>
      <sheetName val="Hovedtall proforma"/>
      <sheetName val="Arbeidsoversikt_status"/>
      <sheetName val="Dato"/>
      <sheetName val="Beregninger"/>
      <sheetName val="Beregning APM_NY"/>
      <sheetName val="Hovedtall"/>
      <sheetName val="Resultat"/>
      <sheetName val="Balanse"/>
      <sheetName val="EK-avstemming"/>
      <sheetName val="Kontantstrøm"/>
      <sheetName val="Kvartalsresultat"/>
      <sheetName val="Note 1 Prinsipper og Note 2 kon"/>
      <sheetName val="Note 3 Segmentinformasjon"/>
      <sheetName val="Note 4 Kapitaldekning"/>
      <sheetName val="Note  5 Utlån"/>
      <sheetName val="Note 5 Utlån Sektor og næring"/>
      <sheetName val="Note 6 Tap"/>
      <sheetName val="Note 7 Netto res fra fin"/>
      <sheetName val="Note 8 Finansielle derivater"/>
      <sheetName val="Note 9 Likviditetsrisiko"/>
      <sheetName val="Note 10 Vurdering av vv fin"/>
      <sheetName val="Note 11 FI og motregning"/>
      <sheetName val="Note 12 Andre eiendeler"/>
      <sheetName val="Note 13 Innskudd fra kunder"/>
      <sheetName val="Note 14 Verdipapirgjeld"/>
      <sheetName val="Note 15 Annen gjeld og forplik"/>
      <sheetName val="Note 16 Egenkapitalbevis"/>
      <sheetName val="Note 17 Hendelser etter balanse"/>
      <sheetName val="APM Norsk"/>
      <sheetName val="Beregning APM (2)"/>
      <sheetName val="Hovedtall (2)"/>
      <sheetName val="Resultat (2)"/>
      <sheetName val="Balanse (2)"/>
      <sheetName val="EK-avstemming (2)"/>
      <sheetName val="Kontantstrøm (2)"/>
      <sheetName val="Kvartalsresultat (2)"/>
      <sheetName val="Note 1 Prinsipper og Note 2 (2)"/>
      <sheetName val="Note 3 Segmentinformasjon (2)"/>
      <sheetName val="Note 4 Kapitaldekning (2)"/>
      <sheetName val="Note  5 Utlån (2)"/>
      <sheetName val="Note 5 Utlån Næring"/>
      <sheetName val="Note 6 Tap (2)"/>
      <sheetName val="Note 7 Netto res fra fin (2)"/>
      <sheetName val="Note 8 Finansielle derivate (2"/>
      <sheetName val="Note 9 Likviditetsrisiko (2)"/>
      <sheetName val="Note 10 Vurdering av vv fin (2"/>
      <sheetName val="Note 11 FI og motregning (2)"/>
      <sheetName val="Note 12 Andre eiendeler (2)"/>
      <sheetName val="Note 13 Innskudd fra kunder (2"/>
      <sheetName val="Note 14 Verdipapirgjeld (2)"/>
      <sheetName val="Note 15 Annen gjeld og forp (2"/>
      <sheetName val="Note 16 Eierandelsbevis  (2)"/>
      <sheetName val="Note 17 Hendelser etter bal (2)"/>
      <sheetName val="APM Engelsk"/>
    </sheetNames>
    <sheetDataSet>
      <sheetData sheetId="0"/>
      <sheetData sheetId="1"/>
      <sheetData sheetId="2"/>
      <sheetData sheetId="3"/>
      <sheetData sheetId="4"/>
      <sheetData sheetId="5"/>
      <sheetData sheetId="6">
        <row r="1">
          <cell r="P1">
            <v>1</v>
          </cell>
        </row>
      </sheetData>
      <sheetData sheetId="7"/>
      <sheetData sheetId="8">
        <row r="4">
          <cell r="E4" t="str">
            <v>(mill. kroner)</v>
          </cell>
          <cell r="F4" t="str">
            <v>Noter</v>
          </cell>
          <cell r="G4">
            <v>43465</v>
          </cell>
          <cell r="H4">
            <v>43100</v>
          </cell>
          <cell r="K4">
            <v>2017</v>
          </cell>
        </row>
        <row r="5">
          <cell r="E5" t="str">
            <v>EIENDELER</v>
          </cell>
        </row>
        <row r="6">
          <cell r="E6" t="str">
            <v>Kontanter og fordringer på sentralbanker</v>
          </cell>
          <cell r="G6">
            <v>1878.3081159999999</v>
          </cell>
          <cell r="H6">
            <v>672.68698600000005</v>
          </cell>
          <cell r="K6">
            <v>672.68698600000005</v>
          </cell>
        </row>
        <row r="7">
          <cell r="E7" t="str">
            <v>Utlån til og fordringer på kredittinstitusjoner</v>
          </cell>
          <cell r="G7">
            <v>1022.7689820000001</v>
          </cell>
          <cell r="H7">
            <v>1807.8047610000001</v>
          </cell>
          <cell r="K7">
            <v>1807.8047610000001</v>
          </cell>
        </row>
        <row r="8">
          <cell r="E8" t="str">
            <v>Utlån til og fordringer på kunder</v>
          </cell>
          <cell r="F8" t="str">
            <v>5,6</v>
          </cell>
          <cell r="G8">
            <v>98605.716025999995</v>
          </cell>
          <cell r="H8">
            <v>90097.511352000001</v>
          </cell>
          <cell r="K8">
            <v>90097.511352000001</v>
          </cell>
        </row>
        <row r="9">
          <cell r="E9" t="str">
            <v>Sertifikater, obligasjoner og rentefond</v>
          </cell>
          <cell r="F9">
            <v>10</v>
          </cell>
          <cell r="G9">
            <v>14445.539526</v>
          </cell>
          <cell r="H9">
            <v>8883.2063739999994</v>
          </cell>
          <cell r="K9">
            <v>8883.2063739999994</v>
          </cell>
        </row>
        <row r="10">
          <cell r="E10" t="str">
            <v>Finansielle derivater</v>
          </cell>
          <cell r="F10" t="str">
            <v>8,10,11</v>
          </cell>
          <cell r="G10">
            <v>819.05522599999995</v>
          </cell>
          <cell r="H10">
            <v>581.66810399999997</v>
          </cell>
          <cell r="K10">
            <v>581.66810399999997</v>
          </cell>
        </row>
        <row r="11">
          <cell r="E11" t="str">
            <v>Aksjer, andeler og andre egenkapitalinteresser</v>
          </cell>
          <cell r="F11">
            <v>10</v>
          </cell>
          <cell r="G11">
            <v>593.61375299999997</v>
          </cell>
          <cell r="H11">
            <v>494.96768800000001</v>
          </cell>
          <cell r="K11">
            <v>494.96768800000001</v>
          </cell>
        </row>
        <row r="12">
          <cell r="E12" t="str">
            <v>Investering i tilknyttede selskaper og felleskontrollert virksomhet</v>
          </cell>
          <cell r="G12">
            <v>4123.5721299999996</v>
          </cell>
          <cell r="H12">
            <v>3928.959006</v>
          </cell>
          <cell r="K12">
            <v>3928.959006</v>
          </cell>
        </row>
        <row r="13">
          <cell r="E13" t="str">
            <v>Investering i datterselskaper</v>
          </cell>
          <cell r="G13">
            <v>0</v>
          </cell>
          <cell r="H13">
            <v>0</v>
          </cell>
          <cell r="K13">
            <v>0</v>
          </cell>
        </row>
        <row r="14">
          <cell r="E14" t="str">
            <v>Eiendeler holdt for salg</v>
          </cell>
          <cell r="G14">
            <v>0</v>
          </cell>
          <cell r="H14">
            <v>0</v>
          </cell>
          <cell r="K14">
            <v>0</v>
          </cell>
        </row>
        <row r="15">
          <cell r="E15" t="str">
            <v>Eiendom, anlegg og utstyr</v>
          </cell>
          <cell r="G15">
            <v>543.07394399999998</v>
          </cell>
          <cell r="H15">
            <v>578.47511299999996</v>
          </cell>
          <cell r="K15">
            <v>578.47511299999996</v>
          </cell>
        </row>
        <row r="16">
          <cell r="E16" t="str">
            <v>Goodwill og andre immaterielle eiendeler</v>
          </cell>
          <cell r="G16">
            <v>399.57269600000001</v>
          </cell>
          <cell r="H16">
            <v>366.49702100000002</v>
          </cell>
          <cell r="K16">
            <v>366.49702100000002</v>
          </cell>
        </row>
        <row r="17">
          <cell r="E17" t="str">
            <v>Eiendel ved utsatt skatt</v>
          </cell>
          <cell r="G17">
            <v>0</v>
          </cell>
          <cell r="H17">
            <v>0</v>
          </cell>
          <cell r="K17">
            <v>0</v>
          </cell>
        </row>
        <row r="18">
          <cell r="E18" t="str">
            <v>Andre eiendeler</v>
          </cell>
          <cell r="F18">
            <v>12</v>
          </cell>
          <cell r="G18">
            <v>1041.1232949999999</v>
          </cell>
          <cell r="H18">
            <v>909.55013299999996</v>
          </cell>
          <cell r="K18">
            <v>909.55013299999996</v>
          </cell>
        </row>
        <row r="19">
          <cell r="E19" t="str">
            <v>Sum eiendeler</v>
          </cell>
          <cell r="G19">
            <v>123472.343694</v>
          </cell>
          <cell r="H19">
            <v>108321.32653799999</v>
          </cell>
          <cell r="K19">
            <v>108321.32653799999</v>
          </cell>
        </row>
        <row r="21">
          <cell r="E21" t="str">
            <v>FORPLIKTELSER</v>
          </cell>
        </row>
        <row r="22">
          <cell r="E22" t="str">
            <v>Innskudd fra og gjeld til kredittinstitusjoner</v>
          </cell>
          <cell r="G22">
            <v>2635.6622080000002</v>
          </cell>
          <cell r="H22">
            <v>2285.8654080000001</v>
          </cell>
          <cell r="K22">
            <v>2285.8654080000001</v>
          </cell>
        </row>
        <row r="23">
          <cell r="E23" t="str">
            <v>Innskudd fra og gjeld til kunder</v>
          </cell>
          <cell r="F23">
            <v>13</v>
          </cell>
          <cell r="G23">
            <v>71496.704425000004</v>
          </cell>
          <cell r="H23">
            <v>65985.425443</v>
          </cell>
          <cell r="K23">
            <v>65985.425443</v>
          </cell>
        </row>
        <row r="24">
          <cell r="E24" t="str">
            <v>Gjeld stiftet ved utstedelse av verdipapirer</v>
          </cell>
          <cell r="F24" t="str">
            <v>10,14</v>
          </cell>
          <cell r="G24">
            <v>31984.282126999999</v>
          </cell>
          <cell r="H24">
            <v>23685.531761999999</v>
          </cell>
          <cell r="K24">
            <v>23685.531761999999</v>
          </cell>
        </row>
        <row r="25">
          <cell r="E25" t="str">
            <v>Finansielle derivater</v>
          </cell>
          <cell r="F25" t="str">
            <v>8,10,11</v>
          </cell>
          <cell r="G25">
            <v>353.83291300000002</v>
          </cell>
          <cell r="H25">
            <v>306.71988099999999</v>
          </cell>
          <cell r="K25">
            <v>306.71988099999999</v>
          </cell>
        </row>
        <row r="26">
          <cell r="E26" t="str">
            <v>Forpliktelser ved periodeskatt</v>
          </cell>
          <cell r="G26">
            <v>248.25874899999999</v>
          </cell>
          <cell r="H26">
            <v>358.05188800000002</v>
          </cell>
          <cell r="K26">
            <v>358.05188800000002</v>
          </cell>
        </row>
        <row r="27">
          <cell r="E27" t="str">
            <v>Forpliktelser ved utsatt skatt</v>
          </cell>
          <cell r="G27">
            <v>201.742031</v>
          </cell>
          <cell r="H27">
            <v>121.67645899999999</v>
          </cell>
          <cell r="K27">
            <v>121.67645899999999</v>
          </cell>
        </row>
        <row r="28">
          <cell r="E28" t="str">
            <v>Annen gjeld og balanseført forpliktelse</v>
          </cell>
          <cell r="F28">
            <v>15</v>
          </cell>
          <cell r="G28">
            <v>687.15079999999989</v>
          </cell>
          <cell r="H28">
            <v>540.71019000000001</v>
          </cell>
          <cell r="K28">
            <v>540.71019000000001</v>
          </cell>
        </row>
        <row r="29">
          <cell r="E29" t="str">
            <v>Ansvarlig lånekapital</v>
          </cell>
          <cell r="F29" t="str">
            <v>10,14</v>
          </cell>
          <cell r="G29">
            <v>1102.3983880000001</v>
          </cell>
          <cell r="H29">
            <v>1705.7639509999999</v>
          </cell>
          <cell r="K29">
            <v>1705.7639509999999</v>
          </cell>
        </row>
        <row r="30">
          <cell r="E30" t="str">
            <v>Sum gjeld</v>
          </cell>
          <cell r="G30">
            <v>108710.03164100001</v>
          </cell>
          <cell r="H30">
            <v>94989.744981999989</v>
          </cell>
          <cell r="K30">
            <v>94989.744981999989</v>
          </cell>
        </row>
        <row r="32">
          <cell r="E32" t="str">
            <v>EGENKAPITAL</v>
          </cell>
        </row>
        <row r="33">
          <cell r="E33" t="str">
            <v>Egenkapitalbevis</v>
          </cell>
          <cell r="F33">
            <v>18</v>
          </cell>
          <cell r="G33">
            <v>5765.9760930000002</v>
          </cell>
          <cell r="H33">
            <v>5358.8723499999996</v>
          </cell>
          <cell r="K33">
            <v>5358.8723499999996</v>
          </cell>
        </row>
        <row r="34">
          <cell r="E34" t="str">
            <v>Overkursfond</v>
          </cell>
          <cell r="F34">
            <v>18</v>
          </cell>
          <cell r="G34">
            <v>830.10758899999996</v>
          </cell>
          <cell r="H34">
            <v>547.368516</v>
          </cell>
          <cell r="K34">
            <v>547.368516</v>
          </cell>
        </row>
        <row r="35">
          <cell r="E35" t="str">
            <v>Utjevningsfond</v>
          </cell>
          <cell r="F35">
            <v>18</v>
          </cell>
          <cell r="G35">
            <v>2112.09610737711</v>
          </cell>
          <cell r="H35">
            <v>1583.6901267267601</v>
          </cell>
          <cell r="K35">
            <v>1583.6901267267601</v>
          </cell>
        </row>
        <row r="36">
          <cell r="E36" t="str">
            <v>Utbytte</v>
          </cell>
          <cell r="G36">
            <v>477.21873068000002</v>
          </cell>
          <cell r="H36">
            <v>424.432748</v>
          </cell>
          <cell r="K36">
            <v>424.432748</v>
          </cell>
        </row>
        <row r="37">
          <cell r="E37" t="str">
            <v>Grunnfondskapital *)</v>
          </cell>
          <cell r="G37">
            <v>3689.6450758767501</v>
          </cell>
          <cell r="H37">
            <v>3432.0858967551003</v>
          </cell>
          <cell r="K37">
            <v>3432.0858967551003</v>
          </cell>
        </row>
        <row r="38">
          <cell r="E38" t="str">
            <v>Annen innskutt egenkapital</v>
          </cell>
          <cell r="G38">
            <v>166.15377000000001</v>
          </cell>
          <cell r="H38">
            <v>164.80550523656811</v>
          </cell>
          <cell r="K38">
            <v>164.80550523656811</v>
          </cell>
        </row>
        <row r="39">
          <cell r="E39" t="str">
            <v>Gavefond</v>
          </cell>
          <cell r="G39">
            <v>14.661659999999999</v>
          </cell>
          <cell r="H39">
            <v>19.520132000000004</v>
          </cell>
          <cell r="K39">
            <v>19.520132000000004</v>
          </cell>
        </row>
        <row r="40">
          <cell r="E40" t="str">
            <v>Fond for urealiserte gevinster</v>
          </cell>
          <cell r="G40">
            <v>253</v>
          </cell>
          <cell r="H40">
            <v>280.72628099999997</v>
          </cell>
          <cell r="K40">
            <v>280.72628099999997</v>
          </cell>
        </row>
        <row r="41">
          <cell r="E41" t="str">
            <v>Kundeutbytte</v>
          </cell>
          <cell r="G41">
            <v>221.901596600169</v>
          </cell>
          <cell r="H41">
            <v>204.11640399999999</v>
          </cell>
          <cell r="K41">
            <v>204.11640399999999</v>
          </cell>
        </row>
        <row r="42">
          <cell r="E42" t="str">
            <v>Hybridkapital</v>
          </cell>
          <cell r="G42">
            <v>400</v>
          </cell>
          <cell r="H42">
            <v>400</v>
          </cell>
          <cell r="K42">
            <v>400</v>
          </cell>
        </row>
        <row r="43">
          <cell r="E43" t="str">
            <v>Renter hybridkapital</v>
          </cell>
          <cell r="G43">
            <v>-47.562805999999995</v>
          </cell>
          <cell r="H43">
            <v>-29.5</v>
          </cell>
          <cell r="K43">
            <v>-29.5</v>
          </cell>
        </row>
        <row r="44">
          <cell r="E44" t="str">
            <v>Annen egenkapital</v>
          </cell>
          <cell r="G44">
            <v>775.866806</v>
          </cell>
          <cell r="H44">
            <v>882.8</v>
          </cell>
          <cell r="K44">
            <v>882.8</v>
          </cell>
        </row>
        <row r="45">
          <cell r="E45" t="str">
            <v>Ikke-kontrollerende eierinteresser</v>
          </cell>
          <cell r="G45">
            <v>102.476</v>
          </cell>
          <cell r="H45">
            <v>62.4</v>
          </cell>
          <cell r="K45">
            <v>62.4</v>
          </cell>
        </row>
        <row r="46">
          <cell r="E46" t="str">
            <v>Sum egenkapital</v>
          </cell>
          <cell r="G46">
            <v>14761.540622534032</v>
          </cell>
          <cell r="H46">
            <v>13331.317959718428</v>
          </cell>
          <cell r="K46">
            <v>13331.317959718428</v>
          </cell>
        </row>
        <row r="47">
          <cell r="H47" t="str">
            <v xml:space="preserve"> </v>
          </cell>
          <cell r="K47" t="str">
            <v xml:space="preserve"> </v>
          </cell>
        </row>
        <row r="48">
          <cell r="E48" t="str">
            <v>Sum gjeld og egenkapital</v>
          </cell>
          <cell r="G48">
            <v>123471.57226353404</v>
          </cell>
          <cell r="H48">
            <v>108321.06294171841</v>
          </cell>
          <cell r="K48">
            <v>108321.06294171841</v>
          </cell>
        </row>
        <row r="52">
          <cell r="E52" t="str">
            <v xml:space="preserve">Styret i SpareBank 1 Østlandet </v>
          </cell>
        </row>
        <row r="53">
          <cell r="E53" t="str">
            <v>Hamar, 7. februar 2019</v>
          </cell>
        </row>
        <row r="58">
          <cell r="G58">
            <v>0.77143046596029308</v>
          </cell>
          <cell r="H58">
            <v>0.26359628158388659</v>
          </cell>
          <cell r="K58">
            <v>0.26359628158388659</v>
          </cell>
        </row>
        <row r="60">
          <cell r="G60">
            <v>0.11955416418467112</v>
          </cell>
          <cell r="H60">
            <v>0.12307225942650946</v>
          </cell>
          <cell r="K60">
            <v>0.12307225942650946</v>
          </cell>
        </row>
        <row r="67">
          <cell r="G67">
            <v>35722.342723000002</v>
          </cell>
          <cell r="H67">
            <v>27677.161121000001</v>
          </cell>
        </row>
        <row r="72">
          <cell r="E72" t="str">
            <v>(mill. kroner)</v>
          </cell>
          <cell r="F72" t="str">
            <v>Noter</v>
          </cell>
          <cell r="G72">
            <v>43465</v>
          </cell>
          <cell r="H72">
            <v>43100</v>
          </cell>
          <cell r="K72">
            <v>2017</v>
          </cell>
        </row>
        <row r="73">
          <cell r="E73" t="str">
            <v>Brutto utlån</v>
          </cell>
          <cell r="G73">
            <v>98940.269777329799</v>
          </cell>
          <cell r="H73">
            <v>90461.149747049989</v>
          </cell>
          <cell r="K73">
            <v>90461.149747049989</v>
          </cell>
        </row>
        <row r="75">
          <cell r="E75" t="str">
            <v>Lån til kredittinstitusjoner linje 3</v>
          </cell>
          <cell r="G75">
            <v>1022.7689820000001</v>
          </cell>
          <cell r="H75">
            <v>1807.8047610000001</v>
          </cell>
          <cell r="K75">
            <v>1807.8047610000001</v>
          </cell>
        </row>
        <row r="76">
          <cell r="E76" t="str">
            <v>Minus linje 3.1 (10310) Anfordringer til kredittinstitusjoner</v>
          </cell>
          <cell r="G76">
            <v>79.992040279999998</v>
          </cell>
          <cell r="H76">
            <v>1080.2302099999999</v>
          </cell>
          <cell r="K76">
            <v>63.352398999999998</v>
          </cell>
        </row>
        <row r="77">
          <cell r="E77" t="str">
            <v>SUM</v>
          </cell>
          <cell r="G77">
            <v>942.77694172000008</v>
          </cell>
          <cell r="H77">
            <v>727.57455100000016</v>
          </cell>
          <cell r="K77">
            <v>1744.452362</v>
          </cell>
        </row>
      </sheetData>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ver"/>
      <sheetName val="A,B,C"/>
      <sheetName val="D1,D2,D3"/>
      <sheetName val="E"/>
      <sheetName val="F,G"/>
      <sheetName val="H"/>
      <sheetName val="I"/>
      <sheetName val="J1, J2"/>
      <sheetName val="K,L"/>
      <sheetName val="M"/>
      <sheetName val=" N"/>
      <sheetName val="O,P"/>
      <sheetName val="Q"/>
      <sheetName val="S, T"/>
      <sheetName val="U"/>
      <sheetName val="V"/>
      <sheetName val="W,X"/>
      <sheetName val="Installed machines"/>
    </sheetNames>
    <sheetDataSet>
      <sheetData sheetId="0">
        <row r="8">
          <cell r="J8">
            <v>1000</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put"/>
      <sheetName val="ktoplan"/>
      <sheetName val="In01"/>
      <sheetName val="In00"/>
      <sheetName val="In99"/>
      <sheetName val="Val.kurs"/>
      <sheetName val="Avst01"/>
      <sheetName val="Avst98"/>
      <sheetName val="Sammenlign"/>
      <sheetName val="DiaSam"/>
      <sheetName val="INPUT 5-10"/>
      <sheetName val="G.N.S Resultat 01"/>
    </sheetNames>
    <sheetDataSet>
      <sheetData sheetId="0"/>
      <sheetData sheetId="1"/>
      <sheetData sheetId="2"/>
      <sheetData sheetId="3"/>
      <sheetData sheetId="4"/>
      <sheetData sheetId="5"/>
      <sheetData sheetId="6"/>
      <sheetData sheetId="7"/>
      <sheetData sheetId="8"/>
      <sheetData sheetId="9" refreshError="1"/>
      <sheetData sheetId="10" refreshError="1"/>
      <sheetData sheetId="11" refreshError="1"/>
    </sheetDataSet>
  </externalBook>
</externalLink>
</file>

<file path=xl/theme/theme1.xml><?xml version="1.0" encoding="utf-8"?>
<a:theme xmlns:a="http://schemas.openxmlformats.org/drawingml/2006/main" name="Office-tema">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s://www.sparebank1.no/en/ostlandet/about-us/investor.html"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1:B305"/>
  <sheetViews>
    <sheetView tabSelected="1" zoomScale="85" zoomScaleNormal="85" workbookViewId="0">
      <selection activeCell="E16" sqref="E16"/>
    </sheetView>
  </sheetViews>
  <sheetFormatPr baseColWidth="10" defaultColWidth="11.42578125" defaultRowHeight="12.75"/>
  <cols>
    <col min="1" max="16384" width="11.42578125" style="15"/>
  </cols>
  <sheetData>
    <row r="1" spans="2:2" ht="14.25" customHeight="1"/>
    <row r="2" spans="2:2" ht="14.25" customHeight="1"/>
    <row r="3" spans="2:2" ht="14.25" customHeight="1">
      <c r="B3" s="14"/>
    </row>
    <row r="4" spans="2:2" ht="14.25" customHeight="1"/>
    <row r="5" spans="2:2" ht="14.25" customHeight="1">
      <c r="B5" s="16"/>
    </row>
    <row r="6" spans="2:2" ht="14.25" customHeight="1"/>
    <row r="7" spans="2:2" ht="14.25" customHeight="1">
      <c r="B7" s="13"/>
    </row>
    <row r="8" spans="2:2" ht="14.25" customHeight="1"/>
    <row r="9" spans="2:2" ht="14.25" customHeight="1"/>
    <row r="10" spans="2:2" ht="14.25" customHeight="1"/>
    <row r="11" spans="2:2" ht="14.25" customHeight="1"/>
    <row r="12" spans="2:2" ht="14.25" customHeight="1"/>
    <row r="13" spans="2:2" ht="14.25" customHeight="1"/>
    <row r="14" spans="2:2" ht="14.25" customHeight="1"/>
    <row r="15" spans="2:2" ht="14.25" customHeight="1"/>
    <row r="16" spans="2:2" ht="14.25" customHeight="1"/>
    <row r="17" ht="14.25" customHeight="1"/>
    <row r="18" ht="14.25" customHeight="1"/>
    <row r="19" ht="14.25" customHeight="1"/>
    <row r="20" ht="14.25" customHeight="1"/>
    <row r="21" ht="14.25" customHeight="1"/>
    <row r="22" ht="14.25" customHeight="1"/>
    <row r="23" ht="14.25" customHeight="1"/>
    <row r="24" ht="14.25" customHeight="1"/>
    <row r="25" ht="14.25" customHeight="1"/>
    <row r="26" ht="14.25" customHeight="1"/>
    <row r="27" ht="14.25" customHeight="1"/>
    <row r="28" ht="14.25" customHeight="1"/>
    <row r="29" ht="14.25" customHeight="1"/>
    <row r="30" ht="14.25" customHeight="1"/>
    <row r="31" ht="14.25" customHeight="1"/>
    <row r="32" ht="14.25" customHeight="1"/>
    <row r="33" ht="14.25" customHeight="1"/>
    <row r="34" ht="14.25" customHeight="1"/>
    <row r="35" ht="14.25" customHeight="1"/>
    <row r="36" ht="14.25" customHeight="1"/>
    <row r="37" ht="14.25" customHeight="1"/>
    <row r="38" ht="14.25" customHeight="1"/>
    <row r="39" ht="14.25" customHeight="1"/>
    <row r="40" ht="14.25" customHeight="1"/>
    <row r="41" ht="14.25" customHeight="1"/>
    <row r="42" ht="14.25" customHeight="1"/>
    <row r="43" ht="14.25" customHeight="1"/>
    <row r="44" ht="14.25" customHeight="1"/>
    <row r="45" ht="14.25" customHeight="1"/>
    <row r="46" ht="14.25" customHeight="1"/>
    <row r="47" ht="14.25" customHeight="1"/>
    <row r="48" ht="14.25" customHeight="1"/>
    <row r="49" ht="14.25" customHeight="1"/>
    <row r="50" ht="14.25" customHeight="1"/>
    <row r="51" ht="14.25" customHeight="1"/>
    <row r="52" ht="14.25" customHeight="1"/>
    <row r="53" ht="14.25" customHeight="1"/>
    <row r="54" ht="14.25" customHeight="1"/>
    <row r="55" ht="14.25" customHeight="1"/>
    <row r="56" ht="14.25" customHeight="1"/>
    <row r="57" ht="14.25" customHeight="1"/>
    <row r="58" ht="14.25" customHeight="1"/>
    <row r="59" ht="14.25" customHeight="1"/>
    <row r="60" ht="14.25" customHeight="1"/>
    <row r="61" ht="14.25" customHeight="1"/>
    <row r="62" ht="14.25" customHeight="1"/>
    <row r="63" ht="14.25" customHeight="1"/>
    <row r="64" ht="14.25" customHeight="1"/>
    <row r="65" ht="14.25" customHeight="1"/>
    <row r="66" ht="14.25" customHeight="1"/>
    <row r="67" ht="14.25" customHeight="1"/>
    <row r="68" ht="14.25" customHeight="1"/>
    <row r="69" ht="14.25" customHeight="1"/>
    <row r="70" ht="14.25" customHeight="1"/>
    <row r="71" ht="14.25" customHeight="1"/>
    <row r="72" ht="14.25" customHeight="1"/>
    <row r="73" ht="14.25" customHeight="1"/>
    <row r="74" ht="14.25" customHeight="1"/>
    <row r="75" ht="14.25" customHeight="1"/>
    <row r="76" ht="14.25" customHeight="1"/>
    <row r="77" ht="14.25" customHeight="1"/>
    <row r="78" ht="14.25" customHeight="1"/>
    <row r="79" ht="14.25" customHeight="1"/>
    <row r="80" ht="14.25" customHeight="1"/>
    <row r="81" ht="14.25" customHeight="1"/>
    <row r="82" ht="14.25" customHeight="1"/>
    <row r="83" ht="14.25" customHeight="1"/>
    <row r="84" ht="14.25" customHeight="1"/>
    <row r="85" ht="14.25" customHeight="1"/>
    <row r="86" ht="14.25" customHeight="1"/>
    <row r="87" ht="14.25" customHeight="1"/>
    <row r="88" ht="14.25" customHeight="1"/>
    <row r="89" ht="14.25" customHeight="1"/>
    <row r="90" ht="14.25" customHeight="1"/>
    <row r="91" ht="14.25" customHeight="1"/>
    <row r="92" ht="14.25" customHeight="1"/>
    <row r="93" ht="14.25" customHeight="1"/>
    <row r="94" ht="14.25" customHeight="1"/>
    <row r="95" ht="14.25" customHeight="1"/>
    <row r="96" ht="14.25" customHeight="1"/>
    <row r="97" ht="14.25" customHeight="1"/>
    <row r="98" ht="14.25" customHeight="1"/>
    <row r="99" ht="14.25" customHeight="1"/>
    <row r="100" ht="14.25" customHeight="1"/>
    <row r="101" ht="14.25" customHeight="1"/>
    <row r="102" ht="14.25" customHeight="1"/>
    <row r="103" ht="14.25" customHeight="1"/>
    <row r="104" ht="14.25" customHeight="1"/>
    <row r="105" ht="14.25" customHeight="1"/>
    <row r="106" ht="14.25" customHeight="1"/>
    <row r="107" ht="14.25" customHeight="1"/>
    <row r="108" ht="14.25" customHeight="1"/>
    <row r="109" ht="14.25" customHeight="1"/>
    <row r="110" ht="14.25" customHeight="1"/>
    <row r="111" ht="14.25" customHeight="1"/>
    <row r="112" ht="14.25" customHeight="1"/>
    <row r="113" ht="14.25" customHeight="1"/>
    <row r="114" ht="14.25" customHeight="1"/>
    <row r="115" ht="14.25" customHeight="1"/>
    <row r="116" ht="14.25" customHeight="1"/>
    <row r="117" ht="14.25" customHeight="1"/>
    <row r="118" ht="14.25" customHeight="1"/>
    <row r="119" ht="14.25" customHeight="1"/>
    <row r="120" ht="14.25" customHeight="1"/>
    <row r="121" ht="14.25" customHeight="1"/>
    <row r="122" ht="14.25" customHeight="1"/>
    <row r="123" ht="14.25" customHeight="1"/>
    <row r="124" ht="14.25" customHeight="1"/>
    <row r="125" ht="14.25" customHeight="1"/>
    <row r="126" ht="14.25" customHeight="1"/>
    <row r="127" ht="14.25" customHeight="1"/>
    <row r="128" ht="14.25" customHeight="1"/>
    <row r="129" ht="14.25" customHeight="1"/>
    <row r="130" ht="14.25" customHeight="1"/>
    <row r="131" ht="14.25" customHeight="1"/>
    <row r="132" ht="14.25" customHeight="1"/>
    <row r="133" ht="14.25" customHeight="1"/>
    <row r="134" ht="14.25" customHeight="1"/>
    <row r="135" ht="14.25" customHeight="1"/>
    <row r="136" ht="14.25" customHeight="1"/>
    <row r="137" ht="14.25" customHeight="1"/>
    <row r="138" ht="14.25" customHeight="1"/>
    <row r="139" ht="14.25" customHeight="1"/>
    <row r="140" ht="14.25" customHeight="1"/>
    <row r="141" ht="14.25" customHeight="1"/>
    <row r="142" ht="14.25" customHeight="1"/>
    <row r="143" ht="14.25" customHeight="1"/>
    <row r="144" ht="14.25" customHeight="1"/>
    <row r="145" ht="14.25" customHeight="1"/>
    <row r="146" ht="14.25" customHeight="1"/>
    <row r="147" ht="14.25" customHeight="1"/>
    <row r="148" ht="14.25" customHeight="1"/>
    <row r="149" ht="14.25" customHeight="1"/>
    <row r="150" ht="14.25" customHeight="1"/>
    <row r="151" ht="14.25" customHeight="1"/>
    <row r="152" ht="14.25" customHeight="1"/>
    <row r="153" ht="14.25" customHeight="1"/>
    <row r="154" ht="14.25" customHeight="1"/>
    <row r="155" ht="14.25" customHeight="1"/>
    <row r="156" ht="14.25" customHeight="1"/>
    <row r="157" ht="14.25" customHeight="1"/>
    <row r="158" ht="14.25" customHeight="1"/>
    <row r="159" ht="14.25" customHeight="1"/>
    <row r="160" ht="14.25" customHeight="1"/>
    <row r="161" ht="14.25" customHeight="1"/>
    <row r="162" ht="14.25" customHeight="1"/>
    <row r="163" ht="14.25" customHeight="1"/>
    <row r="164" ht="14.25" customHeight="1"/>
    <row r="165" ht="14.25" customHeight="1"/>
    <row r="166" ht="14.25" customHeight="1"/>
    <row r="167" ht="14.25" customHeight="1"/>
    <row r="168" ht="14.25" customHeight="1"/>
    <row r="169" ht="14.25" customHeight="1"/>
    <row r="170" ht="14.25" customHeight="1"/>
    <row r="171" ht="14.25" customHeight="1"/>
    <row r="172" ht="14.25" customHeight="1"/>
    <row r="173" ht="14.25" customHeight="1"/>
    <row r="174" ht="14.25" customHeight="1"/>
    <row r="175" ht="14.25" customHeight="1"/>
    <row r="176" ht="14.25" customHeight="1"/>
    <row r="177" ht="14.25" customHeight="1"/>
    <row r="178" ht="14.25" customHeight="1"/>
    <row r="179" ht="14.25" customHeight="1"/>
    <row r="180" ht="14.25" customHeight="1"/>
    <row r="181" ht="14.25" customHeight="1"/>
    <row r="182" ht="14.25" customHeight="1"/>
    <row r="183" ht="14.25" customHeight="1"/>
    <row r="184" ht="14.25" customHeight="1"/>
    <row r="185" ht="14.25" customHeight="1"/>
    <row r="186" ht="14.25" customHeight="1"/>
    <row r="187" ht="14.25" customHeight="1"/>
    <row r="188" ht="14.25" customHeight="1"/>
    <row r="189" ht="14.25" customHeight="1"/>
    <row r="190" ht="14.25" customHeight="1"/>
    <row r="191" ht="14.25" customHeight="1"/>
    <row r="192" ht="14.25" customHeight="1"/>
    <row r="193" ht="14.25" customHeight="1"/>
    <row r="194" ht="14.25" customHeight="1"/>
    <row r="195" ht="14.25" customHeight="1"/>
    <row r="196" ht="14.25" customHeight="1"/>
    <row r="197" ht="14.25" customHeight="1"/>
    <row r="198" ht="14.25" customHeight="1"/>
    <row r="199" ht="14.25" customHeight="1"/>
    <row r="200" ht="14.25" customHeight="1"/>
    <row r="201" ht="14.25" customHeight="1"/>
    <row r="202" ht="14.25" customHeight="1"/>
    <row r="203" ht="14.25" customHeight="1"/>
    <row r="204" ht="14.25" customHeight="1"/>
    <row r="205" ht="14.25" customHeight="1"/>
    <row r="206" ht="14.25" customHeight="1"/>
    <row r="207" ht="14.25" customHeight="1"/>
    <row r="208" ht="14.25" customHeight="1"/>
    <row r="209" ht="14.25" customHeight="1"/>
    <row r="210" ht="14.25" customHeight="1"/>
    <row r="211" ht="14.25" customHeight="1"/>
    <row r="212" ht="14.25" customHeight="1"/>
    <row r="213" ht="14.25" customHeight="1"/>
    <row r="214" ht="14.25" customHeight="1"/>
    <row r="215" ht="14.25" customHeight="1"/>
    <row r="216" ht="14.25" customHeight="1"/>
    <row r="217" ht="14.25" customHeight="1"/>
    <row r="218" ht="14.25" customHeight="1"/>
    <row r="219" ht="14.25" customHeight="1"/>
    <row r="220" ht="14.25" customHeight="1"/>
    <row r="221" ht="14.25" customHeight="1"/>
    <row r="222" ht="14.25" customHeight="1"/>
    <row r="223" ht="14.25" customHeight="1"/>
    <row r="224" ht="14.25" customHeight="1"/>
    <row r="225" ht="14.25" customHeight="1"/>
    <row r="226" ht="14.25" customHeight="1"/>
    <row r="227" ht="14.25" customHeight="1"/>
    <row r="228" ht="14.25" customHeight="1"/>
    <row r="229" ht="14.25" customHeight="1"/>
    <row r="230" ht="14.25" customHeight="1"/>
    <row r="231" ht="14.25" customHeight="1"/>
    <row r="232" ht="14.25" customHeight="1"/>
    <row r="233" ht="14.25" customHeight="1"/>
    <row r="234" ht="14.25" customHeight="1"/>
    <row r="235" ht="14.25" customHeight="1"/>
    <row r="236" ht="14.25" customHeight="1"/>
    <row r="237" ht="14.25" customHeight="1"/>
    <row r="238" ht="14.25" customHeight="1"/>
    <row r="239" ht="14.25" customHeight="1"/>
    <row r="240" ht="14.25" customHeight="1"/>
    <row r="241" ht="14.25" customHeight="1"/>
    <row r="242" ht="14.25" customHeight="1"/>
    <row r="243" ht="14.25" customHeight="1"/>
    <row r="244" ht="14.25" customHeight="1"/>
    <row r="245" ht="14.25" customHeight="1"/>
    <row r="246" ht="14.25" customHeight="1"/>
    <row r="247" ht="14.25" customHeight="1"/>
    <row r="248" ht="14.25" customHeight="1"/>
    <row r="249" ht="14.25" customHeight="1"/>
    <row r="250" ht="14.25" customHeight="1"/>
    <row r="251" ht="14.25" customHeight="1"/>
    <row r="252" ht="14.25" customHeight="1"/>
    <row r="253" ht="14.25" customHeight="1"/>
    <row r="254" ht="14.25" customHeight="1"/>
    <row r="255" ht="14.25" customHeight="1"/>
    <row r="256" ht="14.25" customHeight="1"/>
    <row r="257" ht="14.25" customHeight="1"/>
    <row r="258" ht="14.25" customHeight="1"/>
    <row r="259" ht="14.25" customHeight="1"/>
    <row r="260" ht="14.25" customHeight="1"/>
    <row r="261" ht="14.25" customHeight="1"/>
    <row r="262" ht="14.25" customHeight="1"/>
    <row r="263" ht="14.25" customHeight="1"/>
    <row r="264" ht="14.25" customHeight="1"/>
    <row r="265" ht="14.25" customHeight="1"/>
    <row r="266" ht="14.25" customHeight="1"/>
    <row r="267" ht="14.25" customHeight="1"/>
    <row r="268" ht="14.25" customHeight="1"/>
    <row r="269" ht="14.25" customHeight="1"/>
    <row r="270" ht="14.25" customHeight="1"/>
    <row r="271" ht="14.25" customHeight="1"/>
    <row r="272" ht="14.25" customHeight="1"/>
    <row r="273" ht="14.25" customHeight="1"/>
    <row r="274" ht="14.25" customHeight="1"/>
    <row r="275" ht="14.25" customHeight="1"/>
    <row r="276" ht="14.25" customHeight="1"/>
    <row r="277" ht="14.25" customHeight="1"/>
    <row r="278" ht="14.25" customHeight="1"/>
    <row r="279" ht="14.25" customHeight="1"/>
    <row r="280" ht="14.25" customHeight="1"/>
    <row r="281" ht="14.25" customHeight="1"/>
    <row r="282" ht="14.25" customHeight="1"/>
    <row r="283" ht="14.25" customHeight="1"/>
    <row r="284" ht="14.25" customHeight="1"/>
    <row r="285" ht="14.25" customHeight="1"/>
    <row r="286" ht="14.25" customHeight="1"/>
    <row r="287" ht="14.25" customHeight="1"/>
    <row r="288" ht="14.25" customHeight="1"/>
    <row r="289" ht="14.25" customHeight="1"/>
    <row r="290" ht="14.25" customHeight="1"/>
    <row r="291" ht="14.25" customHeight="1"/>
    <row r="292" ht="14.25" customHeight="1"/>
    <row r="293" ht="14.25" customHeight="1"/>
    <row r="294" ht="14.25" customHeight="1"/>
    <row r="295" ht="14.25" customHeight="1"/>
    <row r="296" ht="14.25" customHeight="1"/>
    <row r="297" ht="14.25" customHeight="1"/>
    <row r="298" ht="14.25" customHeight="1"/>
    <row r="299" ht="14.25" customHeight="1"/>
    <row r="300" ht="14.25" customHeight="1"/>
    <row r="301" ht="14.25" customHeight="1"/>
    <row r="302" ht="14.25" customHeight="1"/>
    <row r="303" ht="14.25" customHeight="1"/>
    <row r="304" ht="14.25" customHeight="1"/>
    <row r="305" ht="14.25" customHeight="1"/>
  </sheetData>
  <pageMargins left="0.7" right="0.7" top="0.75" bottom="0.75" header="0.3" footer="0.3"/>
  <pageSetup paperSize="9" orientation="portrait" horizontalDpi="144" verticalDpi="144"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DE67"/>
  <sheetViews>
    <sheetView showGridLines="0" zoomScale="85" zoomScaleNormal="85" workbookViewId="0">
      <selection activeCell="E44" sqref="E44"/>
    </sheetView>
  </sheetViews>
  <sheetFormatPr baseColWidth="10" defaultColWidth="11.42578125" defaultRowHeight="14.25"/>
  <cols>
    <col min="1" max="2" width="4.28515625" style="335" customWidth="1"/>
    <col min="3" max="3" width="90" style="335" customWidth="1"/>
    <col min="4" max="18" width="14.28515625" style="335" customWidth="1"/>
    <col min="19" max="109" width="11.42578125" style="335"/>
    <col min="110" max="16384" width="11.42578125" style="114"/>
  </cols>
  <sheetData>
    <row r="1" spans="1:27" s="114" customFormat="1" ht="18.75" customHeight="1">
      <c r="P1" s="243"/>
      <c r="Q1" s="243"/>
      <c r="R1" s="243"/>
      <c r="S1" s="243"/>
      <c r="T1" s="243"/>
      <c r="U1" s="243"/>
      <c r="V1" s="243"/>
      <c r="W1" s="243"/>
      <c r="X1" s="243"/>
      <c r="Y1" s="243"/>
      <c r="Z1" s="243"/>
      <c r="AA1" s="243"/>
    </row>
    <row r="2" spans="1:27" s="114" customFormat="1" ht="18.75" customHeight="1">
      <c r="A2" s="139" t="s">
        <v>145</v>
      </c>
      <c r="B2" s="116"/>
      <c r="C2" s="116"/>
      <c r="D2" s="117"/>
      <c r="E2" s="117"/>
      <c r="F2" s="117"/>
      <c r="G2" s="117"/>
      <c r="H2" s="117"/>
      <c r="I2" s="117"/>
      <c r="J2" s="117"/>
      <c r="P2" s="243"/>
      <c r="Q2" s="243"/>
      <c r="R2" s="243"/>
      <c r="S2" s="243"/>
      <c r="T2" s="243"/>
      <c r="U2" s="243"/>
      <c r="V2" s="243"/>
      <c r="W2" s="243"/>
      <c r="X2" s="243"/>
      <c r="Y2" s="243"/>
      <c r="Z2" s="243"/>
      <c r="AA2" s="243"/>
    </row>
    <row r="3" spans="1:27" s="114" customFormat="1" ht="14.25" customHeight="1">
      <c r="A3" s="115"/>
      <c r="B3" s="116"/>
      <c r="C3" s="116"/>
      <c r="D3" s="117"/>
      <c r="E3" s="117"/>
      <c r="F3" s="117"/>
      <c r="G3" s="117"/>
      <c r="H3" s="117"/>
      <c r="I3" s="117"/>
      <c r="J3" s="117"/>
      <c r="P3" s="243"/>
      <c r="Q3" s="243"/>
      <c r="R3" s="243"/>
      <c r="S3" s="243"/>
      <c r="T3" s="243"/>
      <c r="U3" s="243"/>
      <c r="V3" s="243"/>
      <c r="W3" s="243"/>
      <c r="X3" s="243"/>
      <c r="Y3" s="243"/>
      <c r="Z3" s="243"/>
      <c r="AA3" s="243"/>
    </row>
    <row r="4" spans="1:27" s="114" customFormat="1" ht="14.25" customHeight="1">
      <c r="A4" s="115"/>
      <c r="B4" s="118"/>
      <c r="C4" s="119"/>
      <c r="D4" s="117"/>
      <c r="E4" s="117"/>
      <c r="F4" s="117"/>
      <c r="G4" s="117"/>
      <c r="H4" s="117"/>
      <c r="I4" s="117"/>
      <c r="J4" s="117"/>
      <c r="P4" s="243"/>
      <c r="Q4" s="243"/>
      <c r="R4" s="243"/>
      <c r="S4" s="243"/>
      <c r="T4" s="243"/>
      <c r="U4" s="243"/>
      <c r="V4" s="243"/>
      <c r="W4" s="243"/>
      <c r="X4" s="243"/>
      <c r="Y4" s="243"/>
      <c r="Z4" s="243"/>
      <c r="AA4" s="243"/>
    </row>
    <row r="5" spans="1:27" s="124" customFormat="1" ht="14.25" customHeight="1">
      <c r="A5" s="120"/>
      <c r="B5" s="121"/>
      <c r="C5" s="109" t="s">
        <v>2</v>
      </c>
      <c r="D5" s="170" t="s">
        <v>382</v>
      </c>
      <c r="E5" s="171" t="s">
        <v>379</v>
      </c>
      <c r="F5" s="171" t="s">
        <v>346</v>
      </c>
      <c r="G5" s="171" t="s">
        <v>272</v>
      </c>
      <c r="H5" s="171" t="s">
        <v>269</v>
      </c>
      <c r="I5" s="234"/>
      <c r="J5" s="235"/>
      <c r="P5" s="244"/>
      <c r="Q5" s="244"/>
      <c r="R5" s="244"/>
      <c r="S5" s="244"/>
      <c r="T5" s="244"/>
      <c r="U5" s="244"/>
      <c r="V5" s="244"/>
      <c r="W5" s="244"/>
      <c r="X5" s="244"/>
      <c r="Y5" s="244"/>
      <c r="Z5" s="244"/>
      <c r="AA5" s="244"/>
    </row>
    <row r="6" spans="1:27" s="124" customFormat="1" ht="12.75" customHeight="1">
      <c r="A6" s="120"/>
      <c r="B6" s="126"/>
      <c r="C6" s="199" t="s">
        <v>110</v>
      </c>
      <c r="D6" s="207">
        <v>288.81345077134876</v>
      </c>
      <c r="E6" s="200">
        <v>636.0401009997297</v>
      </c>
      <c r="F6" s="200">
        <v>509.2465992284948</v>
      </c>
      <c r="G6" s="200">
        <v>482.41051022454144</v>
      </c>
      <c r="H6" s="200">
        <v>529.17606973954253</v>
      </c>
      <c r="I6" s="228"/>
      <c r="J6" s="225"/>
      <c r="K6" s="195"/>
      <c r="L6" s="195"/>
      <c r="M6" s="195"/>
      <c r="N6" s="195"/>
      <c r="O6" s="195"/>
      <c r="P6" s="245"/>
      <c r="Q6" s="245"/>
      <c r="R6" s="245"/>
      <c r="S6" s="244"/>
      <c r="T6" s="244"/>
      <c r="U6" s="244"/>
      <c r="V6" s="244"/>
      <c r="W6" s="244"/>
      <c r="X6" s="244"/>
      <c r="Y6" s="244"/>
      <c r="Z6" s="244"/>
      <c r="AA6" s="244"/>
    </row>
    <row r="7" spans="1:27" s="124" customFormat="1" ht="14.25" customHeight="1">
      <c r="A7" s="120"/>
      <c r="B7" s="126"/>
      <c r="C7" s="199" t="s">
        <v>111</v>
      </c>
      <c r="D7" s="207">
        <v>4954.2336683431804</v>
      </c>
      <c r="E7" s="200">
        <v>4712.0427130496164</v>
      </c>
      <c r="F7" s="200">
        <v>4520.8483238180388</v>
      </c>
      <c r="G7" s="200">
        <v>4636.0507523107844</v>
      </c>
      <c r="H7" s="200">
        <v>4424.6737440929082</v>
      </c>
      <c r="I7" s="228"/>
      <c r="J7" s="225"/>
      <c r="K7" s="195"/>
      <c r="L7" s="195"/>
      <c r="M7" s="195"/>
      <c r="N7" s="195"/>
      <c r="O7" s="195"/>
      <c r="P7" s="245"/>
      <c r="Q7" s="245"/>
      <c r="R7" s="245"/>
      <c r="S7" s="245"/>
      <c r="T7" s="245"/>
      <c r="U7" s="245"/>
      <c r="V7" s="245"/>
      <c r="W7" s="245"/>
      <c r="X7" s="244"/>
      <c r="Y7" s="244"/>
      <c r="Z7" s="244"/>
      <c r="AA7" s="244"/>
    </row>
    <row r="8" spans="1:27" s="124" customFormat="1" ht="14.25" customHeight="1">
      <c r="A8" s="120"/>
      <c r="B8" s="126"/>
      <c r="C8" s="199" t="s">
        <v>112</v>
      </c>
      <c r="D8" s="207">
        <v>1092.575656628142</v>
      </c>
      <c r="E8" s="200">
        <v>1075.0560830702382</v>
      </c>
      <c r="F8" s="200">
        <v>1054.2257732430771</v>
      </c>
      <c r="G8" s="200">
        <v>1051.3382640373209</v>
      </c>
      <c r="H8" s="200">
        <v>1021.8285111430558</v>
      </c>
      <c r="I8" s="228"/>
      <c r="J8" s="225"/>
      <c r="K8" s="195"/>
      <c r="L8" s="195"/>
      <c r="M8" s="195"/>
      <c r="N8" s="195"/>
      <c r="O8" s="195"/>
      <c r="P8" s="245"/>
      <c r="Q8" s="245"/>
      <c r="R8" s="245"/>
      <c r="S8" s="245"/>
      <c r="T8" s="245"/>
      <c r="U8" s="245"/>
      <c r="V8" s="245"/>
      <c r="W8" s="245"/>
      <c r="X8" s="244"/>
      <c r="Y8" s="244"/>
      <c r="Z8" s="244"/>
      <c r="AA8" s="244"/>
    </row>
    <row r="9" spans="1:27" s="124" customFormat="1" ht="14.25" customHeight="1">
      <c r="A9" s="120"/>
      <c r="B9" s="126"/>
      <c r="C9" s="199" t="s">
        <v>113</v>
      </c>
      <c r="D9" s="207">
        <v>1553.287770465764</v>
      </c>
      <c r="E9" s="200">
        <v>1502.2300000637952</v>
      </c>
      <c r="F9" s="200">
        <v>1387.1939928898923</v>
      </c>
      <c r="G9" s="200">
        <v>1472.2798962389359</v>
      </c>
      <c r="H9" s="200">
        <v>1354.3676757682176</v>
      </c>
      <c r="I9" s="228"/>
      <c r="J9" s="225"/>
      <c r="K9" s="195"/>
      <c r="L9" s="195"/>
      <c r="M9" s="195"/>
      <c r="N9" s="195"/>
      <c r="O9" s="195"/>
      <c r="P9" s="245"/>
      <c r="Q9" s="245"/>
      <c r="R9" s="245"/>
      <c r="S9" s="245"/>
      <c r="T9" s="245"/>
      <c r="U9" s="245"/>
      <c r="V9" s="245"/>
      <c r="W9" s="245"/>
      <c r="X9" s="244"/>
      <c r="Y9" s="244"/>
      <c r="Z9" s="244"/>
      <c r="AA9" s="244"/>
    </row>
    <row r="10" spans="1:27" s="124" customFormat="1" ht="14.25" customHeight="1">
      <c r="A10" s="120"/>
      <c r="B10" s="126"/>
      <c r="C10" s="199" t="s">
        <v>114</v>
      </c>
      <c r="D10" s="207">
        <v>5034.5202803012126</v>
      </c>
      <c r="E10" s="200">
        <v>4733.4093314656966</v>
      </c>
      <c r="F10" s="200">
        <v>4501.0229104429254</v>
      </c>
      <c r="G10" s="200">
        <v>4465.833035550284</v>
      </c>
      <c r="H10" s="200">
        <v>4732.6507983973843</v>
      </c>
      <c r="I10" s="228"/>
      <c r="J10" s="225"/>
      <c r="K10" s="196"/>
      <c r="L10" s="196"/>
      <c r="M10" s="196"/>
      <c r="N10" s="196"/>
      <c r="O10" s="196"/>
      <c r="P10" s="245"/>
      <c r="Q10" s="245"/>
      <c r="R10" s="245"/>
      <c r="S10" s="245"/>
      <c r="T10" s="245"/>
      <c r="U10" s="245"/>
      <c r="V10" s="245"/>
      <c r="W10" s="245"/>
      <c r="X10" s="244"/>
      <c r="Y10" s="244"/>
      <c r="Z10" s="244"/>
      <c r="AA10" s="244"/>
    </row>
    <row r="11" spans="1:27" s="124" customFormat="1" ht="14.25" customHeight="1">
      <c r="A11" s="120"/>
      <c r="B11" s="126"/>
      <c r="C11" s="199" t="s">
        <v>115</v>
      </c>
      <c r="D11" s="207">
        <v>388.06899077956473</v>
      </c>
      <c r="E11" s="200">
        <v>382.97689362700237</v>
      </c>
      <c r="F11" s="200">
        <v>399.08433923820303</v>
      </c>
      <c r="G11" s="200">
        <v>397.23035615434446</v>
      </c>
      <c r="H11" s="200">
        <v>362.88670641975006</v>
      </c>
      <c r="I11" s="228"/>
      <c r="J11" s="225"/>
      <c r="K11" s="195"/>
      <c r="L11" s="195"/>
      <c r="M11" s="195"/>
      <c r="N11" s="195"/>
      <c r="O11" s="195"/>
      <c r="P11" s="245"/>
      <c r="Q11" s="245"/>
      <c r="R11" s="245"/>
      <c r="S11" s="245"/>
      <c r="T11" s="245"/>
      <c r="U11" s="245"/>
      <c r="V11" s="245"/>
      <c r="W11" s="245"/>
      <c r="X11" s="244"/>
      <c r="Y11" s="244"/>
      <c r="Z11" s="244"/>
      <c r="AA11" s="244"/>
    </row>
    <row r="12" spans="1:27" s="124" customFormat="1" ht="14.25" customHeight="1">
      <c r="A12" s="120"/>
      <c r="B12" s="126"/>
      <c r="C12" s="199" t="s">
        <v>116</v>
      </c>
      <c r="D12" s="207">
        <v>1422.9422709158516</v>
      </c>
      <c r="E12" s="200">
        <v>1197.222464134818</v>
      </c>
      <c r="F12" s="200">
        <v>1293.1379041499576</v>
      </c>
      <c r="G12" s="200">
        <v>1302.2251184909117</v>
      </c>
      <c r="H12" s="200">
        <v>1290.2923651524914</v>
      </c>
      <c r="I12" s="228"/>
      <c r="J12" s="225"/>
      <c r="K12" s="195"/>
      <c r="L12" s="195"/>
      <c r="M12" s="195"/>
      <c r="N12" s="195"/>
      <c r="O12" s="195"/>
      <c r="P12" s="245"/>
      <c r="Q12" s="245"/>
      <c r="R12" s="245"/>
      <c r="S12" s="245"/>
      <c r="T12" s="245"/>
      <c r="U12" s="245"/>
      <c r="V12" s="245"/>
      <c r="W12" s="245"/>
      <c r="X12" s="244"/>
      <c r="Y12" s="244"/>
      <c r="Z12" s="244"/>
      <c r="AA12" s="244"/>
    </row>
    <row r="13" spans="1:27" s="124" customFormat="1" ht="12.75">
      <c r="A13" s="120"/>
      <c r="B13" s="126"/>
      <c r="C13" s="199" t="s">
        <v>117</v>
      </c>
      <c r="D13" s="207">
        <v>483.44592010398634</v>
      </c>
      <c r="E13" s="200">
        <v>482.2305665593945</v>
      </c>
      <c r="F13" s="200">
        <v>478.65758080008692</v>
      </c>
      <c r="G13" s="200">
        <v>483.07821183511555</v>
      </c>
      <c r="H13" s="200">
        <v>613.97968661627942</v>
      </c>
      <c r="I13" s="228"/>
      <c r="J13" s="225"/>
      <c r="K13" s="195"/>
      <c r="L13" s="195"/>
      <c r="M13" s="195"/>
      <c r="N13" s="195"/>
      <c r="O13" s="195"/>
      <c r="P13" s="245"/>
      <c r="Q13" s="245"/>
      <c r="R13" s="245"/>
      <c r="S13" s="245"/>
      <c r="T13" s="245"/>
      <c r="U13" s="245"/>
      <c r="V13" s="245"/>
      <c r="W13" s="245"/>
      <c r="X13" s="244"/>
      <c r="Y13" s="244"/>
      <c r="Z13" s="244"/>
      <c r="AA13" s="244"/>
    </row>
    <row r="14" spans="1:27" s="124" customFormat="1" ht="12.75">
      <c r="A14" s="120"/>
      <c r="B14" s="126"/>
      <c r="C14" s="199" t="s">
        <v>118</v>
      </c>
      <c r="D14" s="207">
        <v>15985.341409273751</v>
      </c>
      <c r="E14" s="200">
        <v>15209.247313069731</v>
      </c>
      <c r="F14" s="200">
        <v>14615.601035664811</v>
      </c>
      <c r="G14" s="200">
        <v>14277.398942073532</v>
      </c>
      <c r="H14" s="200">
        <v>13873.663619636949</v>
      </c>
      <c r="I14" s="228"/>
      <c r="J14" s="225"/>
      <c r="K14" s="195"/>
      <c r="L14" s="195"/>
      <c r="M14" s="195"/>
      <c r="N14" s="195"/>
      <c r="O14" s="195"/>
      <c r="P14" s="245"/>
      <c r="Q14" s="245"/>
      <c r="R14" s="245"/>
      <c r="S14" s="245"/>
      <c r="T14" s="245"/>
      <c r="U14" s="245"/>
      <c r="V14" s="245"/>
      <c r="W14" s="245"/>
      <c r="X14" s="244"/>
      <c r="Y14" s="244"/>
      <c r="Z14" s="244"/>
      <c r="AA14" s="244"/>
    </row>
    <row r="15" spans="1:27" s="124" customFormat="1" ht="14.25" customHeight="1">
      <c r="A15" s="120"/>
      <c r="B15" s="126"/>
      <c r="C15" s="199" t="s">
        <v>119</v>
      </c>
      <c r="D15" s="207">
        <v>4975.4530692788412</v>
      </c>
      <c r="E15" s="200">
        <v>4888.3129038008265</v>
      </c>
      <c r="F15" s="200">
        <v>4950.1163531773527</v>
      </c>
      <c r="G15" s="200">
        <v>5171.5514199169183</v>
      </c>
      <c r="H15" s="200">
        <v>4496.9492785476641</v>
      </c>
      <c r="I15" s="228"/>
      <c r="J15" s="225"/>
      <c r="K15" s="128"/>
      <c r="L15" s="128"/>
      <c r="M15" s="128"/>
      <c r="N15" s="128"/>
      <c r="O15" s="128"/>
      <c r="P15" s="245"/>
      <c r="Q15" s="245"/>
      <c r="R15" s="245"/>
      <c r="S15" s="245"/>
      <c r="T15" s="245"/>
      <c r="U15" s="245"/>
      <c r="V15" s="245"/>
      <c r="W15" s="245"/>
      <c r="X15" s="244"/>
      <c r="Y15" s="244"/>
      <c r="Z15" s="244"/>
      <c r="AA15" s="244"/>
    </row>
    <row r="16" spans="1:27" s="124" customFormat="1" ht="14.25" customHeight="1">
      <c r="A16" s="120"/>
      <c r="B16" s="126"/>
      <c r="C16" s="199" t="s">
        <v>120</v>
      </c>
      <c r="D16" s="207">
        <v>1702.0606454885851</v>
      </c>
      <c r="E16" s="200">
        <v>1823.190992234963</v>
      </c>
      <c r="F16" s="200">
        <v>1807.3739831280479</v>
      </c>
      <c r="G16" s="200">
        <v>1657.3502905233679</v>
      </c>
      <c r="H16" s="200">
        <v>1641.4427058152401</v>
      </c>
      <c r="I16" s="228"/>
      <c r="J16" s="225"/>
      <c r="K16" s="128"/>
      <c r="L16" s="128"/>
      <c r="M16" s="128"/>
      <c r="N16" s="128"/>
      <c r="O16" s="128"/>
      <c r="P16" s="245"/>
      <c r="Q16" s="245"/>
      <c r="R16" s="245"/>
      <c r="S16" s="245"/>
      <c r="T16" s="245"/>
      <c r="U16" s="245"/>
      <c r="V16" s="245"/>
      <c r="W16" s="245"/>
      <c r="X16" s="244"/>
      <c r="Y16" s="244"/>
      <c r="Z16" s="244"/>
      <c r="AA16" s="244"/>
    </row>
    <row r="17" spans="1:109" s="124" customFormat="1" ht="14.25" customHeight="1">
      <c r="A17" s="120"/>
      <c r="B17" s="126"/>
      <c r="C17" s="199" t="s">
        <v>0</v>
      </c>
      <c r="D17" s="207">
        <v>0</v>
      </c>
      <c r="E17" s="200">
        <v>0</v>
      </c>
      <c r="F17" s="200">
        <v>0</v>
      </c>
      <c r="G17" s="200">
        <v>0</v>
      </c>
      <c r="H17" s="200">
        <v>1.4894800000000701E-2</v>
      </c>
      <c r="I17" s="228"/>
      <c r="J17" s="225"/>
      <c r="K17" s="128"/>
      <c r="L17" s="128"/>
      <c r="M17" s="128"/>
      <c r="N17" s="128"/>
      <c r="O17" s="128"/>
      <c r="P17" s="245"/>
      <c r="Q17" s="245"/>
      <c r="R17" s="245"/>
      <c r="S17" s="245"/>
      <c r="T17" s="245"/>
      <c r="U17" s="245"/>
      <c r="V17" s="245"/>
      <c r="W17" s="245"/>
      <c r="X17" s="244"/>
      <c r="Y17" s="244"/>
      <c r="Z17" s="244"/>
      <c r="AA17" s="244"/>
    </row>
    <row r="18" spans="1:109" s="124" customFormat="1" ht="14.25" customHeight="1">
      <c r="A18" s="120"/>
      <c r="B18" s="126"/>
      <c r="C18" s="203" t="s">
        <v>121</v>
      </c>
      <c r="D18" s="208">
        <f>SUM(D6:D17)</f>
        <v>37880.743132350224</v>
      </c>
      <c r="E18" s="202">
        <v>36641.959362075817</v>
      </c>
      <c r="F18" s="202">
        <v>35516.508795780894</v>
      </c>
      <c r="G18" s="202">
        <v>35396.746797356056</v>
      </c>
      <c r="H18" s="202">
        <v>34341.92605612948</v>
      </c>
      <c r="K18" s="128"/>
      <c r="L18" s="128"/>
      <c r="M18" s="128"/>
      <c r="N18" s="128"/>
      <c r="O18" s="128"/>
      <c r="P18" s="245"/>
      <c r="Q18" s="245"/>
      <c r="R18" s="245"/>
      <c r="S18" s="245"/>
      <c r="T18" s="245"/>
      <c r="U18" s="245"/>
      <c r="V18" s="245"/>
      <c r="W18" s="245"/>
      <c r="X18" s="244"/>
      <c r="Y18" s="244"/>
      <c r="Z18" s="244"/>
      <c r="AA18" s="244"/>
    </row>
    <row r="19" spans="1:109" s="124" customFormat="1" ht="12.75">
      <c r="A19" s="120"/>
      <c r="B19" s="126"/>
      <c r="C19" s="199" t="s">
        <v>122</v>
      </c>
      <c r="D19" s="207">
        <v>66156.56475472977</v>
      </c>
      <c r="E19" s="200">
        <v>65026.28839870447</v>
      </c>
      <c r="F19" s="200">
        <v>63227.642611919095</v>
      </c>
      <c r="G19" s="200">
        <v>63543.522979973743</v>
      </c>
      <c r="H19" s="200">
        <v>63917.059431330548</v>
      </c>
      <c r="I19" s="228"/>
      <c r="J19" s="225"/>
      <c r="K19" s="197"/>
      <c r="L19" s="197"/>
      <c r="M19" s="197"/>
      <c r="N19" s="197"/>
      <c r="O19" s="197"/>
      <c r="P19" s="245"/>
      <c r="Q19" s="245"/>
      <c r="R19" s="245"/>
      <c r="S19" s="245"/>
      <c r="T19" s="245"/>
      <c r="U19" s="245"/>
      <c r="V19" s="245"/>
      <c r="W19" s="245"/>
      <c r="X19" s="244"/>
      <c r="Y19" s="244"/>
      <c r="Z19" s="244"/>
      <c r="AA19" s="244"/>
    </row>
    <row r="20" spans="1:109" s="124" customFormat="1" ht="14.25" customHeight="1">
      <c r="A20" s="120"/>
      <c r="B20" s="126"/>
      <c r="C20" s="203" t="s">
        <v>123</v>
      </c>
      <c r="D20" s="208">
        <f>+D18+D19</f>
        <v>104037.30788707999</v>
      </c>
      <c r="E20" s="202">
        <v>101668.24776078029</v>
      </c>
      <c r="F20" s="202">
        <v>98744.151407699988</v>
      </c>
      <c r="G20" s="202">
        <v>98940.269777329799</v>
      </c>
      <c r="H20" s="202">
        <v>98258.985487460028</v>
      </c>
      <c r="I20" s="231"/>
      <c r="J20" s="232"/>
      <c r="K20" s="198"/>
      <c r="L20" s="198"/>
      <c r="M20" s="198"/>
      <c r="N20" s="198"/>
      <c r="O20" s="198"/>
      <c r="P20" s="245"/>
      <c r="Q20" s="245"/>
      <c r="R20" s="245"/>
      <c r="S20" s="245"/>
      <c r="T20" s="245"/>
      <c r="U20" s="245"/>
      <c r="V20" s="245"/>
      <c r="W20" s="245"/>
      <c r="X20" s="244"/>
      <c r="Y20" s="244"/>
      <c r="Z20" s="244"/>
      <c r="AA20" s="244"/>
    </row>
    <row r="21" spans="1:109" s="124" customFormat="1" ht="14.25" customHeight="1">
      <c r="A21" s="120"/>
      <c r="B21" s="126"/>
      <c r="C21" s="199" t="s">
        <v>124</v>
      </c>
      <c r="D21" s="207">
        <v>-254.34401</v>
      </c>
      <c r="E21" s="204">
        <v>-254.791312</v>
      </c>
      <c r="F21" s="204">
        <v>-256.10292755999996</v>
      </c>
      <c r="G21" s="204">
        <v>-290.67886967999999</v>
      </c>
      <c r="H21" s="204">
        <v>-300.52808098000003</v>
      </c>
      <c r="K21" s="128"/>
      <c r="L21" s="128"/>
      <c r="M21" s="128"/>
      <c r="N21" s="128"/>
      <c r="O21" s="128"/>
      <c r="P21" s="245"/>
      <c r="Q21" s="245"/>
      <c r="R21" s="245"/>
      <c r="S21" s="245"/>
      <c r="T21" s="245"/>
      <c r="U21" s="245"/>
      <c r="V21" s="245"/>
      <c r="W21" s="245"/>
      <c r="X21" s="244"/>
      <c r="Y21" s="244"/>
      <c r="Z21" s="244"/>
      <c r="AA21" s="244"/>
    </row>
    <row r="22" spans="1:109" s="124" customFormat="1" ht="14.25" customHeight="1">
      <c r="A22" s="120"/>
      <c r="B22" s="126"/>
      <c r="C22" s="199" t="s">
        <v>125</v>
      </c>
      <c r="D22" s="207">
        <v>-38.788637000000001</v>
      </c>
      <c r="E22" s="204">
        <v>-35.699317000000001</v>
      </c>
      <c r="F22" s="204">
        <v>-36.647169210000008</v>
      </c>
      <c r="G22" s="204">
        <v>-43.362841209999992</v>
      </c>
      <c r="H22" s="204">
        <v>-62.301740019999954</v>
      </c>
      <c r="K22" s="128"/>
      <c r="L22" s="198"/>
      <c r="M22" s="128"/>
      <c r="N22" s="128"/>
      <c r="O22" s="128"/>
      <c r="P22" s="245"/>
      <c r="Q22" s="245"/>
      <c r="R22" s="245"/>
      <c r="S22" s="245"/>
      <c r="T22" s="245"/>
      <c r="U22" s="245"/>
      <c r="V22" s="245"/>
      <c r="W22" s="245"/>
      <c r="X22" s="244"/>
      <c r="Y22" s="244"/>
      <c r="Z22" s="244"/>
      <c r="AA22" s="244"/>
    </row>
    <row r="23" spans="1:109" s="124" customFormat="1" ht="12.75">
      <c r="A23" s="120"/>
      <c r="B23" s="372"/>
      <c r="C23" s="203" t="s">
        <v>126</v>
      </c>
      <c r="D23" s="208">
        <v>101377.75713178028</v>
      </c>
      <c r="E23" s="202">
        <v>101377.75713178028</v>
      </c>
      <c r="F23" s="202">
        <v>98451.401310929985</v>
      </c>
      <c r="G23" s="202">
        <v>98606.228066439799</v>
      </c>
      <c r="H23" s="202">
        <v>97896.155666460021</v>
      </c>
      <c r="I23" s="231"/>
      <c r="J23" s="232"/>
      <c r="K23" s="128"/>
      <c r="L23" s="128"/>
      <c r="M23" s="128"/>
      <c r="N23" s="128"/>
      <c r="O23" s="128"/>
      <c r="P23" s="245"/>
      <c r="Q23" s="245"/>
      <c r="R23" s="245"/>
      <c r="S23" s="245"/>
      <c r="T23" s="245"/>
      <c r="U23" s="245"/>
      <c r="V23" s="245"/>
      <c r="W23" s="245"/>
      <c r="X23" s="244"/>
      <c r="Y23" s="244"/>
      <c r="Z23" s="244"/>
      <c r="AA23" s="244"/>
    </row>
    <row r="24" spans="1:109" s="124" customFormat="1" ht="14.25" customHeight="1">
      <c r="A24" s="120"/>
      <c r="B24" s="126"/>
      <c r="C24" s="199" t="s">
        <v>127</v>
      </c>
      <c r="D24" s="207">
        <v>42243.659336410004</v>
      </c>
      <c r="E24" s="200">
        <v>41438.065000000002</v>
      </c>
      <c r="F24" s="200">
        <v>40919.316098639996</v>
      </c>
      <c r="G24" s="200">
        <v>39791.910470000003</v>
      </c>
      <c r="H24" s="200">
        <v>38414.786999999997</v>
      </c>
      <c r="I24" s="233"/>
      <c r="J24" s="225"/>
      <c r="K24" s="128"/>
      <c r="L24" s="128"/>
      <c r="M24" s="128"/>
      <c r="N24" s="128"/>
      <c r="O24" s="128"/>
      <c r="P24" s="245"/>
      <c r="Q24" s="245"/>
      <c r="R24" s="245"/>
      <c r="S24" s="245"/>
      <c r="T24" s="245"/>
      <c r="U24" s="245"/>
      <c r="V24" s="245"/>
      <c r="W24" s="245"/>
      <c r="X24" s="244"/>
      <c r="Y24" s="244"/>
      <c r="Z24" s="244"/>
      <c r="AA24" s="244"/>
    </row>
    <row r="25" spans="1:109" s="124" customFormat="1" ht="14.25" customHeight="1">
      <c r="A25" s="120"/>
      <c r="B25" s="126"/>
      <c r="C25" s="201" t="s">
        <v>128</v>
      </c>
      <c r="D25" s="209">
        <v>1028.9756779700001</v>
      </c>
      <c r="E25" s="205">
        <v>1230.3109999999999</v>
      </c>
      <c r="F25" s="205">
        <v>1415.1529349700002</v>
      </c>
      <c r="G25" s="205">
        <v>1432.9786079999999</v>
      </c>
      <c r="H25" s="205">
        <v>1478.806</v>
      </c>
      <c r="I25" s="233"/>
      <c r="J25" s="225"/>
      <c r="K25" s="130"/>
      <c r="L25" s="130"/>
      <c r="M25" s="130"/>
      <c r="N25" s="130"/>
      <c r="O25" s="130"/>
      <c r="P25" s="245"/>
      <c r="Q25" s="245"/>
      <c r="R25" s="245"/>
      <c r="S25" s="245"/>
      <c r="T25" s="245"/>
      <c r="U25" s="245"/>
      <c r="V25" s="245"/>
      <c r="W25" s="245"/>
      <c r="X25" s="244"/>
      <c r="Y25" s="244"/>
      <c r="Z25" s="244"/>
      <c r="AA25" s="244"/>
    </row>
    <row r="26" spans="1:109" s="124" customFormat="1" ht="14.25" customHeight="1">
      <c r="A26" s="120"/>
      <c r="B26" s="126"/>
      <c r="C26" s="206" t="s">
        <v>129</v>
      </c>
      <c r="D26" s="208">
        <v>144046.13313178025</v>
      </c>
      <c r="E26" s="202">
        <v>144046.13313178025</v>
      </c>
      <c r="F26" s="202">
        <v>140785.87034453999</v>
      </c>
      <c r="G26" s="202">
        <v>139831.11714443981</v>
      </c>
      <c r="H26" s="202">
        <v>137789.74866646001</v>
      </c>
      <c r="I26" s="231"/>
      <c r="J26" s="232"/>
      <c r="K26" s="128"/>
      <c r="L26" s="128"/>
      <c r="M26" s="128"/>
      <c r="N26" s="128"/>
      <c r="O26" s="128"/>
      <c r="P26" s="245"/>
      <c r="Q26" s="245"/>
      <c r="R26" s="245"/>
      <c r="S26" s="245"/>
      <c r="T26" s="245"/>
      <c r="U26" s="245"/>
      <c r="V26" s="245"/>
      <c r="W26" s="245"/>
      <c r="X26" s="244"/>
      <c r="Y26" s="244"/>
      <c r="Z26" s="244"/>
      <c r="AA26" s="244"/>
    </row>
    <row r="27" spans="1:109" s="124" customFormat="1" ht="9">
      <c r="A27" s="120"/>
      <c r="B27" s="126"/>
      <c r="C27" s="127"/>
      <c r="D27" s="197"/>
      <c r="E27" s="197"/>
      <c r="F27" s="197"/>
      <c r="G27" s="197"/>
      <c r="H27" s="197"/>
      <c r="I27" s="197"/>
      <c r="J27" s="197"/>
      <c r="K27" s="197"/>
      <c r="L27" s="197"/>
      <c r="M27" s="197"/>
      <c r="N27" s="197"/>
      <c r="O27" s="197"/>
      <c r="P27" s="245"/>
      <c r="Q27" s="245"/>
      <c r="R27" s="245"/>
      <c r="S27" s="245"/>
      <c r="T27" s="245"/>
      <c r="U27" s="245"/>
      <c r="V27" s="245"/>
      <c r="W27" s="245"/>
      <c r="X27" s="244"/>
      <c r="Y27" s="244"/>
      <c r="Z27" s="244"/>
      <c r="AA27" s="244"/>
    </row>
    <row r="28" spans="1:109" s="124" customFormat="1" ht="14.25" customHeight="1">
      <c r="A28" s="329"/>
      <c r="B28" s="330"/>
      <c r="C28" s="331"/>
      <c r="D28" s="332"/>
      <c r="E28" s="332"/>
      <c r="F28" s="332"/>
      <c r="G28" s="332"/>
      <c r="H28" s="332"/>
      <c r="I28" s="332"/>
      <c r="J28" s="332"/>
      <c r="K28" s="332"/>
      <c r="L28" s="332"/>
      <c r="M28" s="332"/>
      <c r="N28" s="332"/>
      <c r="O28" s="332"/>
      <c r="P28" s="333"/>
      <c r="Q28" s="333"/>
      <c r="R28" s="333"/>
      <c r="S28" s="334"/>
      <c r="T28" s="334"/>
      <c r="U28" s="334"/>
      <c r="V28" s="334"/>
      <c r="W28" s="334"/>
      <c r="X28" s="334"/>
      <c r="Y28" s="334"/>
      <c r="Z28" s="334"/>
      <c r="AA28" s="334"/>
      <c r="AB28" s="335"/>
      <c r="AC28" s="335"/>
      <c r="AD28" s="335"/>
      <c r="AE28" s="335"/>
      <c r="AF28" s="335"/>
      <c r="AG28" s="335"/>
      <c r="AH28" s="335"/>
      <c r="AI28" s="335"/>
      <c r="AJ28" s="335"/>
      <c r="AK28" s="335"/>
      <c r="AL28" s="335"/>
      <c r="AM28" s="335"/>
      <c r="AN28" s="335"/>
      <c r="AO28" s="335"/>
      <c r="AP28" s="335"/>
      <c r="AQ28" s="335"/>
      <c r="AR28" s="335"/>
      <c r="AS28" s="335"/>
      <c r="AT28" s="335"/>
      <c r="AU28" s="335"/>
      <c r="AV28" s="335"/>
      <c r="AW28" s="335"/>
      <c r="AX28" s="335"/>
      <c r="AY28" s="335"/>
      <c r="AZ28" s="335"/>
      <c r="BA28" s="335"/>
      <c r="BB28" s="335"/>
      <c r="BC28" s="335"/>
      <c r="BD28" s="335"/>
      <c r="BE28" s="335"/>
      <c r="BF28" s="335"/>
      <c r="BG28" s="335"/>
      <c r="BH28" s="335"/>
      <c r="BI28" s="335"/>
      <c r="BJ28" s="335"/>
      <c r="BK28" s="335"/>
      <c r="BL28" s="335"/>
      <c r="BM28" s="335"/>
      <c r="BN28" s="335"/>
      <c r="BO28" s="335"/>
      <c r="BP28" s="335"/>
      <c r="BQ28" s="335"/>
      <c r="BR28" s="335"/>
      <c r="BS28" s="335"/>
      <c r="BT28" s="335"/>
      <c r="BU28" s="335"/>
      <c r="BV28" s="335"/>
      <c r="BW28" s="335"/>
      <c r="BX28" s="335"/>
      <c r="BY28" s="335"/>
      <c r="BZ28" s="335"/>
      <c r="CA28" s="335"/>
      <c r="CB28" s="335"/>
      <c r="CC28" s="335"/>
      <c r="CD28" s="335"/>
      <c r="CE28" s="335"/>
      <c r="CF28" s="335"/>
      <c r="CG28" s="335"/>
      <c r="CH28" s="335"/>
      <c r="CI28" s="335"/>
      <c r="CJ28" s="335"/>
      <c r="CK28" s="335"/>
      <c r="CL28" s="335"/>
      <c r="CM28" s="335"/>
      <c r="CN28" s="335"/>
      <c r="CO28" s="335"/>
      <c r="CP28" s="335"/>
      <c r="CQ28" s="335"/>
      <c r="CR28" s="335"/>
      <c r="CS28" s="335"/>
      <c r="CT28" s="335"/>
      <c r="CU28" s="335"/>
      <c r="CV28" s="335"/>
      <c r="CW28" s="335"/>
      <c r="CX28" s="335"/>
      <c r="CY28" s="335"/>
      <c r="CZ28" s="335"/>
      <c r="DA28" s="335"/>
      <c r="DB28" s="335"/>
      <c r="DC28" s="335"/>
      <c r="DD28" s="335"/>
      <c r="DE28" s="335"/>
    </row>
    <row r="29" spans="1:109" s="124" customFormat="1" ht="14.25" customHeight="1">
      <c r="A29" s="329"/>
      <c r="B29" s="330"/>
      <c r="C29" s="331"/>
      <c r="D29" s="332"/>
      <c r="E29" s="332"/>
      <c r="F29" s="332"/>
      <c r="G29" s="332"/>
      <c r="H29" s="332"/>
      <c r="I29" s="332"/>
      <c r="J29" s="332"/>
      <c r="K29" s="332"/>
      <c r="L29" s="332"/>
      <c r="M29" s="332"/>
      <c r="N29" s="332"/>
      <c r="O29" s="332"/>
      <c r="P29" s="333"/>
      <c r="Q29" s="333"/>
      <c r="R29" s="333"/>
      <c r="S29" s="334"/>
      <c r="T29" s="334"/>
      <c r="U29" s="334"/>
      <c r="V29" s="334"/>
      <c r="W29" s="334"/>
      <c r="X29" s="334"/>
      <c r="Y29" s="334"/>
      <c r="Z29" s="334"/>
      <c r="AA29" s="334"/>
      <c r="AB29" s="335"/>
      <c r="AC29" s="335"/>
      <c r="AD29" s="335"/>
      <c r="AE29" s="335"/>
      <c r="AF29" s="335"/>
      <c r="AG29" s="335"/>
      <c r="AH29" s="335"/>
      <c r="AI29" s="335"/>
      <c r="AJ29" s="335"/>
      <c r="AK29" s="335"/>
      <c r="AL29" s="335"/>
      <c r="AM29" s="335"/>
      <c r="AN29" s="335"/>
      <c r="AO29" s="335"/>
      <c r="AP29" s="335"/>
      <c r="AQ29" s="335"/>
      <c r="AR29" s="335"/>
      <c r="AS29" s="335"/>
      <c r="AT29" s="335"/>
      <c r="AU29" s="335"/>
      <c r="AV29" s="335"/>
      <c r="AW29" s="335"/>
      <c r="AX29" s="335"/>
      <c r="AY29" s="335"/>
      <c r="AZ29" s="335"/>
      <c r="BA29" s="335"/>
      <c r="BB29" s="335"/>
      <c r="BC29" s="335"/>
      <c r="BD29" s="335"/>
      <c r="BE29" s="335"/>
      <c r="BF29" s="335"/>
      <c r="BG29" s="335"/>
      <c r="BH29" s="335"/>
      <c r="BI29" s="335"/>
      <c r="BJ29" s="335"/>
      <c r="BK29" s="335"/>
      <c r="BL29" s="335"/>
      <c r="BM29" s="335"/>
      <c r="BN29" s="335"/>
      <c r="BO29" s="335"/>
      <c r="BP29" s="335"/>
      <c r="BQ29" s="335"/>
      <c r="BR29" s="335"/>
      <c r="BS29" s="335"/>
      <c r="BT29" s="335"/>
      <c r="BU29" s="335"/>
      <c r="BV29" s="335"/>
      <c r="BW29" s="335"/>
      <c r="BX29" s="335"/>
      <c r="BY29" s="335"/>
      <c r="BZ29" s="335"/>
      <c r="CA29" s="335"/>
      <c r="CB29" s="335"/>
      <c r="CC29" s="335"/>
      <c r="CD29" s="335"/>
      <c r="CE29" s="335"/>
      <c r="CF29" s="335"/>
      <c r="CG29" s="335"/>
      <c r="CH29" s="335"/>
      <c r="CI29" s="335"/>
      <c r="CJ29" s="335"/>
      <c r="CK29" s="335"/>
      <c r="CL29" s="335"/>
      <c r="CM29" s="335"/>
      <c r="CN29" s="335"/>
      <c r="CO29" s="335"/>
      <c r="CP29" s="335"/>
      <c r="CQ29" s="335"/>
      <c r="CR29" s="335"/>
      <c r="CS29" s="335"/>
      <c r="CT29" s="335"/>
      <c r="CU29" s="335"/>
      <c r="CV29" s="335"/>
      <c r="CW29" s="335"/>
      <c r="CX29" s="335"/>
      <c r="CY29" s="335"/>
      <c r="CZ29" s="335"/>
      <c r="DA29" s="335"/>
      <c r="DB29" s="335"/>
      <c r="DC29" s="335"/>
      <c r="DD29" s="335"/>
      <c r="DE29" s="335"/>
    </row>
    <row r="30" spans="1:109" s="124" customFormat="1" ht="14.25" customHeight="1">
      <c r="A30" s="329"/>
      <c r="B30" s="330"/>
      <c r="C30" s="331"/>
      <c r="D30" s="332"/>
      <c r="E30" s="332"/>
      <c r="F30" s="332"/>
      <c r="G30" s="332"/>
      <c r="H30" s="332"/>
      <c r="I30" s="332"/>
      <c r="J30" s="332"/>
      <c r="K30" s="332"/>
      <c r="L30" s="332"/>
      <c r="M30" s="332"/>
      <c r="N30" s="332"/>
      <c r="O30" s="332"/>
      <c r="P30" s="333"/>
      <c r="Q30" s="333"/>
      <c r="R30" s="333"/>
      <c r="S30" s="334"/>
      <c r="T30" s="334"/>
      <c r="U30" s="334"/>
      <c r="V30" s="334"/>
      <c r="W30" s="334"/>
      <c r="X30" s="334"/>
      <c r="Y30" s="334"/>
      <c r="Z30" s="334"/>
      <c r="AA30" s="334"/>
      <c r="AB30" s="335"/>
      <c r="AC30" s="335"/>
      <c r="AD30" s="335"/>
      <c r="AE30" s="335"/>
      <c r="AF30" s="335"/>
      <c r="AG30" s="335"/>
      <c r="AH30" s="335"/>
      <c r="AI30" s="335"/>
      <c r="AJ30" s="335"/>
      <c r="AK30" s="335"/>
      <c r="AL30" s="335"/>
      <c r="AM30" s="335"/>
      <c r="AN30" s="335"/>
      <c r="AO30" s="335"/>
      <c r="AP30" s="335"/>
      <c r="AQ30" s="335"/>
      <c r="AR30" s="335"/>
      <c r="AS30" s="335"/>
      <c r="AT30" s="335"/>
      <c r="AU30" s="335"/>
      <c r="AV30" s="335"/>
      <c r="AW30" s="335"/>
      <c r="AX30" s="335"/>
      <c r="AY30" s="335"/>
      <c r="AZ30" s="335"/>
      <c r="BA30" s="335"/>
      <c r="BB30" s="335"/>
      <c r="BC30" s="335"/>
      <c r="BD30" s="335"/>
      <c r="BE30" s="335"/>
      <c r="BF30" s="335"/>
      <c r="BG30" s="335"/>
      <c r="BH30" s="335"/>
      <c r="BI30" s="335"/>
      <c r="BJ30" s="335"/>
      <c r="BK30" s="335"/>
      <c r="BL30" s="335"/>
      <c r="BM30" s="335"/>
      <c r="BN30" s="335"/>
      <c r="BO30" s="335"/>
      <c r="BP30" s="335"/>
      <c r="BQ30" s="335"/>
      <c r="BR30" s="335"/>
      <c r="BS30" s="335"/>
      <c r="BT30" s="335"/>
      <c r="BU30" s="335"/>
      <c r="BV30" s="335"/>
      <c r="BW30" s="335"/>
      <c r="BX30" s="335"/>
      <c r="BY30" s="335"/>
      <c r="BZ30" s="335"/>
      <c r="CA30" s="335"/>
      <c r="CB30" s="335"/>
      <c r="CC30" s="335"/>
      <c r="CD30" s="335"/>
      <c r="CE30" s="335"/>
      <c r="CF30" s="335"/>
      <c r="CG30" s="335"/>
      <c r="CH30" s="335"/>
      <c r="CI30" s="335"/>
      <c r="CJ30" s="335"/>
      <c r="CK30" s="335"/>
      <c r="CL30" s="335"/>
      <c r="CM30" s="335"/>
      <c r="CN30" s="335"/>
      <c r="CO30" s="335"/>
      <c r="CP30" s="335"/>
      <c r="CQ30" s="335"/>
      <c r="CR30" s="335"/>
      <c r="CS30" s="335"/>
      <c r="CT30" s="335"/>
      <c r="CU30" s="335"/>
      <c r="CV30" s="335"/>
      <c r="CW30" s="335"/>
      <c r="CX30" s="335"/>
      <c r="CY30" s="335"/>
      <c r="CZ30" s="335"/>
      <c r="DA30" s="335"/>
      <c r="DB30" s="335"/>
      <c r="DC30" s="335"/>
      <c r="DD30" s="335"/>
      <c r="DE30" s="335"/>
    </row>
    <row r="31" spans="1:109" s="124" customFormat="1" ht="14.25" customHeight="1">
      <c r="A31" s="329"/>
      <c r="B31" s="330"/>
      <c r="C31" s="331"/>
      <c r="D31" s="332"/>
      <c r="E31" s="332"/>
      <c r="F31" s="332"/>
      <c r="G31" s="332"/>
      <c r="H31" s="332"/>
      <c r="I31" s="332"/>
      <c r="J31" s="332"/>
      <c r="K31" s="332"/>
      <c r="L31" s="332"/>
      <c r="M31" s="332"/>
      <c r="N31" s="332"/>
      <c r="O31" s="332"/>
      <c r="P31" s="333"/>
      <c r="Q31" s="333"/>
      <c r="R31" s="333"/>
      <c r="S31" s="334"/>
      <c r="T31" s="334"/>
      <c r="U31" s="334"/>
      <c r="V31" s="334"/>
      <c r="W31" s="334"/>
      <c r="X31" s="334"/>
      <c r="Y31" s="334"/>
      <c r="Z31" s="334"/>
      <c r="AA31" s="334"/>
      <c r="AB31" s="335"/>
      <c r="AC31" s="335"/>
      <c r="AD31" s="335"/>
      <c r="AE31" s="335"/>
      <c r="AF31" s="335"/>
      <c r="AG31" s="335"/>
      <c r="AH31" s="335"/>
      <c r="AI31" s="335"/>
      <c r="AJ31" s="335"/>
      <c r="AK31" s="335"/>
      <c r="AL31" s="335"/>
      <c r="AM31" s="335"/>
      <c r="AN31" s="335"/>
      <c r="AO31" s="335"/>
      <c r="AP31" s="335"/>
      <c r="AQ31" s="335"/>
      <c r="AR31" s="335"/>
      <c r="AS31" s="335"/>
      <c r="AT31" s="335"/>
      <c r="AU31" s="335"/>
      <c r="AV31" s="335"/>
      <c r="AW31" s="335"/>
      <c r="AX31" s="335"/>
      <c r="AY31" s="335"/>
      <c r="AZ31" s="335"/>
      <c r="BA31" s="335"/>
      <c r="BB31" s="335"/>
      <c r="BC31" s="335"/>
      <c r="BD31" s="335"/>
      <c r="BE31" s="335"/>
      <c r="BF31" s="335"/>
      <c r="BG31" s="335"/>
      <c r="BH31" s="335"/>
      <c r="BI31" s="335"/>
      <c r="BJ31" s="335"/>
      <c r="BK31" s="335"/>
      <c r="BL31" s="335"/>
      <c r="BM31" s="335"/>
      <c r="BN31" s="335"/>
      <c r="BO31" s="335"/>
      <c r="BP31" s="335"/>
      <c r="BQ31" s="335"/>
      <c r="BR31" s="335"/>
      <c r="BS31" s="335"/>
      <c r="BT31" s="335"/>
      <c r="BU31" s="335"/>
      <c r="BV31" s="335"/>
      <c r="BW31" s="335"/>
      <c r="BX31" s="335"/>
      <c r="BY31" s="335"/>
      <c r="BZ31" s="335"/>
      <c r="CA31" s="335"/>
      <c r="CB31" s="335"/>
      <c r="CC31" s="335"/>
      <c r="CD31" s="335"/>
      <c r="CE31" s="335"/>
      <c r="CF31" s="335"/>
      <c r="CG31" s="335"/>
      <c r="CH31" s="335"/>
      <c r="CI31" s="335"/>
      <c r="CJ31" s="335"/>
      <c r="CK31" s="335"/>
      <c r="CL31" s="335"/>
      <c r="CM31" s="335"/>
      <c r="CN31" s="335"/>
      <c r="CO31" s="335"/>
      <c r="CP31" s="335"/>
      <c r="CQ31" s="335"/>
      <c r="CR31" s="335"/>
      <c r="CS31" s="335"/>
      <c r="CT31" s="335"/>
      <c r="CU31" s="335"/>
      <c r="CV31" s="335"/>
      <c r="CW31" s="335"/>
      <c r="CX31" s="335"/>
      <c r="CY31" s="335"/>
      <c r="CZ31" s="335"/>
      <c r="DA31" s="335"/>
      <c r="DB31" s="335"/>
      <c r="DC31" s="335"/>
      <c r="DD31" s="335"/>
      <c r="DE31" s="335"/>
    </row>
    <row r="32" spans="1:109" s="124" customFormat="1" ht="14.25" customHeight="1">
      <c r="A32" s="329"/>
      <c r="B32" s="330"/>
      <c r="C32" s="331"/>
      <c r="D32" s="332"/>
      <c r="E32" s="332"/>
      <c r="F32" s="332"/>
      <c r="G32" s="332"/>
      <c r="H32" s="332"/>
      <c r="I32" s="332"/>
      <c r="J32" s="332"/>
      <c r="K32" s="332"/>
      <c r="L32" s="332"/>
      <c r="M32" s="332"/>
      <c r="N32" s="332"/>
      <c r="O32" s="332"/>
      <c r="P32" s="333"/>
      <c r="Q32" s="333"/>
      <c r="R32" s="333"/>
      <c r="S32" s="334"/>
      <c r="T32" s="334"/>
      <c r="U32" s="334"/>
      <c r="V32" s="334"/>
      <c r="W32" s="334"/>
      <c r="X32" s="334"/>
      <c r="Y32" s="334"/>
      <c r="Z32" s="334"/>
      <c r="AA32" s="334"/>
      <c r="AB32" s="335"/>
      <c r="AC32" s="335"/>
      <c r="AD32" s="335"/>
      <c r="AE32" s="335"/>
      <c r="AF32" s="335"/>
      <c r="AG32" s="335"/>
      <c r="AH32" s="335"/>
      <c r="AI32" s="335"/>
      <c r="AJ32" s="335"/>
      <c r="AK32" s="335"/>
      <c r="AL32" s="335"/>
      <c r="AM32" s="335"/>
      <c r="AN32" s="335"/>
      <c r="AO32" s="335"/>
      <c r="AP32" s="335"/>
      <c r="AQ32" s="335"/>
      <c r="AR32" s="335"/>
      <c r="AS32" s="335"/>
      <c r="AT32" s="335"/>
      <c r="AU32" s="335"/>
      <c r="AV32" s="335"/>
      <c r="AW32" s="335"/>
      <c r="AX32" s="335"/>
      <c r="AY32" s="335"/>
      <c r="AZ32" s="335"/>
      <c r="BA32" s="335"/>
      <c r="BB32" s="335"/>
      <c r="BC32" s="335"/>
      <c r="BD32" s="335"/>
      <c r="BE32" s="335"/>
      <c r="BF32" s="335"/>
      <c r="BG32" s="335"/>
      <c r="BH32" s="335"/>
      <c r="BI32" s="335"/>
      <c r="BJ32" s="335"/>
      <c r="BK32" s="335"/>
      <c r="BL32" s="335"/>
      <c r="BM32" s="335"/>
      <c r="BN32" s="335"/>
      <c r="BO32" s="335"/>
      <c r="BP32" s="335"/>
      <c r="BQ32" s="335"/>
      <c r="BR32" s="335"/>
      <c r="BS32" s="335"/>
      <c r="BT32" s="335"/>
      <c r="BU32" s="335"/>
      <c r="BV32" s="335"/>
      <c r="BW32" s="335"/>
      <c r="BX32" s="335"/>
      <c r="BY32" s="335"/>
      <c r="BZ32" s="335"/>
      <c r="CA32" s="335"/>
      <c r="CB32" s="335"/>
      <c r="CC32" s="335"/>
      <c r="CD32" s="335"/>
      <c r="CE32" s="335"/>
      <c r="CF32" s="335"/>
      <c r="CG32" s="335"/>
      <c r="CH32" s="335"/>
      <c r="CI32" s="335"/>
      <c r="CJ32" s="335"/>
      <c r="CK32" s="335"/>
      <c r="CL32" s="335"/>
      <c r="CM32" s="335"/>
      <c r="CN32" s="335"/>
      <c r="CO32" s="335"/>
      <c r="CP32" s="335"/>
      <c r="CQ32" s="335"/>
      <c r="CR32" s="335"/>
      <c r="CS32" s="335"/>
      <c r="CT32" s="335"/>
      <c r="CU32" s="335"/>
      <c r="CV32" s="335"/>
      <c r="CW32" s="335"/>
      <c r="CX32" s="335"/>
      <c r="CY32" s="335"/>
      <c r="CZ32" s="335"/>
      <c r="DA32" s="335"/>
      <c r="DB32" s="335"/>
      <c r="DC32" s="335"/>
      <c r="DD32" s="335"/>
      <c r="DE32" s="335"/>
    </row>
    <row r="33" spans="1:109" s="124" customFormat="1" ht="14.25" customHeight="1">
      <c r="A33" s="329"/>
      <c r="B33" s="330"/>
      <c r="C33" s="336"/>
      <c r="D33" s="332"/>
      <c r="E33" s="332"/>
      <c r="F33" s="332"/>
      <c r="G33" s="332"/>
      <c r="H33" s="332"/>
      <c r="I33" s="332"/>
      <c r="J33" s="332"/>
      <c r="K33" s="332"/>
      <c r="L33" s="332"/>
      <c r="M33" s="332"/>
      <c r="N33" s="332"/>
      <c r="O33" s="332"/>
      <c r="P33" s="333"/>
      <c r="Q33" s="333"/>
      <c r="R33" s="333"/>
      <c r="S33" s="334"/>
      <c r="T33" s="334"/>
      <c r="U33" s="334"/>
      <c r="V33" s="334"/>
      <c r="W33" s="334"/>
      <c r="X33" s="334"/>
      <c r="Y33" s="334"/>
      <c r="Z33" s="334"/>
      <c r="AA33" s="334"/>
      <c r="AB33" s="335"/>
      <c r="AC33" s="335"/>
      <c r="AD33" s="335"/>
      <c r="AE33" s="335"/>
      <c r="AF33" s="335"/>
      <c r="AG33" s="335"/>
      <c r="AH33" s="335"/>
      <c r="AI33" s="335"/>
      <c r="AJ33" s="335"/>
      <c r="AK33" s="335"/>
      <c r="AL33" s="335"/>
      <c r="AM33" s="335"/>
      <c r="AN33" s="335"/>
      <c r="AO33" s="335"/>
      <c r="AP33" s="335"/>
      <c r="AQ33" s="335"/>
      <c r="AR33" s="335"/>
      <c r="AS33" s="335"/>
      <c r="AT33" s="335"/>
      <c r="AU33" s="335"/>
      <c r="AV33" s="335"/>
      <c r="AW33" s="335"/>
      <c r="AX33" s="335"/>
      <c r="AY33" s="335"/>
      <c r="AZ33" s="335"/>
      <c r="BA33" s="335"/>
      <c r="BB33" s="335"/>
      <c r="BC33" s="335"/>
      <c r="BD33" s="335"/>
      <c r="BE33" s="335"/>
      <c r="BF33" s="335"/>
      <c r="BG33" s="335"/>
      <c r="BH33" s="335"/>
      <c r="BI33" s="335"/>
      <c r="BJ33" s="335"/>
      <c r="BK33" s="335"/>
      <c r="BL33" s="335"/>
      <c r="BM33" s="335"/>
      <c r="BN33" s="335"/>
      <c r="BO33" s="335"/>
      <c r="BP33" s="335"/>
      <c r="BQ33" s="335"/>
      <c r="BR33" s="335"/>
      <c r="BS33" s="335"/>
      <c r="BT33" s="335"/>
      <c r="BU33" s="335"/>
      <c r="BV33" s="335"/>
      <c r="BW33" s="335"/>
      <c r="BX33" s="335"/>
      <c r="BY33" s="335"/>
      <c r="BZ33" s="335"/>
      <c r="CA33" s="335"/>
      <c r="CB33" s="335"/>
      <c r="CC33" s="335"/>
      <c r="CD33" s="335"/>
      <c r="CE33" s="335"/>
      <c r="CF33" s="335"/>
      <c r="CG33" s="335"/>
      <c r="CH33" s="335"/>
      <c r="CI33" s="335"/>
      <c r="CJ33" s="335"/>
      <c r="CK33" s="335"/>
      <c r="CL33" s="335"/>
      <c r="CM33" s="335"/>
      <c r="CN33" s="335"/>
      <c r="CO33" s="335"/>
      <c r="CP33" s="335"/>
      <c r="CQ33" s="335"/>
      <c r="CR33" s="335"/>
      <c r="CS33" s="335"/>
      <c r="CT33" s="335"/>
      <c r="CU33" s="335"/>
      <c r="CV33" s="335"/>
      <c r="CW33" s="335"/>
      <c r="CX33" s="335"/>
      <c r="CY33" s="335"/>
      <c r="CZ33" s="335"/>
      <c r="DA33" s="335"/>
      <c r="DB33" s="335"/>
      <c r="DC33" s="335"/>
      <c r="DD33" s="335"/>
      <c r="DE33" s="335"/>
    </row>
    <row r="34" spans="1:109" s="124" customFormat="1" ht="14.25" customHeight="1">
      <c r="A34" s="329"/>
      <c r="B34" s="330"/>
      <c r="C34" s="331"/>
      <c r="D34" s="337"/>
      <c r="E34" s="337"/>
      <c r="F34" s="337"/>
      <c r="G34" s="337"/>
      <c r="H34" s="337"/>
      <c r="I34" s="337"/>
      <c r="J34" s="337"/>
      <c r="K34" s="337"/>
      <c r="L34" s="337"/>
      <c r="M34" s="337"/>
      <c r="N34" s="337"/>
      <c r="O34" s="337"/>
      <c r="P34" s="338"/>
      <c r="Q34" s="338"/>
      <c r="R34" s="338"/>
      <c r="S34" s="334"/>
      <c r="T34" s="334"/>
      <c r="U34" s="334"/>
      <c r="V34" s="334"/>
      <c r="W34" s="334"/>
      <c r="X34" s="334"/>
      <c r="Y34" s="334"/>
      <c r="Z34" s="334"/>
      <c r="AA34" s="334"/>
      <c r="AB34" s="335"/>
      <c r="AC34" s="335"/>
      <c r="AD34" s="335"/>
      <c r="AE34" s="335"/>
      <c r="AF34" s="335"/>
      <c r="AG34" s="335"/>
      <c r="AH34" s="335"/>
      <c r="AI34" s="335"/>
      <c r="AJ34" s="335"/>
      <c r="AK34" s="335"/>
      <c r="AL34" s="335"/>
      <c r="AM34" s="335"/>
      <c r="AN34" s="335"/>
      <c r="AO34" s="335"/>
      <c r="AP34" s="335"/>
      <c r="AQ34" s="335"/>
      <c r="AR34" s="335"/>
      <c r="AS34" s="335"/>
      <c r="AT34" s="335"/>
      <c r="AU34" s="335"/>
      <c r="AV34" s="335"/>
      <c r="AW34" s="335"/>
      <c r="AX34" s="335"/>
      <c r="AY34" s="335"/>
      <c r="AZ34" s="335"/>
      <c r="BA34" s="335"/>
      <c r="BB34" s="335"/>
      <c r="BC34" s="335"/>
      <c r="BD34" s="335"/>
      <c r="BE34" s="335"/>
      <c r="BF34" s="335"/>
      <c r="BG34" s="335"/>
      <c r="BH34" s="335"/>
      <c r="BI34" s="335"/>
      <c r="BJ34" s="335"/>
      <c r="BK34" s="335"/>
      <c r="BL34" s="335"/>
      <c r="BM34" s="335"/>
      <c r="BN34" s="335"/>
      <c r="BO34" s="335"/>
      <c r="BP34" s="335"/>
      <c r="BQ34" s="335"/>
      <c r="BR34" s="335"/>
      <c r="BS34" s="335"/>
      <c r="BT34" s="335"/>
      <c r="BU34" s="335"/>
      <c r="BV34" s="335"/>
      <c r="BW34" s="335"/>
      <c r="BX34" s="335"/>
      <c r="BY34" s="335"/>
      <c r="BZ34" s="335"/>
      <c r="CA34" s="335"/>
      <c r="CB34" s="335"/>
      <c r="CC34" s="335"/>
      <c r="CD34" s="335"/>
      <c r="CE34" s="335"/>
      <c r="CF34" s="335"/>
      <c r="CG34" s="335"/>
      <c r="CH34" s="335"/>
      <c r="CI34" s="335"/>
      <c r="CJ34" s="335"/>
      <c r="CK34" s="335"/>
      <c r="CL34" s="335"/>
      <c r="CM34" s="335"/>
      <c r="CN34" s="335"/>
      <c r="CO34" s="335"/>
      <c r="CP34" s="335"/>
      <c r="CQ34" s="335"/>
      <c r="CR34" s="335"/>
      <c r="CS34" s="335"/>
      <c r="CT34" s="335"/>
      <c r="CU34" s="335"/>
      <c r="CV34" s="335"/>
      <c r="CW34" s="335"/>
      <c r="CX34" s="335"/>
      <c r="CY34" s="335"/>
      <c r="CZ34" s="335"/>
      <c r="DA34" s="335"/>
      <c r="DB34" s="335"/>
      <c r="DC34" s="335"/>
      <c r="DD34" s="335"/>
      <c r="DE34" s="335"/>
    </row>
    <row r="35" spans="1:109" s="124" customFormat="1" ht="13.5" customHeight="1">
      <c r="A35" s="329"/>
      <c r="B35" s="330"/>
      <c r="C35" s="331"/>
      <c r="D35" s="339"/>
      <c r="E35" s="339"/>
      <c r="F35" s="339"/>
      <c r="G35" s="339"/>
      <c r="H35" s="339"/>
      <c r="I35" s="339"/>
      <c r="J35" s="339"/>
      <c r="K35" s="339"/>
      <c r="L35" s="339"/>
      <c r="M35" s="339"/>
      <c r="N35" s="339"/>
      <c r="O35" s="339"/>
      <c r="P35" s="340"/>
      <c r="Q35" s="340"/>
      <c r="R35" s="340"/>
      <c r="S35" s="334"/>
      <c r="T35" s="334"/>
      <c r="U35" s="334"/>
      <c r="V35" s="334"/>
      <c r="W35" s="334"/>
      <c r="X35" s="334"/>
      <c r="Y35" s="334"/>
      <c r="Z35" s="334"/>
      <c r="AA35" s="334"/>
      <c r="AB35" s="335"/>
      <c r="AC35" s="335"/>
      <c r="AD35" s="335"/>
      <c r="AE35" s="335"/>
      <c r="AF35" s="335"/>
      <c r="AG35" s="335"/>
      <c r="AH35" s="335"/>
      <c r="AI35" s="335"/>
      <c r="AJ35" s="335"/>
      <c r="AK35" s="335"/>
      <c r="AL35" s="335"/>
      <c r="AM35" s="335"/>
      <c r="AN35" s="335"/>
      <c r="AO35" s="335"/>
      <c r="AP35" s="335"/>
      <c r="AQ35" s="335"/>
      <c r="AR35" s="335"/>
      <c r="AS35" s="335"/>
      <c r="AT35" s="335"/>
      <c r="AU35" s="335"/>
      <c r="AV35" s="335"/>
      <c r="AW35" s="335"/>
      <c r="AX35" s="335"/>
      <c r="AY35" s="335"/>
      <c r="AZ35" s="335"/>
      <c r="BA35" s="335"/>
      <c r="BB35" s="335"/>
      <c r="BC35" s="335"/>
      <c r="BD35" s="335"/>
      <c r="BE35" s="335"/>
      <c r="BF35" s="335"/>
      <c r="BG35" s="335"/>
      <c r="BH35" s="335"/>
      <c r="BI35" s="335"/>
      <c r="BJ35" s="335"/>
      <c r="BK35" s="335"/>
      <c r="BL35" s="335"/>
      <c r="BM35" s="335"/>
      <c r="BN35" s="335"/>
      <c r="BO35" s="335"/>
      <c r="BP35" s="335"/>
      <c r="BQ35" s="335"/>
      <c r="BR35" s="335"/>
      <c r="BS35" s="335"/>
      <c r="BT35" s="335"/>
      <c r="BU35" s="335"/>
      <c r="BV35" s="335"/>
      <c r="BW35" s="335"/>
      <c r="BX35" s="335"/>
      <c r="BY35" s="335"/>
      <c r="BZ35" s="335"/>
      <c r="CA35" s="335"/>
      <c r="CB35" s="335"/>
      <c r="CC35" s="335"/>
      <c r="CD35" s="335"/>
      <c r="CE35" s="335"/>
      <c r="CF35" s="335"/>
      <c r="CG35" s="335"/>
      <c r="CH35" s="335"/>
      <c r="CI35" s="335"/>
      <c r="CJ35" s="335"/>
      <c r="CK35" s="335"/>
      <c r="CL35" s="335"/>
      <c r="CM35" s="335"/>
      <c r="CN35" s="335"/>
      <c r="CO35" s="335"/>
      <c r="CP35" s="335"/>
      <c r="CQ35" s="335"/>
      <c r="CR35" s="335"/>
      <c r="CS35" s="335"/>
      <c r="CT35" s="335"/>
      <c r="CU35" s="335"/>
      <c r="CV35" s="335"/>
      <c r="CW35" s="335"/>
      <c r="CX35" s="335"/>
      <c r="CY35" s="335"/>
      <c r="CZ35" s="335"/>
      <c r="DA35" s="335"/>
      <c r="DB35" s="335"/>
      <c r="DC35" s="335"/>
      <c r="DD35" s="335"/>
      <c r="DE35" s="335"/>
    </row>
    <row r="36" spans="1:109" s="124" customFormat="1" ht="14.25" customHeight="1">
      <c r="A36" s="329"/>
      <c r="B36" s="330"/>
      <c r="C36" s="331"/>
      <c r="D36" s="339"/>
      <c r="E36" s="339"/>
      <c r="F36" s="339"/>
      <c r="G36" s="339"/>
      <c r="H36" s="339"/>
      <c r="I36" s="339"/>
      <c r="J36" s="339"/>
      <c r="K36" s="339"/>
      <c r="L36" s="339"/>
      <c r="M36" s="339"/>
      <c r="N36" s="339"/>
      <c r="O36" s="339"/>
      <c r="P36" s="339"/>
      <c r="Q36" s="339"/>
      <c r="R36" s="339"/>
      <c r="S36" s="335"/>
      <c r="T36" s="335"/>
      <c r="U36" s="335"/>
      <c r="V36" s="335"/>
      <c r="W36" s="335"/>
      <c r="X36" s="335"/>
      <c r="Y36" s="335"/>
      <c r="Z36" s="335"/>
      <c r="AA36" s="335"/>
      <c r="AB36" s="335"/>
      <c r="AC36" s="335"/>
      <c r="AD36" s="335"/>
      <c r="AE36" s="335"/>
      <c r="AF36" s="335"/>
      <c r="AG36" s="335"/>
      <c r="AH36" s="335"/>
      <c r="AI36" s="335"/>
      <c r="AJ36" s="335"/>
      <c r="AK36" s="335"/>
      <c r="AL36" s="335"/>
      <c r="AM36" s="335"/>
      <c r="AN36" s="335"/>
      <c r="AO36" s="335"/>
      <c r="AP36" s="335"/>
      <c r="AQ36" s="335"/>
      <c r="AR36" s="335"/>
      <c r="AS36" s="335"/>
      <c r="AT36" s="335"/>
      <c r="AU36" s="335"/>
      <c r="AV36" s="335"/>
      <c r="AW36" s="335"/>
      <c r="AX36" s="335"/>
      <c r="AY36" s="335"/>
      <c r="AZ36" s="335"/>
      <c r="BA36" s="335"/>
      <c r="BB36" s="335"/>
      <c r="BC36" s="335"/>
      <c r="BD36" s="335"/>
      <c r="BE36" s="335"/>
      <c r="BF36" s="335"/>
      <c r="BG36" s="335"/>
      <c r="BH36" s="335"/>
      <c r="BI36" s="335"/>
      <c r="BJ36" s="335"/>
      <c r="BK36" s="335"/>
      <c r="BL36" s="335"/>
      <c r="BM36" s="335"/>
      <c r="BN36" s="335"/>
      <c r="BO36" s="335"/>
      <c r="BP36" s="335"/>
      <c r="BQ36" s="335"/>
      <c r="BR36" s="335"/>
      <c r="BS36" s="335"/>
      <c r="BT36" s="335"/>
      <c r="BU36" s="335"/>
      <c r="BV36" s="335"/>
      <c r="BW36" s="335"/>
      <c r="BX36" s="335"/>
      <c r="BY36" s="335"/>
      <c r="BZ36" s="335"/>
      <c r="CA36" s="335"/>
      <c r="CB36" s="335"/>
      <c r="CC36" s="335"/>
      <c r="CD36" s="335"/>
      <c r="CE36" s="335"/>
      <c r="CF36" s="335"/>
      <c r="CG36" s="335"/>
      <c r="CH36" s="335"/>
      <c r="CI36" s="335"/>
      <c r="CJ36" s="335"/>
      <c r="CK36" s="335"/>
      <c r="CL36" s="335"/>
      <c r="CM36" s="335"/>
      <c r="CN36" s="335"/>
      <c r="CO36" s="335"/>
      <c r="CP36" s="335"/>
      <c r="CQ36" s="335"/>
      <c r="CR36" s="335"/>
      <c r="CS36" s="335"/>
      <c r="CT36" s="335"/>
      <c r="CU36" s="335"/>
      <c r="CV36" s="335"/>
      <c r="CW36" s="335"/>
      <c r="CX36" s="335"/>
      <c r="CY36" s="335"/>
      <c r="CZ36" s="335"/>
      <c r="DA36" s="335"/>
      <c r="DB36" s="335"/>
      <c r="DC36" s="335"/>
      <c r="DD36" s="335"/>
      <c r="DE36" s="335"/>
    </row>
    <row r="37" spans="1:109" s="124" customFormat="1" ht="14.25" customHeight="1">
      <c r="A37" s="329"/>
      <c r="B37" s="330"/>
      <c r="C37" s="331"/>
      <c r="D37" s="339"/>
      <c r="E37" s="339"/>
      <c r="F37" s="339"/>
      <c r="G37" s="339"/>
      <c r="H37" s="339"/>
      <c r="I37" s="339"/>
      <c r="J37" s="339"/>
      <c r="K37" s="339"/>
      <c r="L37" s="339"/>
      <c r="M37" s="339"/>
      <c r="N37" s="339"/>
      <c r="O37" s="339"/>
      <c r="P37" s="339"/>
      <c r="Q37" s="339"/>
      <c r="R37" s="339"/>
      <c r="S37" s="335"/>
      <c r="T37" s="335"/>
      <c r="U37" s="335"/>
      <c r="V37" s="335"/>
      <c r="W37" s="335"/>
      <c r="X37" s="335"/>
      <c r="Y37" s="335"/>
      <c r="Z37" s="335"/>
      <c r="AA37" s="335"/>
      <c r="AB37" s="335"/>
      <c r="AC37" s="335"/>
      <c r="AD37" s="335"/>
      <c r="AE37" s="335"/>
      <c r="AF37" s="335"/>
      <c r="AG37" s="335"/>
      <c r="AH37" s="335"/>
      <c r="AI37" s="335"/>
      <c r="AJ37" s="335"/>
      <c r="AK37" s="335"/>
      <c r="AL37" s="335"/>
      <c r="AM37" s="335"/>
      <c r="AN37" s="335"/>
      <c r="AO37" s="335"/>
      <c r="AP37" s="335"/>
      <c r="AQ37" s="335"/>
      <c r="AR37" s="335"/>
      <c r="AS37" s="335"/>
      <c r="AT37" s="335"/>
      <c r="AU37" s="335"/>
      <c r="AV37" s="335"/>
      <c r="AW37" s="335"/>
      <c r="AX37" s="335"/>
      <c r="AY37" s="335"/>
      <c r="AZ37" s="335"/>
      <c r="BA37" s="335"/>
      <c r="BB37" s="335"/>
      <c r="BC37" s="335"/>
      <c r="BD37" s="335"/>
      <c r="BE37" s="335"/>
      <c r="BF37" s="335"/>
      <c r="BG37" s="335"/>
      <c r="BH37" s="335"/>
      <c r="BI37" s="335"/>
      <c r="BJ37" s="335"/>
      <c r="BK37" s="335"/>
      <c r="BL37" s="335"/>
      <c r="BM37" s="335"/>
      <c r="BN37" s="335"/>
      <c r="BO37" s="335"/>
      <c r="BP37" s="335"/>
      <c r="BQ37" s="335"/>
      <c r="BR37" s="335"/>
      <c r="BS37" s="335"/>
      <c r="BT37" s="335"/>
      <c r="BU37" s="335"/>
      <c r="BV37" s="335"/>
      <c r="BW37" s="335"/>
      <c r="BX37" s="335"/>
      <c r="BY37" s="335"/>
      <c r="BZ37" s="335"/>
      <c r="CA37" s="335"/>
      <c r="CB37" s="335"/>
      <c r="CC37" s="335"/>
      <c r="CD37" s="335"/>
      <c r="CE37" s="335"/>
      <c r="CF37" s="335"/>
      <c r="CG37" s="335"/>
      <c r="CH37" s="335"/>
      <c r="CI37" s="335"/>
      <c r="CJ37" s="335"/>
      <c r="CK37" s="335"/>
      <c r="CL37" s="335"/>
      <c r="CM37" s="335"/>
      <c r="CN37" s="335"/>
      <c r="CO37" s="335"/>
      <c r="CP37" s="335"/>
      <c r="CQ37" s="335"/>
      <c r="CR37" s="335"/>
      <c r="CS37" s="335"/>
      <c r="CT37" s="335"/>
      <c r="CU37" s="335"/>
      <c r="CV37" s="335"/>
      <c r="CW37" s="335"/>
      <c r="CX37" s="335"/>
      <c r="CY37" s="335"/>
      <c r="CZ37" s="335"/>
      <c r="DA37" s="335"/>
      <c r="DB37" s="335"/>
      <c r="DC37" s="335"/>
      <c r="DD37" s="335"/>
      <c r="DE37" s="335"/>
    </row>
    <row r="38" spans="1:109" s="124" customFormat="1" ht="14.25" customHeight="1">
      <c r="A38" s="329"/>
      <c r="B38" s="330"/>
      <c r="C38" s="331"/>
      <c r="D38" s="339"/>
      <c r="E38" s="339"/>
      <c r="F38" s="339"/>
      <c r="G38" s="339"/>
      <c r="H38" s="339"/>
      <c r="I38" s="339"/>
      <c r="J38" s="339"/>
      <c r="K38" s="339"/>
      <c r="L38" s="339"/>
      <c r="M38" s="339"/>
      <c r="N38" s="339"/>
      <c r="O38" s="339"/>
      <c r="P38" s="339"/>
      <c r="Q38" s="339"/>
      <c r="R38" s="339"/>
      <c r="S38" s="335"/>
      <c r="T38" s="335"/>
      <c r="U38" s="335"/>
      <c r="V38" s="335"/>
      <c r="W38" s="335"/>
      <c r="X38" s="335"/>
      <c r="Y38" s="335"/>
      <c r="Z38" s="335"/>
      <c r="AA38" s="335"/>
      <c r="AB38" s="335"/>
      <c r="AC38" s="335"/>
      <c r="AD38" s="335"/>
      <c r="AE38" s="335"/>
      <c r="AF38" s="335"/>
      <c r="AG38" s="335"/>
      <c r="AH38" s="335"/>
      <c r="AI38" s="335"/>
      <c r="AJ38" s="335"/>
      <c r="AK38" s="335"/>
      <c r="AL38" s="335"/>
      <c r="AM38" s="335"/>
      <c r="AN38" s="335"/>
      <c r="AO38" s="335"/>
      <c r="AP38" s="335"/>
      <c r="AQ38" s="335"/>
      <c r="AR38" s="335"/>
      <c r="AS38" s="335"/>
      <c r="AT38" s="335"/>
      <c r="AU38" s="335"/>
      <c r="AV38" s="335"/>
      <c r="AW38" s="335"/>
      <c r="AX38" s="335"/>
      <c r="AY38" s="335"/>
      <c r="AZ38" s="335"/>
      <c r="BA38" s="335"/>
      <c r="BB38" s="335"/>
      <c r="BC38" s="335"/>
      <c r="BD38" s="335"/>
      <c r="BE38" s="335"/>
      <c r="BF38" s="335"/>
      <c r="BG38" s="335"/>
      <c r="BH38" s="335"/>
      <c r="BI38" s="335"/>
      <c r="BJ38" s="335"/>
      <c r="BK38" s="335"/>
      <c r="BL38" s="335"/>
      <c r="BM38" s="335"/>
      <c r="BN38" s="335"/>
      <c r="BO38" s="335"/>
      <c r="BP38" s="335"/>
      <c r="BQ38" s="335"/>
      <c r="BR38" s="335"/>
      <c r="BS38" s="335"/>
      <c r="BT38" s="335"/>
      <c r="BU38" s="335"/>
      <c r="BV38" s="335"/>
      <c r="BW38" s="335"/>
      <c r="BX38" s="335"/>
      <c r="BY38" s="335"/>
      <c r="BZ38" s="335"/>
      <c r="CA38" s="335"/>
      <c r="CB38" s="335"/>
      <c r="CC38" s="335"/>
      <c r="CD38" s="335"/>
      <c r="CE38" s="335"/>
      <c r="CF38" s="335"/>
      <c r="CG38" s="335"/>
      <c r="CH38" s="335"/>
      <c r="CI38" s="335"/>
      <c r="CJ38" s="335"/>
      <c r="CK38" s="335"/>
      <c r="CL38" s="335"/>
      <c r="CM38" s="335"/>
      <c r="CN38" s="335"/>
      <c r="CO38" s="335"/>
      <c r="CP38" s="335"/>
      <c r="CQ38" s="335"/>
      <c r="CR38" s="335"/>
      <c r="CS38" s="335"/>
      <c r="CT38" s="335"/>
      <c r="CU38" s="335"/>
      <c r="CV38" s="335"/>
      <c r="CW38" s="335"/>
      <c r="CX38" s="335"/>
      <c r="CY38" s="335"/>
      <c r="CZ38" s="335"/>
      <c r="DA38" s="335"/>
      <c r="DB38" s="335"/>
      <c r="DC38" s="335"/>
      <c r="DD38" s="335"/>
      <c r="DE38" s="335"/>
    </row>
    <row r="39" spans="1:109" s="124" customFormat="1" ht="14.25" customHeight="1">
      <c r="A39" s="139" t="s">
        <v>260</v>
      </c>
      <c r="B39" s="99"/>
      <c r="C39" s="99"/>
      <c r="D39" s="99"/>
      <c r="E39" s="98"/>
      <c r="F39" s="98"/>
      <c r="G39"/>
      <c r="H39"/>
      <c r="I39" s="339"/>
      <c r="J39" s="339"/>
      <c r="K39" s="339"/>
      <c r="L39" s="339"/>
      <c r="M39" s="339"/>
      <c r="N39" s="339"/>
      <c r="O39" s="339"/>
      <c r="P39" s="339"/>
      <c r="Q39" s="339"/>
      <c r="R39" s="339"/>
      <c r="S39" s="335"/>
      <c r="T39" s="335"/>
      <c r="U39" s="335"/>
      <c r="V39" s="335"/>
      <c r="W39" s="335"/>
      <c r="X39" s="335"/>
      <c r="Y39" s="335"/>
      <c r="Z39" s="335"/>
      <c r="AA39" s="335"/>
      <c r="AB39" s="335"/>
      <c r="AC39" s="335"/>
      <c r="AD39" s="335"/>
      <c r="AE39" s="335"/>
      <c r="AF39" s="335"/>
      <c r="AG39" s="335"/>
      <c r="AH39" s="335"/>
      <c r="AI39" s="335"/>
      <c r="AJ39" s="335"/>
      <c r="AK39" s="335"/>
      <c r="AL39" s="335"/>
      <c r="AM39" s="335"/>
      <c r="AN39" s="335"/>
      <c r="AO39" s="335"/>
      <c r="AP39" s="335"/>
      <c r="AQ39" s="335"/>
      <c r="AR39" s="335"/>
      <c r="AS39" s="335"/>
      <c r="AT39" s="335"/>
      <c r="AU39" s="335"/>
      <c r="AV39" s="335"/>
      <c r="AW39" s="335"/>
      <c r="AX39" s="335"/>
      <c r="AY39" s="335"/>
      <c r="AZ39" s="335"/>
      <c r="BA39" s="335"/>
      <c r="BB39" s="335"/>
      <c r="BC39" s="335"/>
      <c r="BD39" s="335"/>
      <c r="BE39" s="335"/>
      <c r="BF39" s="335"/>
      <c r="BG39" s="335"/>
      <c r="BH39" s="335"/>
      <c r="BI39" s="335"/>
      <c r="BJ39" s="335"/>
      <c r="BK39" s="335"/>
      <c r="BL39" s="335"/>
      <c r="BM39" s="335"/>
      <c r="BN39" s="335"/>
      <c r="BO39" s="335"/>
      <c r="BP39" s="335"/>
      <c r="BQ39" s="335"/>
      <c r="BR39" s="335"/>
      <c r="BS39" s="335"/>
      <c r="BT39" s="335"/>
      <c r="BU39" s="335"/>
      <c r="BV39" s="335"/>
      <c r="BW39" s="335"/>
      <c r="BX39" s="335"/>
      <c r="BY39" s="335"/>
      <c r="BZ39" s="335"/>
      <c r="CA39" s="335"/>
      <c r="CB39" s="335"/>
      <c r="CC39" s="335"/>
      <c r="CD39" s="335"/>
      <c r="CE39" s="335"/>
      <c r="CF39" s="335"/>
      <c r="CG39" s="335"/>
      <c r="CH39" s="335"/>
      <c r="CI39" s="335"/>
      <c r="CJ39" s="335"/>
      <c r="CK39" s="335"/>
      <c r="CL39" s="335"/>
      <c r="CM39" s="335"/>
      <c r="CN39" s="335"/>
      <c r="CO39" s="335"/>
      <c r="CP39" s="335"/>
      <c r="CQ39" s="335"/>
      <c r="CR39" s="335"/>
      <c r="CS39" s="335"/>
      <c r="CT39" s="335"/>
      <c r="CU39" s="335"/>
      <c r="CV39" s="335"/>
      <c r="CW39" s="335"/>
      <c r="CX39" s="335"/>
      <c r="CY39" s="335"/>
      <c r="CZ39" s="335"/>
      <c r="DA39" s="335"/>
      <c r="DB39" s="335"/>
      <c r="DC39" s="335"/>
      <c r="DD39" s="335"/>
      <c r="DE39" s="335"/>
    </row>
    <row r="40" spans="1:109" s="124" customFormat="1" ht="14.25" customHeight="1">
      <c r="A40" s="139"/>
      <c r="B40" s="99"/>
      <c r="C40" s="99"/>
      <c r="D40" s="99"/>
      <c r="E40" s="98"/>
      <c r="F40" s="98"/>
      <c r="G40"/>
      <c r="H40"/>
      <c r="I40" s="339"/>
      <c r="J40" s="339"/>
      <c r="K40" s="339"/>
      <c r="L40" s="339"/>
      <c r="M40" s="339"/>
      <c r="N40" s="339"/>
      <c r="O40" s="339"/>
      <c r="P40" s="339"/>
      <c r="Q40" s="339"/>
      <c r="R40" s="339"/>
      <c r="S40" s="335"/>
      <c r="T40" s="335"/>
      <c r="U40" s="335"/>
      <c r="V40" s="335"/>
      <c r="W40" s="335"/>
      <c r="X40" s="335"/>
      <c r="Y40" s="335"/>
      <c r="Z40" s="335"/>
      <c r="AA40" s="335"/>
      <c r="AB40" s="335"/>
      <c r="AC40" s="335"/>
      <c r="AD40" s="335"/>
      <c r="AE40" s="335"/>
      <c r="AF40" s="335"/>
      <c r="AG40" s="335"/>
      <c r="AH40" s="335"/>
      <c r="AI40" s="335"/>
      <c r="AJ40" s="335"/>
      <c r="AK40" s="335"/>
      <c r="AL40" s="335"/>
      <c r="AM40" s="335"/>
      <c r="AN40" s="335"/>
      <c r="AO40" s="335"/>
      <c r="AP40" s="335"/>
      <c r="AQ40" s="335"/>
      <c r="AR40" s="335"/>
      <c r="AS40" s="335"/>
      <c r="AT40" s="335"/>
      <c r="AU40" s="335"/>
      <c r="AV40" s="335"/>
      <c r="AW40" s="335"/>
      <c r="AX40" s="335"/>
      <c r="AY40" s="335"/>
      <c r="AZ40" s="335"/>
      <c r="BA40" s="335"/>
      <c r="BB40" s="335"/>
      <c r="BC40" s="335"/>
      <c r="BD40" s="335"/>
      <c r="BE40" s="335"/>
      <c r="BF40" s="335"/>
      <c r="BG40" s="335"/>
      <c r="BH40" s="335"/>
      <c r="BI40" s="335"/>
      <c r="BJ40" s="335"/>
      <c r="BK40" s="335"/>
      <c r="BL40" s="335"/>
      <c r="BM40" s="335"/>
      <c r="BN40" s="335"/>
      <c r="BO40" s="335"/>
      <c r="BP40" s="335"/>
      <c r="BQ40" s="335"/>
      <c r="BR40" s="335"/>
      <c r="BS40" s="335"/>
      <c r="BT40" s="335"/>
      <c r="BU40" s="335"/>
      <c r="BV40" s="335"/>
      <c r="BW40" s="335"/>
      <c r="BX40" s="335"/>
      <c r="BY40" s="335"/>
      <c r="BZ40" s="335"/>
      <c r="CA40" s="335"/>
      <c r="CB40" s="335"/>
      <c r="CC40" s="335"/>
      <c r="CD40" s="335"/>
      <c r="CE40" s="335"/>
      <c r="CF40" s="335"/>
      <c r="CG40" s="335"/>
      <c r="CH40" s="335"/>
      <c r="CI40" s="335"/>
      <c r="CJ40" s="335"/>
      <c r="CK40" s="335"/>
      <c r="CL40" s="335"/>
      <c r="CM40" s="335"/>
      <c r="CN40" s="335"/>
      <c r="CO40" s="335"/>
      <c r="CP40" s="335"/>
      <c r="CQ40" s="335"/>
      <c r="CR40" s="335"/>
      <c r="CS40" s="335"/>
      <c r="CT40" s="335"/>
      <c r="CU40" s="335"/>
      <c r="CV40" s="335"/>
      <c r="CW40" s="335"/>
      <c r="CX40" s="335"/>
      <c r="CY40" s="335"/>
      <c r="CZ40" s="335"/>
      <c r="DA40" s="335"/>
      <c r="DB40" s="335"/>
      <c r="DC40" s="335"/>
      <c r="DD40" s="335"/>
      <c r="DE40" s="335"/>
    </row>
    <row r="41" spans="1:109" s="124" customFormat="1" ht="15">
      <c r="A41" s="139"/>
      <c r="B41" s="96"/>
      <c r="C41" s="96"/>
      <c r="D41" s="97"/>
      <c r="E41" s="98"/>
      <c r="F41" s="98"/>
      <c r="G41"/>
      <c r="H41"/>
      <c r="I41" s="339"/>
      <c r="J41" s="339"/>
      <c r="K41" s="339"/>
      <c r="L41" s="339"/>
      <c r="M41" s="339"/>
      <c r="N41" s="339"/>
      <c r="O41" s="339"/>
      <c r="P41" s="339"/>
      <c r="Q41" s="339"/>
      <c r="R41" s="339"/>
      <c r="S41" s="335"/>
      <c r="T41" s="335"/>
      <c r="U41" s="335"/>
      <c r="V41" s="335"/>
      <c r="W41" s="335"/>
      <c r="X41" s="335"/>
      <c r="Y41" s="335"/>
      <c r="Z41" s="335"/>
      <c r="AA41" s="335"/>
      <c r="AB41" s="335"/>
      <c r="AC41" s="335"/>
      <c r="AD41" s="335"/>
      <c r="AE41" s="335"/>
      <c r="AF41" s="335"/>
      <c r="AG41" s="335"/>
      <c r="AH41" s="335"/>
      <c r="AI41" s="335"/>
      <c r="AJ41" s="335"/>
      <c r="AK41" s="335"/>
      <c r="AL41" s="335"/>
      <c r="AM41" s="335"/>
      <c r="AN41" s="335"/>
      <c r="AO41" s="335"/>
      <c r="AP41" s="335"/>
      <c r="AQ41" s="335"/>
      <c r="AR41" s="335"/>
      <c r="AS41" s="335"/>
      <c r="AT41" s="335"/>
      <c r="AU41" s="335"/>
      <c r="AV41" s="335"/>
      <c r="AW41" s="335"/>
      <c r="AX41" s="335"/>
      <c r="AY41" s="335"/>
      <c r="AZ41" s="335"/>
      <c r="BA41" s="335"/>
      <c r="BB41" s="335"/>
      <c r="BC41" s="335"/>
      <c r="BD41" s="335"/>
      <c r="BE41" s="335"/>
      <c r="BF41" s="335"/>
      <c r="BG41" s="335"/>
      <c r="BH41" s="335"/>
      <c r="BI41" s="335"/>
      <c r="BJ41" s="335"/>
      <c r="BK41" s="335"/>
      <c r="BL41" s="335"/>
      <c r="BM41" s="335"/>
      <c r="BN41" s="335"/>
      <c r="BO41" s="335"/>
      <c r="BP41" s="335"/>
      <c r="BQ41" s="335"/>
      <c r="BR41" s="335"/>
      <c r="BS41" s="335"/>
      <c r="BT41" s="335"/>
      <c r="BU41" s="335"/>
      <c r="BV41" s="335"/>
      <c r="BW41" s="335"/>
      <c r="BX41" s="335"/>
      <c r="BY41" s="335"/>
      <c r="BZ41" s="335"/>
      <c r="CA41" s="335"/>
      <c r="CB41" s="335"/>
      <c r="CC41" s="335"/>
      <c r="CD41" s="335"/>
      <c r="CE41" s="335"/>
      <c r="CF41" s="335"/>
      <c r="CG41" s="335"/>
      <c r="CH41" s="335"/>
      <c r="CI41" s="335"/>
      <c r="CJ41" s="335"/>
      <c r="CK41" s="335"/>
      <c r="CL41" s="335"/>
      <c r="CM41" s="335"/>
      <c r="CN41" s="335"/>
      <c r="CO41" s="335"/>
      <c r="CP41" s="335"/>
      <c r="CQ41" s="335"/>
      <c r="CR41" s="335"/>
      <c r="CS41" s="335"/>
      <c r="CT41" s="335"/>
      <c r="CU41" s="335"/>
      <c r="CV41" s="335"/>
      <c r="CW41" s="335"/>
      <c r="CX41" s="335"/>
      <c r="CY41" s="335"/>
      <c r="CZ41" s="335"/>
      <c r="DA41" s="335"/>
      <c r="DB41" s="335"/>
      <c r="DC41" s="335"/>
      <c r="DD41" s="335"/>
      <c r="DE41" s="335"/>
    </row>
    <row r="42" spans="1:109" s="124" customFormat="1" ht="12.75">
      <c r="A42"/>
      <c r="B42"/>
      <c r="C42" s="239" t="s">
        <v>256</v>
      </c>
      <c r="D42" s="170" t="s">
        <v>382</v>
      </c>
      <c r="E42" s="180" t="s">
        <v>379</v>
      </c>
      <c r="F42" s="171" t="s">
        <v>346</v>
      </c>
      <c r="G42" s="171" t="s">
        <v>269</v>
      </c>
      <c r="H42" s="171" t="s">
        <v>322</v>
      </c>
      <c r="I42" s="339"/>
      <c r="J42" s="339"/>
      <c r="K42" s="339"/>
      <c r="L42" s="339"/>
      <c r="M42" s="339"/>
      <c r="N42" s="339"/>
      <c r="O42" s="339"/>
      <c r="P42" s="339"/>
      <c r="Q42" s="339"/>
      <c r="R42" s="339"/>
      <c r="S42" s="335"/>
      <c r="T42" s="335"/>
      <c r="U42" s="335"/>
      <c r="V42" s="335"/>
      <c r="W42" s="335"/>
      <c r="X42" s="335"/>
      <c r="Y42" s="335"/>
      <c r="Z42" s="335"/>
      <c r="AA42" s="335"/>
      <c r="AB42" s="335"/>
      <c r="AC42" s="335"/>
      <c r="AD42" s="335"/>
      <c r="AE42" s="335"/>
      <c r="AF42" s="335"/>
      <c r="AG42" s="335"/>
      <c r="AH42" s="335"/>
      <c r="AI42" s="335"/>
      <c r="AJ42" s="335"/>
      <c r="AK42" s="335"/>
      <c r="AL42" s="335"/>
      <c r="AM42" s="335"/>
      <c r="AN42" s="335"/>
      <c r="AO42" s="335"/>
      <c r="AP42" s="335"/>
      <c r="AQ42" s="335"/>
      <c r="AR42" s="335"/>
      <c r="AS42" s="335"/>
      <c r="AT42" s="335"/>
      <c r="AU42" s="335"/>
      <c r="AV42" s="335"/>
      <c r="AW42" s="335"/>
      <c r="AX42" s="335"/>
      <c r="AY42" s="335"/>
      <c r="AZ42" s="335"/>
      <c r="BA42" s="335"/>
      <c r="BB42" s="335"/>
      <c r="BC42" s="335"/>
      <c r="BD42" s="335"/>
      <c r="BE42" s="335"/>
      <c r="BF42" s="335"/>
      <c r="BG42" s="335"/>
      <c r="BH42" s="335"/>
      <c r="BI42" s="335"/>
      <c r="BJ42" s="335"/>
      <c r="BK42" s="335"/>
      <c r="BL42" s="335"/>
      <c r="BM42" s="335"/>
      <c r="BN42" s="335"/>
      <c r="BO42" s="335"/>
      <c r="BP42" s="335"/>
      <c r="BQ42" s="335"/>
      <c r="BR42" s="335"/>
      <c r="BS42" s="335"/>
      <c r="BT42" s="335"/>
      <c r="BU42" s="335"/>
      <c r="BV42" s="335"/>
      <c r="BW42" s="335"/>
      <c r="BX42" s="335"/>
      <c r="BY42" s="335"/>
      <c r="BZ42" s="335"/>
      <c r="CA42" s="335"/>
      <c r="CB42" s="335"/>
      <c r="CC42" s="335"/>
      <c r="CD42" s="335"/>
      <c r="CE42" s="335"/>
      <c r="CF42" s="335"/>
      <c r="CG42" s="335"/>
      <c r="CH42" s="335"/>
      <c r="CI42" s="335"/>
      <c r="CJ42" s="335"/>
      <c r="CK42" s="335"/>
      <c r="CL42" s="335"/>
      <c r="CM42" s="335"/>
      <c r="CN42" s="335"/>
      <c r="CO42" s="335"/>
      <c r="CP42" s="335"/>
      <c r="CQ42" s="335"/>
      <c r="CR42" s="335"/>
      <c r="CS42" s="335"/>
      <c r="CT42" s="335"/>
      <c r="CU42" s="335"/>
      <c r="CV42" s="335"/>
      <c r="CW42" s="335"/>
      <c r="CX42" s="335"/>
      <c r="CY42" s="335"/>
      <c r="CZ42" s="335"/>
      <c r="DA42" s="335"/>
      <c r="DB42" s="335"/>
      <c r="DC42" s="335"/>
      <c r="DD42" s="335"/>
      <c r="DE42" s="335"/>
    </row>
    <row r="43" spans="1:109" s="124" customFormat="1" ht="12.75">
      <c r="A43"/>
      <c r="B43"/>
      <c r="C43" s="215" t="s">
        <v>257</v>
      </c>
      <c r="D43" s="358">
        <f>D20</f>
        <v>104037.30788707999</v>
      </c>
      <c r="E43" s="359">
        <f>E20</f>
        <v>101668.24776078029</v>
      </c>
      <c r="F43" s="359">
        <f>F20</f>
        <v>98744.151407699988</v>
      </c>
      <c r="G43" s="359">
        <f>G20</f>
        <v>98940.269777329799</v>
      </c>
      <c r="H43" s="359">
        <f>H20</f>
        <v>98258.985487460028</v>
      </c>
      <c r="I43" s="339"/>
      <c r="J43" s="339"/>
      <c r="K43" s="339"/>
      <c r="L43" s="339"/>
      <c r="M43" s="339"/>
      <c r="N43" s="339"/>
      <c r="O43" s="339"/>
      <c r="P43" s="339"/>
      <c r="Q43" s="339"/>
      <c r="R43" s="339"/>
      <c r="S43" s="335"/>
      <c r="T43" s="335"/>
      <c r="U43" s="335"/>
      <c r="V43" s="335"/>
      <c r="W43" s="335"/>
      <c r="X43" s="335"/>
      <c r="Y43" s="335"/>
      <c r="Z43" s="335"/>
      <c r="AA43" s="335"/>
      <c r="AB43" s="335"/>
      <c r="AC43" s="335"/>
      <c r="AD43" s="335"/>
      <c r="AE43" s="335"/>
      <c r="AF43" s="335"/>
      <c r="AG43" s="335"/>
      <c r="AH43" s="335"/>
      <c r="AI43" s="335"/>
      <c r="AJ43" s="335"/>
      <c r="AK43" s="335"/>
      <c r="AL43" s="335"/>
      <c r="AM43" s="335"/>
      <c r="AN43" s="335"/>
      <c r="AO43" s="335"/>
      <c r="AP43" s="335"/>
      <c r="AQ43" s="335"/>
      <c r="AR43" s="335"/>
      <c r="AS43" s="335"/>
      <c r="AT43" s="335"/>
      <c r="AU43" s="335"/>
      <c r="AV43" s="335"/>
      <c r="AW43" s="335"/>
      <c r="AX43" s="335"/>
      <c r="AY43" s="335"/>
      <c r="AZ43" s="335"/>
      <c r="BA43" s="335"/>
      <c r="BB43" s="335"/>
      <c r="BC43" s="335"/>
      <c r="BD43" s="335"/>
      <c r="BE43" s="335"/>
      <c r="BF43" s="335"/>
      <c r="BG43" s="335"/>
      <c r="BH43" s="335"/>
      <c r="BI43" s="335"/>
      <c r="BJ43" s="335"/>
      <c r="BK43" s="335"/>
      <c r="BL43" s="335"/>
      <c r="BM43" s="335"/>
      <c r="BN43" s="335"/>
      <c r="BO43" s="335"/>
      <c r="BP43" s="335"/>
      <c r="BQ43" s="335"/>
      <c r="BR43" s="335"/>
      <c r="BS43" s="335"/>
      <c r="BT43" s="335"/>
      <c r="BU43" s="335"/>
      <c r="BV43" s="335"/>
      <c r="BW43" s="335"/>
      <c r="BX43" s="335"/>
      <c r="BY43" s="335"/>
      <c r="BZ43" s="335"/>
      <c r="CA43" s="335"/>
      <c r="CB43" s="335"/>
      <c r="CC43" s="335"/>
      <c r="CD43" s="335"/>
      <c r="CE43" s="335"/>
      <c r="CF43" s="335"/>
      <c r="CG43" s="335"/>
      <c r="CH43" s="335"/>
      <c r="CI43" s="335"/>
      <c r="CJ43" s="335"/>
      <c r="CK43" s="335"/>
      <c r="CL43" s="335"/>
      <c r="CM43" s="335"/>
      <c r="CN43" s="335"/>
      <c r="CO43" s="335"/>
      <c r="CP43" s="335"/>
      <c r="CQ43" s="335"/>
      <c r="CR43" s="335"/>
      <c r="CS43" s="335"/>
      <c r="CT43" s="335"/>
      <c r="CU43" s="335"/>
      <c r="CV43" s="335"/>
      <c r="CW43" s="335"/>
      <c r="CX43" s="335"/>
      <c r="CY43" s="335"/>
      <c r="CZ43" s="335"/>
      <c r="DA43" s="335"/>
      <c r="DB43" s="335"/>
      <c r="DC43" s="335"/>
      <c r="DD43" s="335"/>
      <c r="DE43" s="335"/>
    </row>
    <row r="44" spans="1:109" s="124" customFormat="1" ht="12.75">
      <c r="A44"/>
      <c r="B44"/>
      <c r="C44" s="212" t="s">
        <v>265</v>
      </c>
      <c r="D44" s="209">
        <v>15305.078</v>
      </c>
      <c r="E44" s="356">
        <v>14478.3</v>
      </c>
      <c r="F44" s="356">
        <v>14054.32</v>
      </c>
      <c r="G44" s="357">
        <v>13901.68</v>
      </c>
      <c r="H44" s="357">
        <v>13762.875</v>
      </c>
      <c r="I44" s="339"/>
      <c r="J44" s="339"/>
      <c r="K44" s="339"/>
      <c r="L44" s="339"/>
      <c r="M44" s="339"/>
      <c r="N44" s="339"/>
      <c r="O44" s="339"/>
      <c r="P44" s="339"/>
      <c r="Q44" s="339"/>
      <c r="R44" s="339"/>
      <c r="S44" s="335"/>
      <c r="T44" s="335"/>
      <c r="U44" s="335"/>
      <c r="V44" s="335"/>
      <c r="W44" s="335"/>
      <c r="X44" s="335"/>
      <c r="Y44" s="335"/>
      <c r="Z44" s="335"/>
      <c r="AA44" s="335"/>
      <c r="AB44" s="335"/>
      <c r="AC44" s="335"/>
      <c r="AD44" s="335"/>
      <c r="AE44" s="335"/>
      <c r="AF44" s="335"/>
      <c r="AG44" s="335"/>
      <c r="AH44" s="335"/>
      <c r="AI44" s="335"/>
      <c r="AJ44" s="335"/>
      <c r="AK44" s="335"/>
      <c r="AL44" s="335"/>
      <c r="AM44" s="335"/>
      <c r="AN44" s="335"/>
      <c r="AO44" s="335"/>
      <c r="AP44" s="335"/>
      <c r="AQ44" s="335"/>
      <c r="AR44" s="335"/>
      <c r="AS44" s="335"/>
      <c r="AT44" s="335"/>
      <c r="AU44" s="335"/>
      <c r="AV44" s="335"/>
      <c r="AW44" s="335"/>
      <c r="AX44" s="335"/>
      <c r="AY44" s="335"/>
      <c r="AZ44" s="335"/>
      <c r="BA44" s="335"/>
      <c r="BB44" s="335"/>
      <c r="BC44" s="335"/>
      <c r="BD44" s="335"/>
      <c r="BE44" s="335"/>
      <c r="BF44" s="335"/>
      <c r="BG44" s="335"/>
      <c r="BH44" s="335"/>
      <c r="BI44" s="335"/>
      <c r="BJ44" s="335"/>
      <c r="BK44" s="335"/>
      <c r="BL44" s="335"/>
      <c r="BM44" s="335"/>
      <c r="BN44" s="335"/>
      <c r="BO44" s="335"/>
      <c r="BP44" s="335"/>
      <c r="BQ44" s="335"/>
      <c r="BR44" s="335"/>
      <c r="BS44" s="335"/>
      <c r="BT44" s="335"/>
      <c r="BU44" s="335"/>
      <c r="BV44" s="335"/>
      <c r="BW44" s="335"/>
      <c r="BX44" s="335"/>
      <c r="BY44" s="335"/>
      <c r="BZ44" s="335"/>
      <c r="CA44" s="335"/>
      <c r="CB44" s="335"/>
      <c r="CC44" s="335"/>
      <c r="CD44" s="335"/>
      <c r="CE44" s="335"/>
      <c r="CF44" s="335"/>
      <c r="CG44" s="335"/>
      <c r="CH44" s="335"/>
      <c r="CI44" s="335"/>
      <c r="CJ44" s="335"/>
      <c r="CK44" s="335"/>
      <c r="CL44" s="335"/>
      <c r="CM44" s="335"/>
      <c r="CN44" s="335"/>
      <c r="CO44" s="335"/>
      <c r="CP44" s="335"/>
      <c r="CQ44" s="335"/>
      <c r="CR44" s="335"/>
      <c r="CS44" s="335"/>
      <c r="CT44" s="335"/>
      <c r="CU44" s="335"/>
      <c r="CV44" s="335"/>
      <c r="CW44" s="335"/>
      <c r="CX44" s="335"/>
      <c r="CY44" s="335"/>
      <c r="CZ44" s="335"/>
      <c r="DA44" s="335"/>
      <c r="DB44" s="335"/>
      <c r="DC44" s="335"/>
      <c r="DD44" s="335"/>
      <c r="DE44" s="335"/>
    </row>
    <row r="45" spans="1:109" s="124" customFormat="1" ht="12.75">
      <c r="A45"/>
      <c r="B45"/>
      <c r="C45" s="354" t="s">
        <v>258</v>
      </c>
      <c r="D45" s="218">
        <f>D43-D44</f>
        <v>88732.22988708</v>
      </c>
      <c r="E45" s="232">
        <f>E43-E44</f>
        <v>87189.947760780284</v>
      </c>
      <c r="F45" s="232">
        <f>F43-F44</f>
        <v>84689.831407699996</v>
      </c>
      <c r="G45" s="355">
        <f t="shared" ref="G45:H45" si="0">G43-G44</f>
        <v>85038.589777329791</v>
      </c>
      <c r="H45" s="355">
        <f t="shared" si="0"/>
        <v>84496.110487460028</v>
      </c>
      <c r="I45" s="339"/>
      <c r="J45" s="339"/>
      <c r="K45" s="339"/>
      <c r="L45" s="339"/>
      <c r="M45" s="339"/>
      <c r="N45" s="339"/>
      <c r="O45" s="339"/>
      <c r="P45" s="339"/>
      <c r="Q45" s="339"/>
      <c r="R45" s="339"/>
      <c r="S45" s="335"/>
      <c r="T45" s="335"/>
      <c r="U45" s="335"/>
      <c r="V45" s="335"/>
      <c r="W45" s="335"/>
      <c r="X45" s="335"/>
      <c r="Y45" s="335"/>
      <c r="Z45" s="335"/>
      <c r="AA45" s="335"/>
      <c r="AB45" s="335"/>
      <c r="AC45" s="335"/>
      <c r="AD45" s="335"/>
      <c r="AE45" s="335"/>
      <c r="AF45" s="335"/>
      <c r="AG45" s="335"/>
      <c r="AH45" s="335"/>
      <c r="AI45" s="335"/>
      <c r="AJ45" s="335"/>
      <c r="AK45" s="335"/>
      <c r="AL45" s="335"/>
      <c r="AM45" s="335"/>
      <c r="AN45" s="335"/>
      <c r="AO45" s="335"/>
      <c r="AP45" s="335"/>
      <c r="AQ45" s="335"/>
      <c r="AR45" s="335"/>
      <c r="AS45" s="335"/>
      <c r="AT45" s="335"/>
      <c r="AU45" s="335"/>
      <c r="AV45" s="335"/>
      <c r="AW45" s="335"/>
      <c r="AX45" s="335"/>
      <c r="AY45" s="335"/>
      <c r="AZ45" s="335"/>
      <c r="BA45" s="335"/>
      <c r="BB45" s="335"/>
      <c r="BC45" s="335"/>
      <c r="BD45" s="335"/>
      <c r="BE45" s="335"/>
      <c r="BF45" s="335"/>
      <c r="BG45" s="335"/>
      <c r="BH45" s="335"/>
      <c r="BI45" s="335"/>
      <c r="BJ45" s="335"/>
      <c r="BK45" s="335"/>
      <c r="BL45" s="335"/>
      <c r="BM45" s="335"/>
      <c r="BN45" s="335"/>
      <c r="BO45" s="335"/>
      <c r="BP45" s="335"/>
      <c r="BQ45" s="335"/>
      <c r="BR45" s="335"/>
      <c r="BS45" s="335"/>
      <c r="BT45" s="335"/>
      <c r="BU45" s="335"/>
      <c r="BV45" s="335"/>
      <c r="BW45" s="335"/>
      <c r="BX45" s="335"/>
      <c r="BY45" s="335"/>
      <c r="BZ45" s="335"/>
      <c r="CA45" s="335"/>
      <c r="CB45" s="335"/>
      <c r="CC45" s="335"/>
      <c r="CD45" s="335"/>
      <c r="CE45" s="335"/>
      <c r="CF45" s="335"/>
      <c r="CG45" s="335"/>
      <c r="CH45" s="335"/>
      <c r="CI45" s="335"/>
      <c r="CJ45" s="335"/>
      <c r="CK45" s="335"/>
      <c r="CL45" s="335"/>
      <c r="CM45" s="335"/>
      <c r="CN45" s="335"/>
      <c r="CO45" s="335"/>
      <c r="CP45" s="335"/>
      <c r="CQ45" s="335"/>
      <c r="CR45" s="335"/>
      <c r="CS45" s="335"/>
      <c r="CT45" s="335"/>
      <c r="CU45" s="335"/>
      <c r="CV45" s="335"/>
      <c r="CW45" s="335"/>
      <c r="CX45" s="335"/>
      <c r="CY45" s="335"/>
      <c r="CZ45" s="335"/>
      <c r="DA45" s="335"/>
      <c r="DB45" s="335"/>
      <c r="DC45" s="335"/>
      <c r="DD45" s="335"/>
      <c r="DE45" s="335"/>
    </row>
    <row r="46" spans="1:109" s="124" customFormat="1" ht="12.75">
      <c r="A46" s="329"/>
      <c r="B46" s="330"/>
      <c r="C46" s="212" t="s">
        <v>263</v>
      </c>
      <c r="D46" s="209">
        <f>SUM(D24:D25)</f>
        <v>43272.635014380008</v>
      </c>
      <c r="E46" s="356">
        <f>SUM(E24:E25)</f>
        <v>42668.376000000004</v>
      </c>
      <c r="F46" s="356">
        <f t="shared" ref="F46:H46" si="1">SUM(F24:F25)</f>
        <v>42334.469033609996</v>
      </c>
      <c r="G46" s="357">
        <f t="shared" si="1"/>
        <v>41224.889078</v>
      </c>
      <c r="H46" s="357">
        <f t="shared" si="1"/>
        <v>39893.592999999993</v>
      </c>
      <c r="I46" s="339"/>
      <c r="J46" s="339"/>
      <c r="K46" s="339"/>
      <c r="L46" s="339"/>
      <c r="M46" s="339"/>
      <c r="N46" s="339"/>
      <c r="O46" s="339"/>
      <c r="P46" s="339"/>
      <c r="Q46" s="339"/>
      <c r="R46" s="339"/>
      <c r="S46" s="335"/>
      <c r="T46" s="335"/>
      <c r="U46" s="335"/>
      <c r="V46" s="335"/>
      <c r="W46" s="335"/>
      <c r="X46" s="335"/>
      <c r="Y46" s="335"/>
      <c r="Z46" s="335"/>
      <c r="AA46" s="335"/>
      <c r="AB46" s="335"/>
      <c r="AC46" s="335"/>
      <c r="AD46" s="335"/>
      <c r="AE46" s="335"/>
      <c r="AF46" s="335"/>
      <c r="AG46" s="335"/>
      <c r="AH46" s="335"/>
      <c r="AI46" s="335"/>
      <c r="AJ46" s="335"/>
      <c r="AK46" s="335"/>
      <c r="AL46" s="335"/>
      <c r="AM46" s="335"/>
      <c r="AN46" s="335"/>
      <c r="AO46" s="335"/>
      <c r="AP46" s="335"/>
      <c r="AQ46" s="335"/>
      <c r="AR46" s="335"/>
      <c r="AS46" s="335"/>
      <c r="AT46" s="335"/>
      <c r="AU46" s="335"/>
      <c r="AV46" s="335"/>
      <c r="AW46" s="335"/>
      <c r="AX46" s="335"/>
      <c r="AY46" s="335"/>
      <c r="AZ46" s="335"/>
      <c r="BA46" s="335"/>
      <c r="BB46" s="335"/>
      <c r="BC46" s="335"/>
      <c r="BD46" s="335"/>
      <c r="BE46" s="335"/>
      <c r="BF46" s="335"/>
      <c r="BG46" s="335"/>
      <c r="BH46" s="335"/>
      <c r="BI46" s="335"/>
      <c r="BJ46" s="335"/>
      <c r="BK46" s="335"/>
      <c r="BL46" s="335"/>
      <c r="BM46" s="335"/>
      <c r="BN46" s="335"/>
      <c r="BO46" s="335"/>
      <c r="BP46" s="335"/>
      <c r="BQ46" s="335"/>
      <c r="BR46" s="335"/>
      <c r="BS46" s="335"/>
      <c r="BT46" s="335"/>
      <c r="BU46" s="335"/>
      <c r="BV46" s="335"/>
      <c r="BW46" s="335"/>
      <c r="BX46" s="335"/>
      <c r="BY46" s="335"/>
      <c r="BZ46" s="335"/>
      <c r="CA46" s="335"/>
      <c r="CB46" s="335"/>
      <c r="CC46" s="335"/>
      <c r="CD46" s="335"/>
      <c r="CE46" s="335"/>
      <c r="CF46" s="335"/>
      <c r="CG46" s="335"/>
      <c r="CH46" s="335"/>
      <c r="CI46" s="335"/>
      <c r="CJ46" s="335"/>
      <c r="CK46" s="335"/>
      <c r="CL46" s="335"/>
      <c r="CM46" s="335"/>
      <c r="CN46" s="335"/>
      <c r="CO46" s="335"/>
      <c r="CP46" s="335"/>
      <c r="CQ46" s="335"/>
      <c r="CR46" s="335"/>
      <c r="CS46" s="335"/>
      <c r="CT46" s="335"/>
      <c r="CU46" s="335"/>
      <c r="CV46" s="335"/>
      <c r="CW46" s="335"/>
      <c r="CX46" s="335"/>
      <c r="CY46" s="335"/>
      <c r="CZ46" s="335"/>
      <c r="DA46" s="335"/>
      <c r="DB46" s="335"/>
      <c r="DC46" s="335"/>
      <c r="DD46" s="335"/>
      <c r="DE46" s="335"/>
    </row>
    <row r="47" spans="1:109" s="124" customFormat="1" ht="12.75">
      <c r="A47" s="329"/>
      <c r="B47" s="330"/>
      <c r="C47" s="354" t="s">
        <v>268</v>
      </c>
      <c r="D47" s="218">
        <f>D45+D46</f>
        <v>132004.86490146001</v>
      </c>
      <c r="E47" s="232">
        <f>E45+E46</f>
        <v>129858.32376078029</v>
      </c>
      <c r="F47" s="232">
        <f>F45+F46</f>
        <v>127024.30044130998</v>
      </c>
      <c r="G47" s="355">
        <f t="shared" ref="G47:H47" si="2">G45+G46</f>
        <v>126263.4788553298</v>
      </c>
      <c r="H47" s="355">
        <f t="shared" si="2"/>
        <v>124389.70348746002</v>
      </c>
      <c r="I47" s="339"/>
      <c r="J47" s="339"/>
      <c r="K47" s="339"/>
      <c r="L47" s="339"/>
      <c r="M47" s="339"/>
      <c r="N47" s="339"/>
      <c r="O47" s="339"/>
      <c r="P47" s="339"/>
      <c r="Q47" s="339"/>
      <c r="R47" s="339"/>
      <c r="S47" s="335"/>
      <c r="T47" s="335"/>
      <c r="U47" s="335"/>
      <c r="V47" s="335"/>
      <c r="W47" s="335"/>
      <c r="X47" s="335"/>
      <c r="Y47" s="335"/>
      <c r="Z47" s="335"/>
      <c r="AA47" s="335"/>
      <c r="AB47" s="335"/>
      <c r="AC47" s="335"/>
      <c r="AD47" s="335"/>
      <c r="AE47" s="335"/>
      <c r="AF47" s="335"/>
      <c r="AG47" s="335"/>
      <c r="AH47" s="335"/>
      <c r="AI47" s="335"/>
      <c r="AJ47" s="335"/>
      <c r="AK47" s="335"/>
      <c r="AL47" s="335"/>
      <c r="AM47" s="335"/>
      <c r="AN47" s="335"/>
      <c r="AO47" s="335"/>
      <c r="AP47" s="335"/>
      <c r="AQ47" s="335"/>
      <c r="AR47" s="335"/>
      <c r="AS47" s="335"/>
      <c r="AT47" s="335"/>
      <c r="AU47" s="335"/>
      <c r="AV47" s="335"/>
      <c r="AW47" s="335"/>
      <c r="AX47" s="335"/>
      <c r="AY47" s="335"/>
      <c r="AZ47" s="335"/>
      <c r="BA47" s="335"/>
      <c r="BB47" s="335"/>
      <c r="BC47" s="335"/>
      <c r="BD47" s="335"/>
      <c r="BE47" s="335"/>
      <c r="BF47" s="335"/>
      <c r="BG47" s="335"/>
      <c r="BH47" s="335"/>
      <c r="BI47" s="335"/>
      <c r="BJ47" s="335"/>
      <c r="BK47" s="335"/>
      <c r="BL47" s="335"/>
      <c r="BM47" s="335"/>
      <c r="BN47" s="335"/>
      <c r="BO47" s="335"/>
      <c r="BP47" s="335"/>
      <c r="BQ47" s="335"/>
      <c r="BR47" s="335"/>
      <c r="BS47" s="335"/>
      <c r="BT47" s="335"/>
      <c r="BU47" s="335"/>
      <c r="BV47" s="335"/>
      <c r="BW47" s="335"/>
      <c r="BX47" s="335"/>
      <c r="BY47" s="335"/>
      <c r="BZ47" s="335"/>
      <c r="CA47" s="335"/>
      <c r="CB47" s="335"/>
      <c r="CC47" s="335"/>
      <c r="CD47" s="335"/>
      <c r="CE47" s="335"/>
      <c r="CF47" s="335"/>
      <c r="CG47" s="335"/>
      <c r="CH47" s="335"/>
      <c r="CI47" s="335"/>
      <c r="CJ47" s="335"/>
      <c r="CK47" s="335"/>
      <c r="CL47" s="335"/>
      <c r="CM47" s="335"/>
      <c r="CN47" s="335"/>
      <c r="CO47" s="335"/>
      <c r="CP47" s="335"/>
      <c r="CQ47" s="335"/>
      <c r="CR47" s="335"/>
      <c r="CS47" s="335"/>
      <c r="CT47" s="335"/>
      <c r="CU47" s="335"/>
      <c r="CV47" s="335"/>
      <c r="CW47" s="335"/>
      <c r="CX47" s="335"/>
      <c r="CY47" s="335"/>
      <c r="CZ47" s="335"/>
      <c r="DA47" s="335"/>
      <c r="DB47" s="335"/>
      <c r="DC47" s="335"/>
      <c r="DD47" s="335"/>
      <c r="DE47" s="335"/>
    </row>
    <row r="48" spans="1:109" s="124" customFormat="1" ht="12.75">
      <c r="A48" s="329"/>
      <c r="B48" s="330"/>
      <c r="D48" s="348"/>
      <c r="E48" s="339"/>
      <c r="F48" s="339"/>
      <c r="G48" s="339"/>
      <c r="H48" s="339"/>
      <c r="I48" s="339"/>
      <c r="J48" s="339"/>
      <c r="K48" s="339"/>
      <c r="L48" s="339"/>
      <c r="M48" s="339"/>
      <c r="N48" s="339"/>
      <c r="O48" s="339"/>
      <c r="P48" s="339"/>
      <c r="Q48" s="339"/>
      <c r="R48" s="339"/>
      <c r="S48" s="335"/>
      <c r="T48" s="335"/>
      <c r="U48" s="335"/>
      <c r="V48" s="335"/>
      <c r="W48" s="335"/>
      <c r="X48" s="335"/>
      <c r="Y48" s="335"/>
      <c r="Z48" s="335"/>
      <c r="AA48" s="335"/>
      <c r="AB48" s="335"/>
      <c r="AC48" s="335"/>
      <c r="AD48" s="335"/>
      <c r="AE48" s="335"/>
      <c r="AF48" s="335"/>
      <c r="AG48" s="335"/>
      <c r="AH48" s="335"/>
      <c r="AI48" s="335"/>
      <c r="AJ48" s="335"/>
      <c r="AK48" s="335"/>
      <c r="AL48" s="335"/>
      <c r="AM48" s="335"/>
      <c r="AN48" s="335"/>
      <c r="AO48" s="335"/>
      <c r="AP48" s="335"/>
      <c r="AQ48" s="335"/>
      <c r="AR48" s="335"/>
      <c r="AS48" s="335"/>
      <c r="AT48" s="335"/>
      <c r="AU48" s="335"/>
      <c r="AV48" s="335"/>
      <c r="AW48" s="335"/>
      <c r="AX48" s="335"/>
      <c r="AY48" s="335"/>
      <c r="AZ48" s="335"/>
      <c r="BA48" s="335"/>
      <c r="BB48" s="335"/>
      <c r="BC48" s="335"/>
      <c r="BD48" s="335"/>
      <c r="BE48" s="335"/>
      <c r="BF48" s="335"/>
      <c r="BG48" s="335"/>
      <c r="BH48" s="335"/>
      <c r="BI48" s="335"/>
      <c r="BJ48" s="335"/>
      <c r="BK48" s="335"/>
      <c r="BL48" s="335"/>
      <c r="BM48" s="335"/>
      <c r="BN48" s="335"/>
      <c r="BO48" s="335"/>
      <c r="BP48" s="335"/>
      <c r="BQ48" s="335"/>
      <c r="BR48" s="335"/>
      <c r="BS48" s="335"/>
      <c r="BT48" s="335"/>
      <c r="BU48" s="335"/>
      <c r="BV48" s="335"/>
      <c r="BW48" s="335"/>
      <c r="BX48" s="335"/>
      <c r="BY48" s="335"/>
      <c r="BZ48" s="335"/>
      <c r="CA48" s="335"/>
      <c r="CB48" s="335"/>
      <c r="CC48" s="335"/>
      <c r="CD48" s="335"/>
      <c r="CE48" s="335"/>
      <c r="CF48" s="335"/>
      <c r="CG48" s="335"/>
      <c r="CH48" s="335"/>
      <c r="CI48" s="335"/>
      <c r="CJ48" s="335"/>
      <c r="CK48" s="335"/>
      <c r="CL48" s="335"/>
      <c r="CM48" s="335"/>
      <c r="CN48" s="335"/>
      <c r="CO48" s="335"/>
      <c r="CP48" s="335"/>
      <c r="CQ48" s="335"/>
      <c r="CR48" s="335"/>
      <c r="CS48" s="335"/>
      <c r="CT48" s="335"/>
      <c r="CU48" s="335"/>
      <c r="CV48" s="335"/>
      <c r="CW48" s="335"/>
      <c r="CX48" s="335"/>
      <c r="CY48" s="335"/>
      <c r="CZ48" s="335"/>
      <c r="DA48" s="335"/>
      <c r="DB48" s="335"/>
      <c r="DC48" s="335"/>
      <c r="DD48" s="335"/>
      <c r="DE48" s="335"/>
    </row>
    <row r="49" spans="1:109" s="124" customFormat="1" ht="12.75">
      <c r="A49" s="329"/>
      <c r="B49" s="330"/>
      <c r="C49" s="350" t="s">
        <v>261</v>
      </c>
      <c r="D49" s="348"/>
      <c r="E49" s="341"/>
      <c r="F49" s="341"/>
      <c r="G49" s="341"/>
      <c r="H49" s="341"/>
      <c r="I49" s="341"/>
      <c r="J49" s="341"/>
      <c r="K49" s="335"/>
      <c r="L49" s="335"/>
      <c r="M49" s="335"/>
      <c r="N49" s="335"/>
      <c r="O49" s="335"/>
      <c r="P49" s="335"/>
      <c r="Q49" s="335"/>
      <c r="R49" s="335"/>
      <c r="S49" s="335"/>
      <c r="T49" s="335"/>
      <c r="U49" s="335"/>
      <c r="V49" s="335"/>
      <c r="W49" s="335"/>
      <c r="X49" s="335"/>
      <c r="Y49" s="335"/>
      <c r="Z49" s="335"/>
      <c r="AA49" s="335"/>
      <c r="AB49" s="335"/>
      <c r="AC49" s="335"/>
      <c r="AD49" s="335"/>
      <c r="AE49" s="335"/>
      <c r="AF49" s="335"/>
      <c r="AG49" s="335"/>
      <c r="AH49" s="335"/>
      <c r="AI49" s="335"/>
      <c r="AJ49" s="335"/>
      <c r="AK49" s="335"/>
      <c r="AL49" s="335"/>
      <c r="AM49" s="335"/>
      <c r="AN49" s="335"/>
      <c r="AO49" s="335"/>
      <c r="AP49" s="335"/>
      <c r="AQ49" s="335"/>
      <c r="AR49" s="335"/>
      <c r="AS49" s="335"/>
      <c r="AT49" s="335"/>
      <c r="AU49" s="335"/>
      <c r="AV49" s="335"/>
      <c r="AW49" s="335"/>
      <c r="AX49" s="335"/>
      <c r="AY49" s="335"/>
      <c r="AZ49" s="335"/>
      <c r="BA49" s="335"/>
      <c r="BB49" s="335"/>
      <c r="BC49" s="335"/>
      <c r="BD49" s="335"/>
      <c r="BE49" s="335"/>
      <c r="BF49" s="335"/>
      <c r="BG49" s="335"/>
      <c r="BH49" s="335"/>
      <c r="BI49" s="335"/>
      <c r="BJ49" s="335"/>
      <c r="BK49" s="335"/>
      <c r="BL49" s="335"/>
      <c r="BM49" s="335"/>
      <c r="BN49" s="335"/>
      <c r="BO49" s="335"/>
      <c r="BP49" s="335"/>
      <c r="BQ49" s="335"/>
      <c r="BR49" s="335"/>
      <c r="BS49" s="335"/>
      <c r="BT49" s="335"/>
      <c r="BU49" s="335"/>
      <c r="BV49" s="335"/>
      <c r="BW49" s="335"/>
      <c r="BX49" s="335"/>
      <c r="BY49" s="335"/>
      <c r="BZ49" s="335"/>
      <c r="CA49" s="335"/>
      <c r="CB49" s="335"/>
      <c r="CC49" s="335"/>
      <c r="CD49" s="335"/>
      <c r="CE49" s="335"/>
      <c r="CF49" s="335"/>
      <c r="CG49" s="335"/>
      <c r="CH49" s="335"/>
      <c r="CI49" s="335"/>
      <c r="CJ49" s="335"/>
      <c r="CK49" s="335"/>
      <c r="CL49" s="335"/>
      <c r="CM49" s="335"/>
      <c r="CN49" s="335"/>
      <c r="CO49" s="335"/>
      <c r="CP49" s="335"/>
      <c r="CQ49" s="335"/>
      <c r="CR49" s="335"/>
      <c r="CS49" s="335"/>
      <c r="CT49" s="335"/>
      <c r="CU49" s="335"/>
      <c r="CV49" s="335"/>
      <c r="CW49" s="335"/>
      <c r="CX49" s="335"/>
      <c r="CY49" s="335"/>
      <c r="CZ49" s="335"/>
      <c r="DA49" s="335"/>
      <c r="DB49" s="335"/>
      <c r="DC49" s="335"/>
      <c r="DD49" s="335"/>
      <c r="DE49" s="335"/>
    </row>
    <row r="50" spans="1:109" s="124" customFormat="1" ht="12.75">
      <c r="A50" s="329"/>
      <c r="B50" s="342"/>
      <c r="D50" s="348"/>
      <c r="E50" s="344"/>
      <c r="F50" s="344"/>
      <c r="G50" s="344"/>
      <c r="H50" s="344"/>
      <c r="I50" s="344"/>
      <c r="J50" s="344"/>
      <c r="K50" s="335"/>
      <c r="L50" s="335"/>
      <c r="M50" s="335"/>
      <c r="N50" s="335"/>
      <c r="O50" s="335"/>
      <c r="P50" s="335"/>
      <c r="Q50" s="335"/>
      <c r="R50" s="335"/>
      <c r="S50" s="335"/>
      <c r="T50" s="335"/>
      <c r="U50" s="335"/>
      <c r="V50" s="335"/>
      <c r="W50" s="335"/>
      <c r="X50" s="335"/>
      <c r="Y50" s="335"/>
      <c r="Z50" s="335"/>
      <c r="AA50" s="335"/>
      <c r="AB50" s="335"/>
      <c r="AC50" s="335"/>
      <c r="AD50" s="335"/>
      <c r="AE50" s="335"/>
      <c r="AF50" s="335"/>
      <c r="AG50" s="335"/>
      <c r="AH50" s="335"/>
      <c r="AI50" s="335"/>
      <c r="AJ50" s="335"/>
      <c r="AK50" s="335"/>
      <c r="AL50" s="335"/>
      <c r="AM50" s="335"/>
      <c r="AN50" s="335"/>
      <c r="AO50" s="335"/>
      <c r="AP50" s="335"/>
      <c r="AQ50" s="335"/>
      <c r="AR50" s="335"/>
      <c r="AS50" s="335"/>
      <c r="AT50" s="335"/>
      <c r="AU50" s="335"/>
      <c r="AV50" s="335"/>
      <c r="AW50" s="335"/>
      <c r="AX50" s="335"/>
      <c r="AY50" s="335"/>
      <c r="AZ50" s="335"/>
      <c r="BA50" s="335"/>
      <c r="BB50" s="335"/>
      <c r="BC50" s="335"/>
      <c r="BD50" s="335"/>
      <c r="BE50" s="335"/>
      <c r="BF50" s="335"/>
      <c r="BG50" s="335"/>
      <c r="BH50" s="335"/>
      <c r="BI50" s="335"/>
      <c r="BJ50" s="335"/>
      <c r="BK50" s="335"/>
      <c r="BL50" s="335"/>
      <c r="BM50" s="335"/>
      <c r="BN50" s="335"/>
      <c r="BO50" s="335"/>
      <c r="BP50" s="335"/>
      <c r="BQ50" s="335"/>
      <c r="BR50" s="335"/>
      <c r="BS50" s="335"/>
      <c r="BT50" s="335"/>
      <c r="BU50" s="335"/>
      <c r="BV50" s="335"/>
      <c r="BW50" s="335"/>
      <c r="BX50" s="335"/>
      <c r="BY50" s="335"/>
      <c r="BZ50" s="335"/>
      <c r="CA50" s="335"/>
      <c r="CB50" s="335"/>
      <c r="CC50" s="335"/>
      <c r="CD50" s="335"/>
      <c r="CE50" s="335"/>
      <c r="CF50" s="335"/>
      <c r="CG50" s="335"/>
      <c r="CH50" s="335"/>
      <c r="CI50" s="335"/>
      <c r="CJ50" s="335"/>
      <c r="CK50" s="335"/>
      <c r="CL50" s="335"/>
      <c r="CM50" s="335"/>
      <c r="CN50" s="335"/>
      <c r="CO50" s="335"/>
      <c r="CP50" s="335"/>
      <c r="CQ50" s="335"/>
      <c r="CR50" s="335"/>
      <c r="CS50" s="335"/>
      <c r="CT50" s="335"/>
      <c r="CU50" s="335"/>
      <c r="CV50" s="335"/>
      <c r="CW50" s="335"/>
      <c r="CX50" s="335"/>
      <c r="CY50" s="335"/>
      <c r="CZ50" s="335"/>
      <c r="DA50" s="335"/>
      <c r="DB50" s="335"/>
      <c r="DC50" s="335"/>
      <c r="DD50" s="335"/>
      <c r="DE50" s="335"/>
    </row>
    <row r="51" spans="1:109" s="124" customFormat="1" ht="12.75">
      <c r="A51" s="329"/>
      <c r="B51" s="342"/>
      <c r="C51" s="343"/>
      <c r="D51" s="348"/>
      <c r="E51" s="344"/>
      <c r="F51" s="344"/>
      <c r="G51" s="344"/>
      <c r="H51" s="344"/>
      <c r="I51" s="344"/>
      <c r="J51" s="344"/>
      <c r="K51" s="335"/>
      <c r="L51" s="335"/>
      <c r="M51" s="335"/>
      <c r="N51" s="335"/>
      <c r="O51" s="335"/>
      <c r="P51" s="335"/>
      <c r="Q51" s="335"/>
      <c r="R51" s="335"/>
      <c r="S51" s="335"/>
      <c r="T51" s="335"/>
      <c r="U51" s="335"/>
      <c r="V51" s="335"/>
      <c r="W51" s="335"/>
      <c r="X51" s="335"/>
      <c r="Y51" s="335"/>
      <c r="Z51" s="335"/>
      <c r="AA51" s="335"/>
      <c r="AB51" s="335"/>
      <c r="AC51" s="335"/>
      <c r="AD51" s="335"/>
      <c r="AE51" s="335"/>
      <c r="AF51" s="335"/>
      <c r="AG51" s="335"/>
      <c r="AH51" s="335"/>
      <c r="AI51" s="335"/>
      <c r="AJ51" s="335"/>
      <c r="AK51" s="335"/>
      <c r="AL51" s="335"/>
      <c r="AM51" s="335"/>
      <c r="AN51" s="335"/>
      <c r="AO51" s="335"/>
      <c r="AP51" s="335"/>
      <c r="AQ51" s="335"/>
      <c r="AR51" s="335"/>
      <c r="AS51" s="335"/>
      <c r="AT51" s="335"/>
      <c r="AU51" s="335"/>
      <c r="AV51" s="335"/>
      <c r="AW51" s="335"/>
      <c r="AX51" s="335"/>
      <c r="AY51" s="335"/>
      <c r="AZ51" s="335"/>
      <c r="BA51" s="335"/>
      <c r="BB51" s="335"/>
      <c r="BC51" s="335"/>
      <c r="BD51" s="335"/>
      <c r="BE51" s="335"/>
      <c r="BF51" s="335"/>
      <c r="BG51" s="335"/>
      <c r="BH51" s="335"/>
      <c r="BI51" s="335"/>
      <c r="BJ51" s="335"/>
      <c r="BK51" s="335"/>
      <c r="BL51" s="335"/>
      <c r="BM51" s="335"/>
      <c r="BN51" s="335"/>
      <c r="BO51" s="335"/>
      <c r="BP51" s="335"/>
      <c r="BQ51" s="335"/>
      <c r="BR51" s="335"/>
      <c r="BS51" s="335"/>
      <c r="BT51" s="335"/>
      <c r="BU51" s="335"/>
      <c r="BV51" s="335"/>
      <c r="BW51" s="335"/>
      <c r="BX51" s="335"/>
      <c r="BY51" s="335"/>
      <c r="BZ51" s="335"/>
      <c r="CA51" s="335"/>
      <c r="CB51" s="335"/>
      <c r="CC51" s="335"/>
      <c r="CD51" s="335"/>
      <c r="CE51" s="335"/>
      <c r="CF51" s="335"/>
      <c r="CG51" s="335"/>
      <c r="CH51" s="335"/>
      <c r="CI51" s="335"/>
      <c r="CJ51" s="335"/>
      <c r="CK51" s="335"/>
      <c r="CL51" s="335"/>
      <c r="CM51" s="335"/>
      <c r="CN51" s="335"/>
      <c r="CO51" s="335"/>
      <c r="CP51" s="335"/>
      <c r="CQ51" s="335"/>
      <c r="CR51" s="335"/>
      <c r="CS51" s="335"/>
      <c r="CT51" s="335"/>
      <c r="CU51" s="335"/>
      <c r="CV51" s="335"/>
      <c r="CW51" s="335"/>
      <c r="CX51" s="335"/>
      <c r="CY51" s="335"/>
      <c r="CZ51" s="335"/>
      <c r="DA51" s="335"/>
      <c r="DB51" s="335"/>
      <c r="DC51" s="335"/>
      <c r="DD51" s="335"/>
      <c r="DE51" s="335"/>
    </row>
    <row r="52" spans="1:109" s="124" customFormat="1" ht="12.75">
      <c r="A52" s="329"/>
      <c r="B52" s="342"/>
      <c r="C52" s="343"/>
      <c r="D52" s="348"/>
      <c r="E52" s="344"/>
      <c r="F52" s="344"/>
      <c r="G52" s="344"/>
      <c r="H52" s="344"/>
      <c r="I52" s="344"/>
      <c r="J52" s="344"/>
      <c r="K52" s="335"/>
      <c r="L52" s="335"/>
      <c r="M52" s="335"/>
      <c r="N52" s="335"/>
      <c r="O52" s="335"/>
      <c r="P52" s="335"/>
      <c r="Q52" s="335"/>
      <c r="R52" s="335"/>
      <c r="S52" s="335"/>
      <c r="T52" s="335"/>
      <c r="U52" s="335"/>
      <c r="V52" s="335"/>
      <c r="W52" s="335"/>
      <c r="X52" s="335"/>
      <c r="Y52" s="335"/>
      <c r="Z52" s="335"/>
      <c r="AA52" s="335"/>
      <c r="AB52" s="335"/>
      <c r="AC52" s="335"/>
      <c r="AD52" s="335"/>
      <c r="AE52" s="335"/>
      <c r="AF52" s="335"/>
      <c r="AG52" s="335"/>
      <c r="AH52" s="335"/>
      <c r="AI52" s="335"/>
      <c r="AJ52" s="335"/>
      <c r="AK52" s="335"/>
      <c r="AL52" s="335"/>
      <c r="AM52" s="335"/>
      <c r="AN52" s="335"/>
      <c r="AO52" s="335"/>
      <c r="AP52" s="335"/>
      <c r="AQ52" s="335"/>
      <c r="AR52" s="335"/>
      <c r="AS52" s="335"/>
      <c r="AT52" s="335"/>
      <c r="AU52" s="335"/>
      <c r="AV52" s="335"/>
      <c r="AW52" s="335"/>
      <c r="AX52" s="335"/>
      <c r="AY52" s="335"/>
      <c r="AZ52" s="335"/>
      <c r="BA52" s="335"/>
      <c r="BB52" s="335"/>
      <c r="BC52" s="335"/>
      <c r="BD52" s="335"/>
      <c r="BE52" s="335"/>
      <c r="BF52" s="335"/>
      <c r="BG52" s="335"/>
      <c r="BH52" s="335"/>
      <c r="BI52" s="335"/>
      <c r="BJ52" s="335"/>
      <c r="BK52" s="335"/>
      <c r="BL52" s="335"/>
      <c r="BM52" s="335"/>
      <c r="BN52" s="335"/>
      <c r="BO52" s="335"/>
      <c r="BP52" s="335"/>
      <c r="BQ52" s="335"/>
      <c r="BR52" s="335"/>
      <c r="BS52" s="335"/>
      <c r="BT52" s="335"/>
      <c r="BU52" s="335"/>
      <c r="BV52" s="335"/>
      <c r="BW52" s="335"/>
      <c r="BX52" s="335"/>
      <c r="BY52" s="335"/>
      <c r="BZ52" s="335"/>
      <c r="CA52" s="335"/>
      <c r="CB52" s="335"/>
      <c r="CC52" s="335"/>
      <c r="CD52" s="335"/>
      <c r="CE52" s="335"/>
      <c r="CF52" s="335"/>
      <c r="CG52" s="335"/>
      <c r="CH52" s="335"/>
      <c r="CI52" s="335"/>
      <c r="CJ52" s="335"/>
      <c r="CK52" s="335"/>
      <c r="CL52" s="335"/>
      <c r="CM52" s="335"/>
      <c r="CN52" s="335"/>
      <c r="CO52" s="335"/>
      <c r="CP52" s="335"/>
      <c r="CQ52" s="335"/>
      <c r="CR52" s="335"/>
      <c r="CS52" s="335"/>
      <c r="CT52" s="335"/>
      <c r="CU52" s="335"/>
      <c r="CV52" s="335"/>
      <c r="CW52" s="335"/>
      <c r="CX52" s="335"/>
      <c r="CY52" s="335"/>
      <c r="CZ52" s="335"/>
      <c r="DA52" s="335"/>
      <c r="DB52" s="335"/>
      <c r="DC52" s="335"/>
      <c r="DD52" s="335"/>
      <c r="DE52" s="335"/>
    </row>
    <row r="53" spans="1:109" s="124" customFormat="1" ht="12.75">
      <c r="A53" s="329"/>
      <c r="B53" s="342"/>
      <c r="C53" s="343"/>
      <c r="D53" s="348"/>
      <c r="E53" s="344"/>
      <c r="F53" s="344"/>
      <c r="G53" s="344"/>
      <c r="H53" s="344"/>
      <c r="I53" s="344"/>
      <c r="J53" s="344"/>
      <c r="K53" s="335"/>
      <c r="L53" s="335"/>
      <c r="M53" s="335"/>
      <c r="N53" s="335"/>
      <c r="O53" s="335"/>
      <c r="P53" s="335"/>
      <c r="Q53" s="335"/>
      <c r="R53" s="335"/>
      <c r="S53" s="335"/>
      <c r="T53" s="335"/>
      <c r="U53" s="335"/>
      <c r="V53" s="335"/>
      <c r="W53" s="335"/>
      <c r="X53" s="335"/>
      <c r="Y53" s="335"/>
      <c r="Z53" s="335"/>
      <c r="AA53" s="335"/>
      <c r="AB53" s="335"/>
      <c r="AC53" s="335"/>
      <c r="AD53" s="335"/>
      <c r="AE53" s="335"/>
      <c r="AF53" s="335"/>
      <c r="AG53" s="335"/>
      <c r="AH53" s="335"/>
      <c r="AI53" s="335"/>
      <c r="AJ53" s="335"/>
      <c r="AK53" s="335"/>
      <c r="AL53" s="335"/>
      <c r="AM53" s="335"/>
      <c r="AN53" s="335"/>
      <c r="AO53" s="335"/>
      <c r="AP53" s="335"/>
      <c r="AQ53" s="335"/>
      <c r="AR53" s="335"/>
      <c r="AS53" s="335"/>
      <c r="AT53" s="335"/>
      <c r="AU53" s="335"/>
      <c r="AV53" s="335"/>
      <c r="AW53" s="335"/>
      <c r="AX53" s="335"/>
      <c r="AY53" s="335"/>
      <c r="AZ53" s="335"/>
      <c r="BA53" s="335"/>
      <c r="BB53" s="335"/>
      <c r="BC53" s="335"/>
      <c r="BD53" s="335"/>
      <c r="BE53" s="335"/>
      <c r="BF53" s="335"/>
      <c r="BG53" s="335"/>
      <c r="BH53" s="335"/>
      <c r="BI53" s="335"/>
      <c r="BJ53" s="335"/>
      <c r="BK53" s="335"/>
      <c r="BL53" s="335"/>
      <c r="BM53" s="335"/>
      <c r="BN53" s="335"/>
      <c r="BO53" s="335"/>
      <c r="BP53" s="335"/>
      <c r="BQ53" s="335"/>
      <c r="BR53" s="335"/>
      <c r="BS53" s="335"/>
      <c r="BT53" s="335"/>
      <c r="BU53" s="335"/>
      <c r="BV53" s="335"/>
      <c r="BW53" s="335"/>
      <c r="BX53" s="335"/>
      <c r="BY53" s="335"/>
      <c r="BZ53" s="335"/>
      <c r="CA53" s="335"/>
      <c r="CB53" s="335"/>
      <c r="CC53" s="335"/>
      <c r="CD53" s="335"/>
      <c r="CE53" s="335"/>
      <c r="CF53" s="335"/>
      <c r="CG53" s="335"/>
      <c r="CH53" s="335"/>
      <c r="CI53" s="335"/>
      <c r="CJ53" s="335"/>
      <c r="CK53" s="335"/>
      <c r="CL53" s="335"/>
      <c r="CM53" s="335"/>
      <c r="CN53" s="335"/>
      <c r="CO53" s="335"/>
      <c r="CP53" s="335"/>
      <c r="CQ53" s="335"/>
      <c r="CR53" s="335"/>
      <c r="CS53" s="335"/>
      <c r="CT53" s="335"/>
      <c r="CU53" s="335"/>
      <c r="CV53" s="335"/>
      <c r="CW53" s="335"/>
      <c r="CX53" s="335"/>
      <c r="CY53" s="335"/>
      <c r="CZ53" s="335"/>
      <c r="DA53" s="335"/>
      <c r="DB53" s="335"/>
      <c r="DC53" s="335"/>
      <c r="DD53" s="335"/>
      <c r="DE53" s="335"/>
    </row>
    <row r="54" spans="1:109" s="124" customFormat="1" ht="12.75">
      <c r="A54" s="329"/>
      <c r="B54" s="342"/>
      <c r="C54" s="343"/>
      <c r="D54" s="348"/>
      <c r="E54" s="344"/>
      <c r="F54" s="344"/>
      <c r="G54" s="344"/>
      <c r="H54" s="344"/>
      <c r="I54" s="344"/>
      <c r="J54" s="344"/>
      <c r="K54" s="335"/>
      <c r="L54" s="335"/>
      <c r="M54" s="335"/>
      <c r="N54" s="335"/>
      <c r="O54" s="335"/>
      <c r="P54" s="335"/>
      <c r="Q54" s="335"/>
      <c r="R54" s="335"/>
      <c r="S54" s="335"/>
      <c r="T54" s="335"/>
      <c r="U54" s="335"/>
      <c r="V54" s="335"/>
      <c r="W54" s="335"/>
      <c r="X54" s="335"/>
      <c r="Y54" s="335"/>
      <c r="Z54" s="335"/>
      <c r="AA54" s="335"/>
      <c r="AB54" s="335"/>
      <c r="AC54" s="335"/>
      <c r="AD54" s="335"/>
      <c r="AE54" s="335"/>
      <c r="AF54" s="335"/>
      <c r="AG54" s="335"/>
      <c r="AH54" s="335"/>
      <c r="AI54" s="335"/>
      <c r="AJ54" s="335"/>
      <c r="AK54" s="335"/>
      <c r="AL54" s="335"/>
      <c r="AM54" s="335"/>
      <c r="AN54" s="335"/>
      <c r="AO54" s="335"/>
      <c r="AP54" s="335"/>
      <c r="AQ54" s="335"/>
      <c r="AR54" s="335"/>
      <c r="AS54" s="335"/>
      <c r="AT54" s="335"/>
      <c r="AU54" s="335"/>
      <c r="AV54" s="335"/>
      <c r="AW54" s="335"/>
      <c r="AX54" s="335"/>
      <c r="AY54" s="335"/>
      <c r="AZ54" s="335"/>
      <c r="BA54" s="335"/>
      <c r="BB54" s="335"/>
      <c r="BC54" s="335"/>
      <c r="BD54" s="335"/>
      <c r="BE54" s="335"/>
      <c r="BF54" s="335"/>
      <c r="BG54" s="335"/>
      <c r="BH54" s="335"/>
      <c r="BI54" s="335"/>
      <c r="BJ54" s="335"/>
      <c r="BK54" s="335"/>
      <c r="BL54" s="335"/>
      <c r="BM54" s="335"/>
      <c r="BN54" s="335"/>
      <c r="BO54" s="335"/>
      <c r="BP54" s="335"/>
      <c r="BQ54" s="335"/>
      <c r="BR54" s="335"/>
      <c r="BS54" s="335"/>
      <c r="BT54" s="335"/>
      <c r="BU54" s="335"/>
      <c r="BV54" s="335"/>
      <c r="BW54" s="335"/>
      <c r="BX54" s="335"/>
      <c r="BY54" s="335"/>
      <c r="BZ54" s="335"/>
      <c r="CA54" s="335"/>
      <c r="CB54" s="335"/>
      <c r="CC54" s="335"/>
      <c r="CD54" s="335"/>
      <c r="CE54" s="335"/>
      <c r="CF54" s="335"/>
      <c r="CG54" s="335"/>
      <c r="CH54" s="335"/>
      <c r="CI54" s="335"/>
      <c r="CJ54" s="335"/>
      <c r="CK54" s="335"/>
      <c r="CL54" s="335"/>
      <c r="CM54" s="335"/>
      <c r="CN54" s="335"/>
      <c r="CO54" s="335"/>
      <c r="CP54" s="335"/>
      <c r="CQ54" s="335"/>
      <c r="CR54" s="335"/>
      <c r="CS54" s="335"/>
      <c r="CT54" s="335"/>
      <c r="CU54" s="335"/>
      <c r="CV54" s="335"/>
      <c r="CW54" s="335"/>
      <c r="CX54" s="335"/>
      <c r="CY54" s="335"/>
      <c r="CZ54" s="335"/>
      <c r="DA54" s="335"/>
      <c r="DB54" s="335"/>
      <c r="DC54" s="335"/>
      <c r="DD54" s="335"/>
      <c r="DE54" s="335"/>
    </row>
    <row r="55" spans="1:109" s="124" customFormat="1" ht="12.75">
      <c r="A55" s="329"/>
      <c r="B55" s="342"/>
      <c r="C55" s="343"/>
      <c r="D55" s="348"/>
      <c r="E55" s="344"/>
      <c r="F55" s="344"/>
      <c r="G55" s="344"/>
      <c r="H55" s="344"/>
      <c r="I55" s="344"/>
      <c r="J55" s="344"/>
      <c r="K55" s="335"/>
      <c r="L55" s="335"/>
      <c r="M55" s="335"/>
      <c r="N55" s="335"/>
      <c r="O55" s="335"/>
      <c r="P55" s="335"/>
      <c r="Q55" s="335"/>
      <c r="R55" s="335"/>
      <c r="S55" s="335"/>
      <c r="T55" s="335"/>
      <c r="U55" s="335"/>
      <c r="V55" s="335"/>
      <c r="W55" s="335"/>
      <c r="X55" s="335"/>
      <c r="Y55" s="335"/>
      <c r="Z55" s="335"/>
      <c r="AA55" s="335"/>
      <c r="AB55" s="335"/>
      <c r="AC55" s="335"/>
      <c r="AD55" s="335"/>
      <c r="AE55" s="335"/>
      <c r="AF55" s="335"/>
      <c r="AG55" s="335"/>
      <c r="AH55" s="335"/>
      <c r="AI55" s="335"/>
      <c r="AJ55" s="335"/>
      <c r="AK55" s="335"/>
      <c r="AL55" s="335"/>
      <c r="AM55" s="335"/>
      <c r="AN55" s="335"/>
      <c r="AO55" s="335"/>
      <c r="AP55" s="335"/>
      <c r="AQ55" s="335"/>
      <c r="AR55" s="335"/>
      <c r="AS55" s="335"/>
      <c r="AT55" s="335"/>
      <c r="AU55" s="335"/>
      <c r="AV55" s="335"/>
      <c r="AW55" s="335"/>
      <c r="AX55" s="335"/>
      <c r="AY55" s="335"/>
      <c r="AZ55" s="335"/>
      <c r="BA55" s="335"/>
      <c r="BB55" s="335"/>
      <c r="BC55" s="335"/>
      <c r="BD55" s="335"/>
      <c r="BE55" s="335"/>
      <c r="BF55" s="335"/>
      <c r="BG55" s="335"/>
      <c r="BH55" s="335"/>
      <c r="BI55" s="335"/>
      <c r="BJ55" s="335"/>
      <c r="BK55" s="335"/>
      <c r="BL55" s="335"/>
      <c r="BM55" s="335"/>
      <c r="BN55" s="335"/>
      <c r="BO55" s="335"/>
      <c r="BP55" s="335"/>
      <c r="BQ55" s="335"/>
      <c r="BR55" s="335"/>
      <c r="BS55" s="335"/>
      <c r="BT55" s="335"/>
      <c r="BU55" s="335"/>
      <c r="BV55" s="335"/>
      <c r="BW55" s="335"/>
      <c r="BX55" s="335"/>
      <c r="BY55" s="335"/>
      <c r="BZ55" s="335"/>
      <c r="CA55" s="335"/>
      <c r="CB55" s="335"/>
      <c r="CC55" s="335"/>
      <c r="CD55" s="335"/>
      <c r="CE55" s="335"/>
      <c r="CF55" s="335"/>
      <c r="CG55" s="335"/>
      <c r="CH55" s="335"/>
      <c r="CI55" s="335"/>
      <c r="CJ55" s="335"/>
      <c r="CK55" s="335"/>
      <c r="CL55" s="335"/>
      <c r="CM55" s="335"/>
      <c r="CN55" s="335"/>
      <c r="CO55" s="335"/>
      <c r="CP55" s="335"/>
      <c r="CQ55" s="335"/>
      <c r="CR55" s="335"/>
      <c r="CS55" s="335"/>
      <c r="CT55" s="335"/>
      <c r="CU55" s="335"/>
      <c r="CV55" s="335"/>
      <c r="CW55" s="335"/>
      <c r="CX55" s="335"/>
      <c r="CY55" s="335"/>
      <c r="CZ55" s="335"/>
      <c r="DA55" s="335"/>
      <c r="DB55" s="335"/>
      <c r="DC55" s="335"/>
      <c r="DD55" s="335"/>
      <c r="DE55" s="335"/>
    </row>
    <row r="56" spans="1:109" s="124" customFormat="1" ht="12.75">
      <c r="A56" s="329"/>
      <c r="B56" s="342"/>
      <c r="C56" s="343"/>
      <c r="D56" s="348"/>
      <c r="E56" s="344"/>
      <c r="F56" s="344"/>
      <c r="G56" s="344"/>
      <c r="H56" s="344"/>
      <c r="I56" s="344"/>
      <c r="J56" s="344"/>
      <c r="K56" s="335"/>
      <c r="L56" s="335"/>
      <c r="M56" s="335"/>
      <c r="N56" s="335"/>
      <c r="O56" s="335"/>
      <c r="P56" s="335"/>
      <c r="Q56" s="335"/>
      <c r="R56" s="335"/>
      <c r="S56" s="335"/>
      <c r="T56" s="335"/>
      <c r="U56" s="335"/>
      <c r="V56" s="335"/>
      <c r="W56" s="335"/>
      <c r="X56" s="335"/>
      <c r="Y56" s="335"/>
      <c r="Z56" s="335"/>
      <c r="AA56" s="335"/>
      <c r="AB56" s="335"/>
      <c r="AC56" s="335"/>
      <c r="AD56" s="335"/>
      <c r="AE56" s="335"/>
      <c r="AF56" s="335"/>
      <c r="AG56" s="335"/>
      <c r="AH56" s="335"/>
      <c r="AI56" s="335"/>
      <c r="AJ56" s="335"/>
      <c r="AK56" s="335"/>
      <c r="AL56" s="335"/>
      <c r="AM56" s="335"/>
      <c r="AN56" s="335"/>
      <c r="AO56" s="335"/>
      <c r="AP56" s="335"/>
      <c r="AQ56" s="335"/>
      <c r="AR56" s="335"/>
      <c r="AS56" s="335"/>
      <c r="AT56" s="335"/>
      <c r="AU56" s="335"/>
      <c r="AV56" s="335"/>
      <c r="AW56" s="335"/>
      <c r="AX56" s="335"/>
      <c r="AY56" s="335"/>
      <c r="AZ56" s="335"/>
      <c r="BA56" s="335"/>
      <c r="BB56" s="335"/>
      <c r="BC56" s="335"/>
      <c r="BD56" s="335"/>
      <c r="BE56" s="335"/>
      <c r="BF56" s="335"/>
      <c r="BG56" s="335"/>
      <c r="BH56" s="335"/>
      <c r="BI56" s="335"/>
      <c r="BJ56" s="335"/>
      <c r="BK56" s="335"/>
      <c r="BL56" s="335"/>
      <c r="BM56" s="335"/>
      <c r="BN56" s="335"/>
      <c r="BO56" s="335"/>
      <c r="BP56" s="335"/>
      <c r="BQ56" s="335"/>
      <c r="BR56" s="335"/>
      <c r="BS56" s="335"/>
      <c r="BT56" s="335"/>
      <c r="BU56" s="335"/>
      <c r="BV56" s="335"/>
      <c r="BW56" s="335"/>
      <c r="BX56" s="335"/>
      <c r="BY56" s="335"/>
      <c r="BZ56" s="335"/>
      <c r="CA56" s="335"/>
      <c r="CB56" s="335"/>
      <c r="CC56" s="335"/>
      <c r="CD56" s="335"/>
      <c r="CE56" s="335"/>
      <c r="CF56" s="335"/>
      <c r="CG56" s="335"/>
      <c r="CH56" s="335"/>
      <c r="CI56" s="335"/>
      <c r="CJ56" s="335"/>
      <c r="CK56" s="335"/>
      <c r="CL56" s="335"/>
      <c r="CM56" s="335"/>
      <c r="CN56" s="335"/>
      <c r="CO56" s="335"/>
      <c r="CP56" s="335"/>
      <c r="CQ56" s="335"/>
      <c r="CR56" s="335"/>
      <c r="CS56" s="335"/>
      <c r="CT56" s="335"/>
      <c r="CU56" s="335"/>
      <c r="CV56" s="335"/>
      <c r="CW56" s="335"/>
      <c r="CX56" s="335"/>
      <c r="CY56" s="335"/>
      <c r="CZ56" s="335"/>
      <c r="DA56" s="335"/>
      <c r="DB56" s="335"/>
      <c r="DC56" s="335"/>
      <c r="DD56" s="335"/>
      <c r="DE56" s="335"/>
    </row>
    <row r="57" spans="1:109" s="134" customFormat="1" ht="12.75">
      <c r="A57" s="345"/>
      <c r="B57" s="346"/>
      <c r="C57" s="343"/>
      <c r="D57" s="348"/>
      <c r="E57" s="343"/>
      <c r="F57" s="343"/>
      <c r="G57" s="343"/>
      <c r="H57" s="343"/>
      <c r="I57" s="343"/>
      <c r="J57" s="343"/>
      <c r="K57" s="345"/>
      <c r="L57" s="345"/>
      <c r="M57" s="345"/>
      <c r="N57" s="345"/>
      <c r="O57" s="345"/>
      <c r="P57" s="345"/>
      <c r="Q57" s="345"/>
      <c r="R57" s="345"/>
      <c r="S57" s="345"/>
      <c r="T57" s="345"/>
      <c r="U57" s="345"/>
      <c r="V57" s="345"/>
      <c r="W57" s="345"/>
      <c r="X57" s="345"/>
      <c r="Y57" s="345"/>
      <c r="Z57" s="345"/>
      <c r="AA57" s="345"/>
      <c r="AB57" s="345"/>
      <c r="AC57" s="345"/>
      <c r="AD57" s="345"/>
      <c r="AE57" s="345"/>
      <c r="AF57" s="345"/>
      <c r="AG57" s="345"/>
      <c r="AH57" s="345"/>
      <c r="AI57" s="345"/>
      <c r="AJ57" s="345"/>
      <c r="AK57" s="345"/>
      <c r="AL57" s="345"/>
      <c r="AM57" s="345"/>
      <c r="AN57" s="345"/>
      <c r="AO57" s="345"/>
      <c r="AP57" s="345"/>
      <c r="AQ57" s="345"/>
      <c r="AR57" s="345"/>
      <c r="AS57" s="345"/>
      <c r="AT57" s="345"/>
      <c r="AU57" s="345"/>
      <c r="AV57" s="345"/>
      <c r="AW57" s="345"/>
      <c r="AX57" s="345"/>
      <c r="AY57" s="345"/>
      <c r="AZ57" s="345"/>
      <c r="BA57" s="345"/>
      <c r="BB57" s="345"/>
      <c r="BC57" s="345"/>
      <c r="BD57" s="345"/>
      <c r="BE57" s="345"/>
      <c r="BF57" s="345"/>
      <c r="BG57" s="345"/>
      <c r="BH57" s="345"/>
      <c r="BI57" s="345"/>
      <c r="BJ57" s="345"/>
      <c r="BK57" s="345"/>
      <c r="BL57" s="345"/>
      <c r="BM57" s="345"/>
      <c r="BN57" s="345"/>
      <c r="BO57" s="345"/>
      <c r="BP57" s="345"/>
      <c r="BQ57" s="345"/>
      <c r="BR57" s="345"/>
      <c r="BS57" s="345"/>
      <c r="BT57" s="345"/>
      <c r="BU57" s="345"/>
      <c r="BV57" s="345"/>
      <c r="BW57" s="345"/>
      <c r="BX57" s="345"/>
      <c r="BY57" s="345"/>
      <c r="BZ57" s="345"/>
      <c r="CA57" s="345"/>
      <c r="CB57" s="345"/>
      <c r="CC57" s="345"/>
      <c r="CD57" s="345"/>
      <c r="CE57" s="345"/>
      <c r="CF57" s="345"/>
      <c r="CG57" s="345"/>
      <c r="CH57" s="345"/>
      <c r="CI57" s="345"/>
      <c r="CJ57" s="345"/>
      <c r="CK57" s="345"/>
      <c r="CL57" s="345"/>
      <c r="CM57" s="345"/>
      <c r="CN57" s="345"/>
      <c r="CO57" s="345"/>
      <c r="CP57" s="345"/>
      <c r="CQ57" s="345"/>
      <c r="CR57" s="345"/>
      <c r="CS57" s="345"/>
      <c r="CT57" s="345"/>
      <c r="CU57" s="345"/>
      <c r="CV57" s="345"/>
      <c r="CW57" s="345"/>
      <c r="CX57" s="345"/>
      <c r="CY57" s="345"/>
      <c r="CZ57" s="345"/>
      <c r="DA57" s="345"/>
      <c r="DB57" s="345"/>
      <c r="DC57" s="345"/>
      <c r="DD57" s="345"/>
      <c r="DE57" s="345"/>
    </row>
    <row r="58" spans="1:109" s="134" customFormat="1" ht="12.75">
      <c r="A58" s="345"/>
      <c r="B58" s="346"/>
      <c r="C58" s="343"/>
      <c r="D58" s="348"/>
      <c r="E58" s="343"/>
      <c r="F58" s="343"/>
      <c r="G58" s="343"/>
      <c r="H58" s="343"/>
      <c r="I58" s="343"/>
      <c r="J58" s="343"/>
      <c r="K58" s="345"/>
      <c r="L58" s="345"/>
      <c r="M58" s="345"/>
      <c r="N58" s="345"/>
      <c r="O58" s="345"/>
      <c r="P58" s="345"/>
      <c r="Q58" s="345"/>
      <c r="R58" s="345"/>
      <c r="S58" s="345"/>
      <c r="T58" s="345"/>
      <c r="U58" s="345"/>
      <c r="V58" s="345"/>
      <c r="W58" s="345"/>
      <c r="X58" s="345"/>
      <c r="Y58" s="345"/>
      <c r="Z58" s="345"/>
      <c r="AA58" s="345"/>
      <c r="AB58" s="345"/>
      <c r="AC58" s="345"/>
      <c r="AD58" s="345"/>
      <c r="AE58" s="345"/>
      <c r="AF58" s="345"/>
      <c r="AG58" s="345"/>
      <c r="AH58" s="345"/>
      <c r="AI58" s="345"/>
      <c r="AJ58" s="345"/>
      <c r="AK58" s="345"/>
      <c r="AL58" s="345"/>
      <c r="AM58" s="345"/>
      <c r="AN58" s="345"/>
      <c r="AO58" s="345"/>
      <c r="AP58" s="345"/>
      <c r="AQ58" s="345"/>
      <c r="AR58" s="345"/>
      <c r="AS58" s="345"/>
      <c r="AT58" s="345"/>
      <c r="AU58" s="345"/>
      <c r="AV58" s="345"/>
      <c r="AW58" s="345"/>
      <c r="AX58" s="345"/>
      <c r="AY58" s="345"/>
      <c r="AZ58" s="345"/>
      <c r="BA58" s="345"/>
      <c r="BB58" s="345"/>
      <c r="BC58" s="345"/>
      <c r="BD58" s="345"/>
      <c r="BE58" s="345"/>
      <c r="BF58" s="345"/>
      <c r="BG58" s="345"/>
      <c r="BH58" s="345"/>
      <c r="BI58" s="345"/>
      <c r="BJ58" s="345"/>
      <c r="BK58" s="345"/>
      <c r="BL58" s="345"/>
      <c r="BM58" s="345"/>
      <c r="BN58" s="345"/>
      <c r="BO58" s="345"/>
      <c r="BP58" s="345"/>
      <c r="BQ58" s="345"/>
      <c r="BR58" s="345"/>
      <c r="BS58" s="345"/>
      <c r="BT58" s="345"/>
      <c r="BU58" s="345"/>
      <c r="BV58" s="345"/>
      <c r="BW58" s="345"/>
      <c r="BX58" s="345"/>
      <c r="BY58" s="345"/>
      <c r="BZ58" s="345"/>
      <c r="CA58" s="345"/>
      <c r="CB58" s="345"/>
      <c r="CC58" s="345"/>
      <c r="CD58" s="345"/>
      <c r="CE58" s="345"/>
      <c r="CF58" s="345"/>
      <c r="CG58" s="345"/>
      <c r="CH58" s="345"/>
      <c r="CI58" s="345"/>
      <c r="CJ58" s="345"/>
      <c r="CK58" s="345"/>
      <c r="CL58" s="345"/>
      <c r="CM58" s="345"/>
      <c r="CN58" s="345"/>
      <c r="CO58" s="345"/>
      <c r="CP58" s="345"/>
      <c r="CQ58" s="345"/>
      <c r="CR58" s="345"/>
      <c r="CS58" s="345"/>
      <c r="CT58" s="345"/>
      <c r="CU58" s="345"/>
      <c r="CV58" s="345"/>
      <c r="CW58" s="345"/>
      <c r="CX58" s="345"/>
      <c r="CY58" s="345"/>
      <c r="CZ58" s="345"/>
      <c r="DA58" s="345"/>
      <c r="DB58" s="345"/>
      <c r="DC58" s="345"/>
      <c r="DD58" s="345"/>
      <c r="DE58" s="345"/>
    </row>
    <row r="59" spans="1:109" s="134" customFormat="1" ht="12.75">
      <c r="A59" s="345"/>
      <c r="B59" s="346"/>
      <c r="C59" s="343"/>
      <c r="D59" s="348"/>
      <c r="E59" s="343"/>
      <c r="F59" s="343"/>
      <c r="G59" s="343"/>
      <c r="H59" s="343"/>
      <c r="I59" s="343"/>
      <c r="J59" s="343"/>
      <c r="K59" s="345"/>
      <c r="L59" s="345"/>
      <c r="M59" s="345"/>
      <c r="N59" s="345"/>
      <c r="O59" s="345"/>
      <c r="P59" s="345"/>
      <c r="Q59" s="345"/>
      <c r="R59" s="345"/>
      <c r="S59" s="345"/>
      <c r="T59" s="345"/>
      <c r="U59" s="345"/>
      <c r="V59" s="345"/>
      <c r="W59" s="345"/>
      <c r="X59" s="345"/>
      <c r="Y59" s="345"/>
      <c r="Z59" s="345"/>
      <c r="AA59" s="345"/>
      <c r="AB59" s="345"/>
      <c r="AC59" s="345"/>
      <c r="AD59" s="345"/>
      <c r="AE59" s="345"/>
      <c r="AF59" s="345"/>
      <c r="AG59" s="345"/>
      <c r="AH59" s="345"/>
      <c r="AI59" s="345"/>
      <c r="AJ59" s="345"/>
      <c r="AK59" s="345"/>
      <c r="AL59" s="345"/>
      <c r="AM59" s="345"/>
      <c r="AN59" s="345"/>
      <c r="AO59" s="345"/>
      <c r="AP59" s="345"/>
      <c r="AQ59" s="345"/>
      <c r="AR59" s="345"/>
      <c r="AS59" s="345"/>
      <c r="AT59" s="345"/>
      <c r="AU59" s="345"/>
      <c r="AV59" s="345"/>
      <c r="AW59" s="345"/>
      <c r="AX59" s="345"/>
      <c r="AY59" s="345"/>
      <c r="AZ59" s="345"/>
      <c r="BA59" s="345"/>
      <c r="BB59" s="345"/>
      <c r="BC59" s="345"/>
      <c r="BD59" s="345"/>
      <c r="BE59" s="345"/>
      <c r="BF59" s="345"/>
      <c r="BG59" s="345"/>
      <c r="BH59" s="345"/>
      <c r="BI59" s="345"/>
      <c r="BJ59" s="345"/>
      <c r="BK59" s="345"/>
      <c r="BL59" s="345"/>
      <c r="BM59" s="345"/>
      <c r="BN59" s="345"/>
      <c r="BO59" s="345"/>
      <c r="BP59" s="345"/>
      <c r="BQ59" s="345"/>
      <c r="BR59" s="345"/>
      <c r="BS59" s="345"/>
      <c r="BT59" s="345"/>
      <c r="BU59" s="345"/>
      <c r="BV59" s="345"/>
      <c r="BW59" s="345"/>
      <c r="BX59" s="345"/>
      <c r="BY59" s="345"/>
      <c r="BZ59" s="345"/>
      <c r="CA59" s="345"/>
      <c r="CB59" s="345"/>
      <c r="CC59" s="345"/>
      <c r="CD59" s="345"/>
      <c r="CE59" s="345"/>
      <c r="CF59" s="345"/>
      <c r="CG59" s="345"/>
      <c r="CH59" s="345"/>
      <c r="CI59" s="345"/>
      <c r="CJ59" s="345"/>
      <c r="CK59" s="345"/>
      <c r="CL59" s="345"/>
      <c r="CM59" s="345"/>
      <c r="CN59" s="345"/>
      <c r="CO59" s="345"/>
      <c r="CP59" s="345"/>
      <c r="CQ59" s="345"/>
      <c r="CR59" s="345"/>
      <c r="CS59" s="345"/>
      <c r="CT59" s="345"/>
      <c r="CU59" s="345"/>
      <c r="CV59" s="345"/>
      <c r="CW59" s="345"/>
      <c r="CX59" s="345"/>
      <c r="CY59" s="345"/>
      <c r="CZ59" s="345"/>
      <c r="DA59" s="345"/>
      <c r="DB59" s="345"/>
      <c r="DC59" s="345"/>
      <c r="DD59" s="345"/>
      <c r="DE59" s="345"/>
    </row>
    <row r="60" spans="1:109" s="134" customFormat="1" ht="12.75">
      <c r="A60" s="345"/>
      <c r="B60" s="346"/>
      <c r="C60" s="343"/>
      <c r="D60" s="348"/>
      <c r="E60" s="343"/>
      <c r="F60" s="343"/>
      <c r="G60" s="343"/>
      <c r="H60" s="343"/>
      <c r="I60" s="343"/>
      <c r="J60" s="343"/>
      <c r="K60" s="345"/>
      <c r="L60" s="345"/>
      <c r="M60" s="345"/>
      <c r="N60" s="345"/>
      <c r="O60" s="345"/>
      <c r="P60" s="345"/>
      <c r="Q60" s="345"/>
      <c r="R60" s="345"/>
      <c r="S60" s="345"/>
      <c r="T60" s="345"/>
      <c r="U60" s="345"/>
      <c r="V60" s="345"/>
      <c r="W60" s="345"/>
      <c r="X60" s="345"/>
      <c r="Y60" s="345"/>
      <c r="Z60" s="345"/>
      <c r="AA60" s="345"/>
      <c r="AB60" s="345"/>
      <c r="AC60" s="345"/>
      <c r="AD60" s="345"/>
      <c r="AE60" s="345"/>
      <c r="AF60" s="345"/>
      <c r="AG60" s="345"/>
      <c r="AH60" s="345"/>
      <c r="AI60" s="345"/>
      <c r="AJ60" s="345"/>
      <c r="AK60" s="345"/>
      <c r="AL60" s="345"/>
      <c r="AM60" s="345"/>
      <c r="AN60" s="345"/>
      <c r="AO60" s="345"/>
      <c r="AP60" s="345"/>
      <c r="AQ60" s="345"/>
      <c r="AR60" s="345"/>
      <c r="AS60" s="345"/>
      <c r="AT60" s="345"/>
      <c r="AU60" s="345"/>
      <c r="AV60" s="345"/>
      <c r="AW60" s="345"/>
      <c r="AX60" s="345"/>
      <c r="AY60" s="345"/>
      <c r="AZ60" s="345"/>
      <c r="BA60" s="345"/>
      <c r="BB60" s="345"/>
      <c r="BC60" s="345"/>
      <c r="BD60" s="345"/>
      <c r="BE60" s="345"/>
      <c r="BF60" s="345"/>
      <c r="BG60" s="345"/>
      <c r="BH60" s="345"/>
      <c r="BI60" s="345"/>
      <c r="BJ60" s="345"/>
      <c r="BK60" s="345"/>
      <c r="BL60" s="345"/>
      <c r="BM60" s="345"/>
      <c r="BN60" s="345"/>
      <c r="BO60" s="345"/>
      <c r="BP60" s="345"/>
      <c r="BQ60" s="345"/>
      <c r="BR60" s="345"/>
      <c r="BS60" s="345"/>
      <c r="BT60" s="345"/>
      <c r="BU60" s="345"/>
      <c r="BV60" s="345"/>
      <c r="BW60" s="345"/>
      <c r="BX60" s="345"/>
      <c r="BY60" s="345"/>
      <c r="BZ60" s="345"/>
      <c r="CA60" s="345"/>
      <c r="CB60" s="345"/>
      <c r="CC60" s="345"/>
      <c r="CD60" s="345"/>
      <c r="CE60" s="345"/>
      <c r="CF60" s="345"/>
      <c r="CG60" s="345"/>
      <c r="CH60" s="345"/>
      <c r="CI60" s="345"/>
      <c r="CJ60" s="345"/>
      <c r="CK60" s="345"/>
      <c r="CL60" s="345"/>
      <c r="CM60" s="345"/>
      <c r="CN60" s="345"/>
      <c r="CO60" s="345"/>
      <c r="CP60" s="345"/>
      <c r="CQ60" s="345"/>
      <c r="CR60" s="345"/>
      <c r="CS60" s="345"/>
      <c r="CT60" s="345"/>
      <c r="CU60" s="345"/>
      <c r="CV60" s="345"/>
      <c r="CW60" s="345"/>
      <c r="CX60" s="345"/>
      <c r="CY60" s="345"/>
      <c r="CZ60" s="345"/>
      <c r="DA60" s="345"/>
      <c r="DB60" s="345"/>
      <c r="DC60" s="345"/>
      <c r="DD60" s="345"/>
      <c r="DE60" s="345"/>
    </row>
    <row r="61" spans="1:109" s="134" customFormat="1" ht="12.75">
      <c r="A61" s="345"/>
      <c r="B61" s="346"/>
      <c r="C61" s="343"/>
      <c r="D61" s="348"/>
      <c r="E61" s="343"/>
      <c r="F61" s="343"/>
      <c r="G61" s="343"/>
      <c r="H61" s="343"/>
      <c r="I61" s="343"/>
      <c r="J61" s="343"/>
      <c r="K61" s="345"/>
      <c r="L61" s="345"/>
      <c r="M61" s="345"/>
      <c r="N61" s="345"/>
      <c r="O61" s="345"/>
      <c r="P61" s="345"/>
      <c r="Q61" s="345"/>
      <c r="R61" s="345"/>
      <c r="S61" s="345"/>
      <c r="T61" s="345"/>
      <c r="U61" s="345"/>
      <c r="V61" s="345"/>
      <c r="W61" s="345"/>
      <c r="X61" s="345"/>
      <c r="Y61" s="345"/>
      <c r="Z61" s="345"/>
      <c r="AA61" s="345"/>
      <c r="AB61" s="345"/>
      <c r="AC61" s="345"/>
      <c r="AD61" s="345"/>
      <c r="AE61" s="345"/>
      <c r="AF61" s="345"/>
      <c r="AG61" s="345"/>
      <c r="AH61" s="345"/>
      <c r="AI61" s="345"/>
      <c r="AJ61" s="345"/>
      <c r="AK61" s="345"/>
      <c r="AL61" s="345"/>
      <c r="AM61" s="345"/>
      <c r="AN61" s="345"/>
      <c r="AO61" s="345"/>
      <c r="AP61" s="345"/>
      <c r="AQ61" s="345"/>
      <c r="AR61" s="345"/>
      <c r="AS61" s="345"/>
      <c r="AT61" s="345"/>
      <c r="AU61" s="345"/>
      <c r="AV61" s="345"/>
      <c r="AW61" s="345"/>
      <c r="AX61" s="345"/>
      <c r="AY61" s="345"/>
      <c r="AZ61" s="345"/>
      <c r="BA61" s="345"/>
      <c r="BB61" s="345"/>
      <c r="BC61" s="345"/>
      <c r="BD61" s="345"/>
      <c r="BE61" s="345"/>
      <c r="BF61" s="345"/>
      <c r="BG61" s="345"/>
      <c r="BH61" s="345"/>
      <c r="BI61" s="345"/>
      <c r="BJ61" s="345"/>
      <c r="BK61" s="345"/>
      <c r="BL61" s="345"/>
      <c r="BM61" s="345"/>
      <c r="BN61" s="345"/>
      <c r="BO61" s="345"/>
      <c r="BP61" s="345"/>
      <c r="BQ61" s="345"/>
      <c r="BR61" s="345"/>
      <c r="BS61" s="345"/>
      <c r="BT61" s="345"/>
      <c r="BU61" s="345"/>
      <c r="BV61" s="345"/>
      <c r="BW61" s="345"/>
      <c r="BX61" s="345"/>
      <c r="BY61" s="345"/>
      <c r="BZ61" s="345"/>
      <c r="CA61" s="345"/>
      <c r="CB61" s="345"/>
      <c r="CC61" s="345"/>
      <c r="CD61" s="345"/>
      <c r="CE61" s="345"/>
      <c r="CF61" s="345"/>
      <c r="CG61" s="345"/>
      <c r="CH61" s="345"/>
      <c r="CI61" s="345"/>
      <c r="CJ61" s="345"/>
      <c r="CK61" s="345"/>
      <c r="CL61" s="345"/>
      <c r="CM61" s="345"/>
      <c r="CN61" s="345"/>
      <c r="CO61" s="345"/>
      <c r="CP61" s="345"/>
      <c r="CQ61" s="345"/>
      <c r="CR61" s="345"/>
      <c r="CS61" s="345"/>
      <c r="CT61" s="345"/>
      <c r="CU61" s="345"/>
      <c r="CV61" s="345"/>
      <c r="CW61" s="345"/>
      <c r="CX61" s="345"/>
      <c r="CY61" s="345"/>
      <c r="CZ61" s="345"/>
      <c r="DA61" s="345"/>
      <c r="DB61" s="345"/>
      <c r="DC61" s="345"/>
      <c r="DD61" s="345"/>
      <c r="DE61" s="345"/>
    </row>
    <row r="62" spans="1:109" s="134" customFormat="1" ht="12.75">
      <c r="A62" s="345"/>
      <c r="B62" s="346"/>
      <c r="C62" s="343"/>
      <c r="D62" s="348"/>
      <c r="E62" s="343"/>
      <c r="F62" s="343"/>
      <c r="G62" s="343"/>
      <c r="H62" s="343"/>
      <c r="I62" s="343"/>
      <c r="J62" s="343"/>
      <c r="K62" s="345"/>
      <c r="L62" s="345"/>
      <c r="M62" s="345"/>
      <c r="N62" s="345"/>
      <c r="O62" s="345"/>
      <c r="P62" s="345"/>
      <c r="Q62" s="345"/>
      <c r="R62" s="345"/>
      <c r="S62" s="345"/>
      <c r="T62" s="345"/>
      <c r="U62" s="345"/>
      <c r="V62" s="345"/>
      <c r="W62" s="345"/>
      <c r="X62" s="345"/>
      <c r="Y62" s="345"/>
      <c r="Z62" s="345"/>
      <c r="AA62" s="345"/>
      <c r="AB62" s="345"/>
      <c r="AC62" s="345"/>
      <c r="AD62" s="345"/>
      <c r="AE62" s="345"/>
      <c r="AF62" s="345"/>
      <c r="AG62" s="345"/>
      <c r="AH62" s="345"/>
      <c r="AI62" s="345"/>
      <c r="AJ62" s="345"/>
      <c r="AK62" s="345"/>
      <c r="AL62" s="345"/>
      <c r="AM62" s="345"/>
      <c r="AN62" s="345"/>
      <c r="AO62" s="345"/>
      <c r="AP62" s="345"/>
      <c r="AQ62" s="345"/>
      <c r="AR62" s="345"/>
      <c r="AS62" s="345"/>
      <c r="AT62" s="345"/>
      <c r="AU62" s="345"/>
      <c r="AV62" s="345"/>
      <c r="AW62" s="345"/>
      <c r="AX62" s="345"/>
      <c r="AY62" s="345"/>
      <c r="AZ62" s="345"/>
      <c r="BA62" s="345"/>
      <c r="BB62" s="345"/>
      <c r="BC62" s="345"/>
      <c r="BD62" s="345"/>
      <c r="BE62" s="345"/>
      <c r="BF62" s="345"/>
      <c r="BG62" s="345"/>
      <c r="BH62" s="345"/>
      <c r="BI62" s="345"/>
      <c r="BJ62" s="345"/>
      <c r="BK62" s="345"/>
      <c r="BL62" s="345"/>
      <c r="BM62" s="345"/>
      <c r="BN62" s="345"/>
      <c r="BO62" s="345"/>
      <c r="BP62" s="345"/>
      <c r="BQ62" s="345"/>
      <c r="BR62" s="345"/>
      <c r="BS62" s="345"/>
      <c r="BT62" s="345"/>
      <c r="BU62" s="345"/>
      <c r="BV62" s="345"/>
      <c r="BW62" s="345"/>
      <c r="BX62" s="345"/>
      <c r="BY62" s="345"/>
      <c r="BZ62" s="345"/>
      <c r="CA62" s="345"/>
      <c r="CB62" s="345"/>
      <c r="CC62" s="345"/>
      <c r="CD62" s="345"/>
      <c r="CE62" s="345"/>
      <c r="CF62" s="345"/>
      <c r="CG62" s="345"/>
      <c r="CH62" s="345"/>
      <c r="CI62" s="345"/>
      <c r="CJ62" s="345"/>
      <c r="CK62" s="345"/>
      <c r="CL62" s="345"/>
      <c r="CM62" s="345"/>
      <c r="CN62" s="345"/>
      <c r="CO62" s="345"/>
      <c r="CP62" s="345"/>
      <c r="CQ62" s="345"/>
      <c r="CR62" s="345"/>
      <c r="CS62" s="345"/>
      <c r="CT62" s="345"/>
      <c r="CU62" s="345"/>
      <c r="CV62" s="345"/>
      <c r="CW62" s="345"/>
      <c r="CX62" s="345"/>
      <c r="CY62" s="345"/>
      <c r="CZ62" s="345"/>
      <c r="DA62" s="345"/>
      <c r="DB62" s="345"/>
      <c r="DC62" s="345"/>
      <c r="DD62" s="345"/>
      <c r="DE62" s="345"/>
    </row>
    <row r="63" spans="1:109" s="134" customFormat="1" ht="12.75">
      <c r="A63" s="345"/>
      <c r="B63" s="346"/>
      <c r="C63" s="343"/>
      <c r="D63" s="348"/>
      <c r="E63" s="343"/>
      <c r="F63" s="343"/>
      <c r="G63" s="343"/>
      <c r="H63" s="343"/>
      <c r="I63" s="343"/>
      <c r="J63" s="343"/>
      <c r="K63" s="345"/>
      <c r="L63" s="345"/>
      <c r="M63" s="345"/>
      <c r="N63" s="345"/>
      <c r="O63" s="345"/>
      <c r="P63" s="345"/>
      <c r="Q63" s="345"/>
      <c r="R63" s="345"/>
      <c r="S63" s="345"/>
      <c r="T63" s="345"/>
      <c r="U63" s="345"/>
      <c r="V63" s="345"/>
      <c r="W63" s="345"/>
      <c r="X63" s="345"/>
      <c r="Y63" s="345"/>
      <c r="Z63" s="345"/>
      <c r="AA63" s="345"/>
      <c r="AB63" s="345"/>
      <c r="AC63" s="345"/>
      <c r="AD63" s="345"/>
      <c r="AE63" s="345"/>
      <c r="AF63" s="345"/>
      <c r="AG63" s="345"/>
      <c r="AH63" s="345"/>
      <c r="AI63" s="345"/>
      <c r="AJ63" s="345"/>
      <c r="AK63" s="345"/>
      <c r="AL63" s="345"/>
      <c r="AM63" s="345"/>
      <c r="AN63" s="345"/>
      <c r="AO63" s="345"/>
      <c r="AP63" s="345"/>
      <c r="AQ63" s="345"/>
      <c r="AR63" s="345"/>
      <c r="AS63" s="345"/>
      <c r="AT63" s="345"/>
      <c r="AU63" s="345"/>
      <c r="AV63" s="345"/>
      <c r="AW63" s="345"/>
      <c r="AX63" s="345"/>
      <c r="AY63" s="345"/>
      <c r="AZ63" s="345"/>
      <c r="BA63" s="345"/>
      <c r="BB63" s="345"/>
      <c r="BC63" s="345"/>
      <c r="BD63" s="345"/>
      <c r="BE63" s="345"/>
      <c r="BF63" s="345"/>
      <c r="BG63" s="345"/>
      <c r="BH63" s="345"/>
      <c r="BI63" s="345"/>
      <c r="BJ63" s="345"/>
      <c r="BK63" s="345"/>
      <c r="BL63" s="345"/>
      <c r="BM63" s="345"/>
      <c r="BN63" s="345"/>
      <c r="BO63" s="345"/>
      <c r="BP63" s="345"/>
      <c r="BQ63" s="345"/>
      <c r="BR63" s="345"/>
      <c r="BS63" s="345"/>
      <c r="BT63" s="345"/>
      <c r="BU63" s="345"/>
      <c r="BV63" s="345"/>
      <c r="BW63" s="345"/>
      <c r="BX63" s="345"/>
      <c r="BY63" s="345"/>
      <c r="BZ63" s="345"/>
      <c r="CA63" s="345"/>
      <c r="CB63" s="345"/>
      <c r="CC63" s="345"/>
      <c r="CD63" s="345"/>
      <c r="CE63" s="345"/>
      <c r="CF63" s="345"/>
      <c r="CG63" s="345"/>
      <c r="CH63" s="345"/>
      <c r="CI63" s="345"/>
      <c r="CJ63" s="345"/>
      <c r="CK63" s="345"/>
      <c r="CL63" s="345"/>
      <c r="CM63" s="345"/>
      <c r="CN63" s="345"/>
      <c r="CO63" s="345"/>
      <c r="CP63" s="345"/>
      <c r="CQ63" s="345"/>
      <c r="CR63" s="345"/>
      <c r="CS63" s="345"/>
      <c r="CT63" s="345"/>
      <c r="CU63" s="345"/>
      <c r="CV63" s="345"/>
      <c r="CW63" s="345"/>
      <c r="CX63" s="345"/>
      <c r="CY63" s="345"/>
      <c r="CZ63" s="345"/>
      <c r="DA63" s="345"/>
      <c r="DB63" s="345"/>
      <c r="DC63" s="345"/>
      <c r="DD63" s="345"/>
      <c r="DE63" s="345"/>
    </row>
    <row r="64" spans="1:109" s="134" customFormat="1" ht="12.75">
      <c r="A64" s="345"/>
      <c r="B64" s="346"/>
      <c r="C64" s="343"/>
      <c r="D64" s="348"/>
      <c r="E64" s="343"/>
      <c r="F64" s="343"/>
      <c r="G64" s="343"/>
      <c r="H64" s="343"/>
      <c r="I64" s="343"/>
      <c r="J64" s="343"/>
      <c r="K64" s="345"/>
      <c r="L64" s="345"/>
      <c r="M64" s="345"/>
      <c r="N64" s="345"/>
      <c r="O64" s="345"/>
      <c r="P64" s="345"/>
      <c r="Q64" s="345"/>
      <c r="R64" s="345"/>
      <c r="S64" s="345"/>
      <c r="T64" s="345"/>
      <c r="U64" s="345"/>
      <c r="V64" s="345"/>
      <c r="W64" s="345"/>
      <c r="X64" s="345"/>
      <c r="Y64" s="345"/>
      <c r="Z64" s="345"/>
      <c r="AA64" s="345"/>
      <c r="AB64" s="345"/>
      <c r="AC64" s="345"/>
      <c r="AD64" s="345"/>
      <c r="AE64" s="345"/>
      <c r="AF64" s="345"/>
      <c r="AG64" s="345"/>
      <c r="AH64" s="345"/>
      <c r="AI64" s="345"/>
      <c r="AJ64" s="345"/>
      <c r="AK64" s="345"/>
      <c r="AL64" s="345"/>
      <c r="AM64" s="345"/>
      <c r="AN64" s="345"/>
      <c r="AO64" s="345"/>
      <c r="AP64" s="345"/>
      <c r="AQ64" s="345"/>
      <c r="AR64" s="345"/>
      <c r="AS64" s="345"/>
      <c r="AT64" s="345"/>
      <c r="AU64" s="345"/>
      <c r="AV64" s="345"/>
      <c r="AW64" s="345"/>
      <c r="AX64" s="345"/>
      <c r="AY64" s="345"/>
      <c r="AZ64" s="345"/>
      <c r="BA64" s="345"/>
      <c r="BB64" s="345"/>
      <c r="BC64" s="345"/>
      <c r="BD64" s="345"/>
      <c r="BE64" s="345"/>
      <c r="BF64" s="345"/>
      <c r="BG64" s="345"/>
      <c r="BH64" s="345"/>
      <c r="BI64" s="345"/>
      <c r="BJ64" s="345"/>
      <c r="BK64" s="345"/>
      <c r="BL64" s="345"/>
      <c r="BM64" s="345"/>
      <c r="BN64" s="345"/>
      <c r="BO64" s="345"/>
      <c r="BP64" s="345"/>
      <c r="BQ64" s="345"/>
      <c r="BR64" s="345"/>
      <c r="BS64" s="345"/>
      <c r="BT64" s="345"/>
      <c r="BU64" s="345"/>
      <c r="BV64" s="345"/>
      <c r="BW64" s="345"/>
      <c r="BX64" s="345"/>
      <c r="BY64" s="345"/>
      <c r="BZ64" s="345"/>
      <c r="CA64" s="345"/>
      <c r="CB64" s="345"/>
      <c r="CC64" s="345"/>
      <c r="CD64" s="345"/>
      <c r="CE64" s="345"/>
      <c r="CF64" s="345"/>
      <c r="CG64" s="345"/>
      <c r="CH64" s="345"/>
      <c r="CI64" s="345"/>
      <c r="CJ64" s="345"/>
      <c r="CK64" s="345"/>
      <c r="CL64" s="345"/>
      <c r="CM64" s="345"/>
      <c r="CN64" s="345"/>
      <c r="CO64" s="345"/>
      <c r="CP64" s="345"/>
      <c r="CQ64" s="345"/>
      <c r="CR64" s="345"/>
      <c r="CS64" s="345"/>
      <c r="CT64" s="345"/>
      <c r="CU64" s="345"/>
      <c r="CV64" s="345"/>
      <c r="CW64" s="345"/>
      <c r="CX64" s="345"/>
      <c r="CY64" s="345"/>
      <c r="CZ64" s="345"/>
      <c r="DA64" s="345"/>
      <c r="DB64" s="345"/>
      <c r="DC64" s="345"/>
      <c r="DD64" s="345"/>
      <c r="DE64" s="345"/>
    </row>
    <row r="65" spans="1:109" s="134" customFormat="1" ht="12.75">
      <c r="A65" s="345"/>
      <c r="B65" s="346"/>
      <c r="C65" s="343"/>
      <c r="D65" s="343"/>
      <c r="E65" s="343"/>
      <c r="F65" s="343"/>
      <c r="G65" s="343"/>
      <c r="H65" s="343"/>
      <c r="I65" s="343"/>
      <c r="J65" s="343"/>
      <c r="K65" s="345"/>
      <c r="L65" s="345"/>
      <c r="M65" s="345"/>
      <c r="N65" s="345"/>
      <c r="O65" s="345"/>
      <c r="P65" s="345"/>
      <c r="Q65" s="345"/>
      <c r="R65" s="345"/>
      <c r="S65" s="345"/>
      <c r="T65" s="345"/>
      <c r="U65" s="345"/>
      <c r="V65" s="345"/>
      <c r="W65" s="345"/>
      <c r="X65" s="345"/>
      <c r="Y65" s="345"/>
      <c r="Z65" s="345"/>
      <c r="AA65" s="345"/>
      <c r="AB65" s="345"/>
      <c r="AC65" s="345"/>
      <c r="AD65" s="345"/>
      <c r="AE65" s="345"/>
      <c r="AF65" s="345"/>
      <c r="AG65" s="345"/>
      <c r="AH65" s="345"/>
      <c r="AI65" s="345"/>
      <c r="AJ65" s="345"/>
      <c r="AK65" s="345"/>
      <c r="AL65" s="345"/>
      <c r="AM65" s="345"/>
      <c r="AN65" s="345"/>
      <c r="AO65" s="345"/>
      <c r="AP65" s="345"/>
      <c r="AQ65" s="345"/>
      <c r="AR65" s="345"/>
      <c r="AS65" s="345"/>
      <c r="AT65" s="345"/>
      <c r="AU65" s="345"/>
      <c r="AV65" s="345"/>
      <c r="AW65" s="345"/>
      <c r="AX65" s="345"/>
      <c r="AY65" s="345"/>
      <c r="AZ65" s="345"/>
      <c r="BA65" s="345"/>
      <c r="BB65" s="345"/>
      <c r="BC65" s="345"/>
      <c r="BD65" s="345"/>
      <c r="BE65" s="345"/>
      <c r="BF65" s="345"/>
      <c r="BG65" s="345"/>
      <c r="BH65" s="345"/>
      <c r="BI65" s="345"/>
      <c r="BJ65" s="345"/>
      <c r="BK65" s="345"/>
      <c r="BL65" s="345"/>
      <c r="BM65" s="345"/>
      <c r="BN65" s="345"/>
      <c r="BO65" s="345"/>
      <c r="BP65" s="345"/>
      <c r="BQ65" s="345"/>
      <c r="BR65" s="345"/>
      <c r="BS65" s="345"/>
      <c r="BT65" s="345"/>
      <c r="BU65" s="345"/>
      <c r="BV65" s="345"/>
      <c r="BW65" s="345"/>
      <c r="BX65" s="345"/>
      <c r="BY65" s="345"/>
      <c r="BZ65" s="345"/>
      <c r="CA65" s="345"/>
      <c r="CB65" s="345"/>
      <c r="CC65" s="345"/>
      <c r="CD65" s="345"/>
      <c r="CE65" s="345"/>
      <c r="CF65" s="345"/>
      <c r="CG65" s="345"/>
      <c r="CH65" s="345"/>
      <c r="CI65" s="345"/>
      <c r="CJ65" s="345"/>
      <c r="CK65" s="345"/>
      <c r="CL65" s="345"/>
      <c r="CM65" s="345"/>
      <c r="CN65" s="345"/>
      <c r="CO65" s="345"/>
      <c r="CP65" s="345"/>
      <c r="CQ65" s="345"/>
      <c r="CR65" s="345"/>
      <c r="CS65" s="345"/>
      <c r="CT65" s="345"/>
      <c r="CU65" s="345"/>
      <c r="CV65" s="345"/>
      <c r="CW65" s="345"/>
      <c r="CX65" s="345"/>
      <c r="CY65" s="345"/>
      <c r="CZ65" s="345"/>
      <c r="DA65" s="345"/>
      <c r="DB65" s="345"/>
      <c r="DC65" s="345"/>
      <c r="DD65" s="345"/>
      <c r="DE65" s="345"/>
    </row>
    <row r="66" spans="1:109" s="137" customFormat="1">
      <c r="A66" s="345"/>
      <c r="B66" s="346"/>
      <c r="C66" s="343"/>
      <c r="D66" s="343"/>
      <c r="E66" s="343"/>
      <c r="F66" s="343"/>
      <c r="G66" s="343"/>
      <c r="H66" s="343"/>
      <c r="I66" s="343"/>
      <c r="J66" s="343"/>
      <c r="K66" s="345"/>
      <c r="L66" s="345"/>
      <c r="M66" s="345"/>
      <c r="N66" s="345"/>
      <c r="O66" s="345"/>
      <c r="P66" s="345"/>
      <c r="Q66" s="345"/>
      <c r="R66" s="345"/>
      <c r="S66" s="345"/>
      <c r="T66" s="345"/>
      <c r="U66" s="345"/>
      <c r="V66" s="345"/>
      <c r="W66" s="345"/>
      <c r="X66" s="345"/>
      <c r="Y66" s="345"/>
      <c r="Z66" s="345"/>
      <c r="AA66" s="345"/>
      <c r="AB66" s="345"/>
      <c r="AC66" s="345"/>
      <c r="AD66" s="345"/>
      <c r="AE66" s="345"/>
      <c r="AF66" s="345"/>
      <c r="AG66" s="345"/>
      <c r="AH66" s="345"/>
      <c r="AI66" s="345"/>
      <c r="AJ66" s="345"/>
      <c r="AK66" s="345"/>
      <c r="AL66" s="345"/>
      <c r="AM66" s="345"/>
      <c r="AN66" s="345"/>
      <c r="AO66" s="345"/>
      <c r="AP66" s="345"/>
      <c r="AQ66" s="345"/>
      <c r="AR66" s="345"/>
      <c r="AS66" s="345"/>
      <c r="AT66" s="345"/>
      <c r="AU66" s="345"/>
      <c r="AV66" s="345"/>
      <c r="AW66" s="345"/>
      <c r="AX66" s="345"/>
      <c r="AY66" s="345"/>
      <c r="AZ66" s="345"/>
      <c r="BA66" s="345"/>
      <c r="BB66" s="345"/>
      <c r="BC66" s="345"/>
      <c r="BD66" s="345"/>
      <c r="BE66" s="345"/>
      <c r="BF66" s="345"/>
      <c r="BG66" s="345"/>
      <c r="BH66" s="345"/>
      <c r="BI66" s="345"/>
      <c r="BJ66" s="345"/>
      <c r="BK66" s="345"/>
      <c r="BL66" s="345"/>
      <c r="BM66" s="345"/>
      <c r="BN66" s="345"/>
      <c r="BO66" s="345"/>
      <c r="BP66" s="345"/>
      <c r="BQ66" s="345"/>
      <c r="BR66" s="345"/>
      <c r="BS66" s="345"/>
      <c r="BT66" s="345"/>
      <c r="BU66" s="345"/>
      <c r="BV66" s="345"/>
      <c r="BW66" s="345"/>
      <c r="BX66" s="345"/>
      <c r="BY66" s="345"/>
      <c r="BZ66" s="345"/>
      <c r="CA66" s="345"/>
      <c r="CB66" s="345"/>
      <c r="CC66" s="345"/>
      <c r="CD66" s="345"/>
      <c r="CE66" s="345"/>
      <c r="CF66" s="345"/>
      <c r="CG66" s="345"/>
      <c r="CH66" s="345"/>
      <c r="CI66" s="345"/>
      <c r="CJ66" s="345"/>
      <c r="CK66" s="345"/>
      <c r="CL66" s="345"/>
      <c r="CM66" s="345"/>
      <c r="CN66" s="345"/>
      <c r="CO66" s="345"/>
      <c r="CP66" s="345"/>
      <c r="CQ66" s="345"/>
      <c r="CR66" s="345"/>
      <c r="CS66" s="345"/>
      <c r="CT66" s="345"/>
      <c r="CU66" s="345"/>
      <c r="CV66" s="345"/>
      <c r="CW66" s="345"/>
      <c r="CX66" s="345"/>
      <c r="CY66" s="345"/>
      <c r="CZ66" s="345"/>
      <c r="DA66" s="345"/>
      <c r="DB66" s="345"/>
      <c r="DC66" s="345"/>
      <c r="DD66" s="345"/>
      <c r="DE66" s="345"/>
    </row>
    <row r="67" spans="1:109">
      <c r="A67" s="347"/>
      <c r="B67" s="346"/>
      <c r="C67" s="343"/>
      <c r="D67" s="343"/>
      <c r="E67" s="343"/>
      <c r="F67" s="343"/>
      <c r="G67" s="343"/>
      <c r="H67" s="343"/>
      <c r="I67" s="343"/>
      <c r="J67" s="343"/>
    </row>
  </sheetData>
  <pageMargins left="0.7" right="0.7" top="0.75" bottom="0.75" header="0.3" footer="0.3"/>
  <pageSetup paperSize="9" orientation="portrait" verticalDpi="144" r:id="rId1"/>
  <ignoredErrors>
    <ignoredError sqref="D46" formulaRange="1"/>
  </ignoredError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Ark3"/>
  <dimension ref="A1:AC58"/>
  <sheetViews>
    <sheetView showGridLines="0" zoomScale="85" zoomScaleNormal="85" workbookViewId="0">
      <selection activeCell="D42" sqref="D42"/>
    </sheetView>
  </sheetViews>
  <sheetFormatPr baseColWidth="10" defaultColWidth="11.42578125" defaultRowHeight="14.25"/>
  <cols>
    <col min="1" max="2" width="4.28515625" style="68" customWidth="1"/>
    <col min="3" max="3" width="48.42578125" style="68" bestFit="1" customWidth="1"/>
    <col min="4" max="4" width="14" style="68" customWidth="1"/>
    <col min="5" max="7" width="14.28515625" style="68" customWidth="1"/>
    <col min="8" max="8" width="14" style="68" customWidth="1"/>
    <col min="9" max="9" width="20.7109375" style="68" bestFit="1" customWidth="1"/>
    <col min="10" max="16384" width="11.42578125" style="68"/>
  </cols>
  <sheetData>
    <row r="1" spans="1:24" ht="18.75" customHeight="1"/>
    <row r="2" spans="1:24" ht="18.75" customHeight="1">
      <c r="A2" s="139" t="s">
        <v>146</v>
      </c>
      <c r="B2" s="99"/>
      <c r="C2" s="99"/>
      <c r="D2" s="99"/>
      <c r="E2" s="98"/>
      <c r="F2" s="98"/>
      <c r="G2" s="98"/>
    </row>
    <row r="3" spans="1:24" ht="14.25" customHeight="1">
      <c r="A3" s="139"/>
      <c r="B3" s="99"/>
      <c r="C3" s="99"/>
      <c r="D3" s="99"/>
      <c r="E3" s="98"/>
      <c r="F3" s="98"/>
      <c r="G3" s="98"/>
    </row>
    <row r="4" spans="1:24" ht="14.25" customHeight="1">
      <c r="A4" s="139"/>
      <c r="B4" s="96"/>
      <c r="C4" s="96"/>
      <c r="D4" s="97"/>
      <c r="E4" s="98"/>
      <c r="F4" s="98"/>
      <c r="G4" s="98"/>
    </row>
    <row r="5" spans="1:24" ht="14.25" customHeight="1">
      <c r="A5" s="139"/>
      <c r="B5" s="99"/>
      <c r="C5" s="109" t="s">
        <v>2</v>
      </c>
      <c r="D5" s="170" t="s">
        <v>382</v>
      </c>
      <c r="E5" s="171" t="s">
        <v>379</v>
      </c>
      <c r="F5" s="171" t="s">
        <v>346</v>
      </c>
      <c r="G5" s="171" t="s">
        <v>272</v>
      </c>
      <c r="H5" s="171" t="s">
        <v>269</v>
      </c>
      <c r="I5" s="228"/>
      <c r="J5" s="229"/>
    </row>
    <row r="6" spans="1:24" ht="14.25" customHeight="1">
      <c r="B6" s="24"/>
      <c r="C6" s="215" t="s">
        <v>122</v>
      </c>
      <c r="D6" s="221">
        <v>43352.259743960152</v>
      </c>
      <c r="E6" s="226">
        <v>43582.391662249946</v>
      </c>
      <c r="F6" s="226">
        <v>41314.285924470059</v>
      </c>
      <c r="G6" s="210">
        <v>40885.75807263999</v>
      </c>
      <c r="H6" s="211">
        <v>40813.599999999999</v>
      </c>
      <c r="I6" s="230"/>
      <c r="J6" s="230"/>
      <c r="R6" s="245"/>
      <c r="S6" s="245"/>
      <c r="T6" s="245"/>
      <c r="U6" s="245"/>
      <c r="V6" s="245"/>
      <c r="W6" s="245"/>
      <c r="X6" s="245"/>
    </row>
    <row r="7" spans="1:24">
      <c r="B7" s="24"/>
      <c r="C7" s="25" t="s">
        <v>110</v>
      </c>
      <c r="D7" s="221">
        <v>7065.2579700099996</v>
      </c>
      <c r="E7" s="226">
        <v>7432.5895690999987</v>
      </c>
      <c r="F7" s="226">
        <v>6311.9125704199996</v>
      </c>
      <c r="G7" s="210">
        <v>5880.1607724999985</v>
      </c>
      <c r="H7" s="211">
        <v>4583.2</v>
      </c>
      <c r="I7" s="230"/>
      <c r="J7" s="230"/>
      <c r="R7" s="245"/>
      <c r="S7" s="245"/>
      <c r="T7" s="245"/>
      <c r="U7" s="245"/>
      <c r="V7" s="245"/>
      <c r="W7" s="245"/>
      <c r="X7" s="245"/>
    </row>
    <row r="8" spans="1:24" ht="14.25" customHeight="1">
      <c r="B8" s="24"/>
      <c r="C8" s="25" t="s">
        <v>111</v>
      </c>
      <c r="D8" s="221">
        <v>976.83631079000031</v>
      </c>
      <c r="E8" s="226">
        <v>964.85973408999985</v>
      </c>
      <c r="F8" s="226">
        <v>1051.65113023</v>
      </c>
      <c r="G8" s="210">
        <v>867.81958031999989</v>
      </c>
      <c r="H8" s="211">
        <v>905.4</v>
      </c>
      <c r="I8" s="230"/>
      <c r="J8" s="230"/>
      <c r="R8" s="245"/>
      <c r="S8" s="245"/>
      <c r="T8" s="245"/>
      <c r="U8" s="245"/>
      <c r="V8" s="245"/>
      <c r="W8" s="245"/>
      <c r="X8" s="245"/>
    </row>
    <row r="9" spans="1:24" ht="14.25" customHeight="1">
      <c r="B9" s="100"/>
      <c r="C9" s="25" t="s">
        <v>112</v>
      </c>
      <c r="D9" s="221">
        <v>302.56996269000001</v>
      </c>
      <c r="E9" s="226">
        <v>292.90250982000015</v>
      </c>
      <c r="F9" s="226">
        <v>288.83091127000017</v>
      </c>
      <c r="G9" s="210">
        <v>275.04943316999999</v>
      </c>
      <c r="H9" s="211">
        <v>264.3</v>
      </c>
      <c r="I9" s="230"/>
      <c r="J9" s="230"/>
      <c r="R9" s="245"/>
      <c r="S9" s="245"/>
      <c r="T9" s="245"/>
      <c r="U9" s="245"/>
      <c r="V9" s="245"/>
      <c r="W9" s="245"/>
      <c r="X9" s="245"/>
    </row>
    <row r="10" spans="1:24" ht="14.25" customHeight="1">
      <c r="B10" s="102"/>
      <c r="C10" s="25" t="s">
        <v>113</v>
      </c>
      <c r="D10" s="221">
        <v>694.24170425000011</v>
      </c>
      <c r="E10" s="226">
        <v>660.45599745000004</v>
      </c>
      <c r="F10" s="226">
        <v>654.62119429999996</v>
      </c>
      <c r="G10" s="210">
        <v>753.61224974999982</v>
      </c>
      <c r="H10" s="211">
        <v>705.7</v>
      </c>
      <c r="I10" s="230"/>
      <c r="J10" s="230"/>
      <c r="R10" s="245"/>
      <c r="S10" s="245"/>
      <c r="T10" s="245"/>
      <c r="U10" s="245"/>
      <c r="V10" s="245"/>
      <c r="W10" s="245"/>
      <c r="X10" s="245"/>
    </row>
    <row r="11" spans="1:24" ht="14.25" customHeight="1">
      <c r="B11" s="102"/>
      <c r="C11" s="25" t="s">
        <v>130</v>
      </c>
      <c r="D11" s="221">
        <v>1724.0212964399996</v>
      </c>
      <c r="E11" s="226">
        <v>1754.2915719899993</v>
      </c>
      <c r="F11" s="226">
        <v>1841.8344955800001</v>
      </c>
      <c r="G11" s="210">
        <v>1778.6754095999997</v>
      </c>
      <c r="H11" s="211">
        <v>1566.7</v>
      </c>
      <c r="I11" s="230"/>
      <c r="J11" s="230"/>
      <c r="R11" s="245"/>
      <c r="S11" s="245"/>
      <c r="T11" s="245"/>
      <c r="U11" s="245"/>
      <c r="V11" s="245"/>
      <c r="W11" s="245"/>
      <c r="X11" s="245"/>
    </row>
    <row r="12" spans="1:24" ht="14.25" customHeight="1">
      <c r="B12" s="100"/>
      <c r="C12" s="25" t="s">
        <v>115</v>
      </c>
      <c r="D12" s="221">
        <v>208.74178548000003</v>
      </c>
      <c r="E12" s="226">
        <v>115.65620397999997</v>
      </c>
      <c r="F12" s="226">
        <v>114.36678117</v>
      </c>
      <c r="G12" s="210">
        <v>87.214305790000026</v>
      </c>
      <c r="H12" s="211">
        <v>101.6</v>
      </c>
      <c r="I12" s="230"/>
      <c r="J12" s="230"/>
      <c r="R12" s="245"/>
      <c r="S12" s="245"/>
      <c r="T12" s="245"/>
      <c r="U12" s="245"/>
      <c r="V12" s="245"/>
      <c r="W12" s="245"/>
      <c r="X12" s="245"/>
    </row>
    <row r="13" spans="1:24" ht="14.25" customHeight="1">
      <c r="B13" s="102"/>
      <c r="C13" s="25" t="s">
        <v>116</v>
      </c>
      <c r="D13" s="221">
        <v>1771.3593039699997</v>
      </c>
      <c r="E13" s="226">
        <v>1811.7041334599974</v>
      </c>
      <c r="F13" s="226">
        <v>1495.3279073699998</v>
      </c>
      <c r="G13" s="210">
        <v>1496.3593799500006</v>
      </c>
      <c r="H13" s="211">
        <v>1501.7</v>
      </c>
      <c r="I13" s="230"/>
      <c r="J13" s="230"/>
      <c r="R13" s="245"/>
      <c r="S13" s="245"/>
      <c r="T13" s="245"/>
      <c r="U13" s="245"/>
      <c r="V13" s="245"/>
      <c r="W13" s="245"/>
      <c r="X13" s="245"/>
    </row>
    <row r="14" spans="1:24" ht="14.25" customHeight="1">
      <c r="B14" s="102"/>
      <c r="C14" s="25" t="s">
        <v>117</v>
      </c>
      <c r="D14" s="221">
        <v>321.73865142</v>
      </c>
      <c r="E14" s="226">
        <v>269.88416125000009</v>
      </c>
      <c r="F14" s="226">
        <v>268.58890211000011</v>
      </c>
      <c r="G14" s="210">
        <v>290.17493901999995</v>
      </c>
      <c r="H14" s="211">
        <v>272.3</v>
      </c>
      <c r="I14" s="230"/>
      <c r="J14" s="230"/>
      <c r="R14" s="245"/>
      <c r="S14" s="245"/>
      <c r="T14" s="245"/>
      <c r="U14" s="245"/>
      <c r="V14" s="245"/>
      <c r="W14" s="245"/>
      <c r="X14" s="245"/>
    </row>
    <row r="15" spans="1:24" ht="14.25" customHeight="1">
      <c r="B15" s="100"/>
      <c r="C15" s="25" t="s">
        <v>118</v>
      </c>
      <c r="D15" s="221">
        <v>4498.1823690099973</v>
      </c>
      <c r="E15" s="226">
        <v>4832.5625651500013</v>
      </c>
      <c r="F15" s="226">
        <v>3671.5001362800008</v>
      </c>
      <c r="G15" s="210">
        <v>3826.1291077299998</v>
      </c>
      <c r="H15" s="211">
        <v>4337.2</v>
      </c>
      <c r="I15" s="230"/>
      <c r="J15" s="230"/>
      <c r="R15" s="245"/>
      <c r="S15" s="245"/>
      <c r="T15" s="245"/>
      <c r="U15" s="245"/>
      <c r="V15" s="245"/>
      <c r="W15" s="245"/>
      <c r="X15" s="245"/>
    </row>
    <row r="16" spans="1:24" ht="14.25" customHeight="1">
      <c r="B16" s="102"/>
      <c r="C16" s="25" t="s">
        <v>119</v>
      </c>
      <c r="D16" s="221">
        <v>14957.790893439982</v>
      </c>
      <c r="E16" s="226">
        <v>14597.647724670012</v>
      </c>
      <c r="F16" s="226">
        <v>14335.292859229996</v>
      </c>
      <c r="G16" s="210">
        <v>14295.418428189989</v>
      </c>
      <c r="H16" s="211">
        <v>14353.3</v>
      </c>
      <c r="I16" s="230"/>
      <c r="J16" s="230"/>
      <c r="R16" s="245"/>
      <c r="S16" s="245"/>
      <c r="T16" s="245"/>
      <c r="U16" s="245"/>
      <c r="V16" s="245"/>
      <c r="W16" s="245"/>
      <c r="X16" s="245"/>
    </row>
    <row r="17" spans="2:24" ht="14.25" customHeight="1">
      <c r="B17" s="100"/>
      <c r="C17" s="25" t="s">
        <v>131</v>
      </c>
      <c r="D17" s="221">
        <v>993.41800614000033</v>
      </c>
      <c r="E17" s="226">
        <v>1037.355950319999</v>
      </c>
      <c r="F17" s="226">
        <v>1029.0483675899993</v>
      </c>
      <c r="G17" s="210">
        <v>1060.3335872399991</v>
      </c>
      <c r="H17" s="211">
        <v>846.2</v>
      </c>
      <c r="I17" s="230"/>
      <c r="J17" s="230"/>
      <c r="R17" s="245"/>
      <c r="S17" s="245"/>
      <c r="T17" s="245"/>
      <c r="U17" s="245"/>
      <c r="V17" s="245"/>
      <c r="W17" s="245"/>
      <c r="X17" s="245"/>
    </row>
    <row r="18" spans="2:24" ht="14.25" customHeight="1">
      <c r="B18" s="100"/>
      <c r="C18" s="212" t="s">
        <v>132</v>
      </c>
      <c r="D18" s="209">
        <v>0</v>
      </c>
      <c r="E18" s="226">
        <v>0</v>
      </c>
      <c r="F18" s="226">
        <v>0</v>
      </c>
      <c r="G18" s="210">
        <v>0</v>
      </c>
      <c r="H18" s="213">
        <v>0</v>
      </c>
      <c r="I18" s="230"/>
      <c r="J18" s="230"/>
      <c r="R18" s="245"/>
      <c r="S18" s="245"/>
      <c r="T18" s="245"/>
      <c r="U18" s="245"/>
      <c r="V18" s="245"/>
      <c r="W18" s="245"/>
      <c r="X18" s="245"/>
    </row>
    <row r="19" spans="2:24" ht="14.25" customHeight="1">
      <c r="B19" s="100"/>
      <c r="C19" s="214" t="s">
        <v>133</v>
      </c>
      <c r="D19" s="218">
        <f>SUM(D6:D18)</f>
        <v>76866.417997600132</v>
      </c>
      <c r="E19" s="227">
        <v>77352.301783529954</v>
      </c>
      <c r="F19" s="227">
        <v>72377.261180020068</v>
      </c>
      <c r="G19" s="216">
        <v>71496.705265899989</v>
      </c>
      <c r="H19" s="216">
        <v>70251.199999999983</v>
      </c>
      <c r="I19" s="230"/>
      <c r="J19" s="232"/>
      <c r="R19" s="245"/>
      <c r="S19" s="245"/>
      <c r="T19" s="245"/>
      <c r="U19" s="245"/>
      <c r="V19" s="245"/>
      <c r="W19" s="245"/>
      <c r="X19" s="245"/>
    </row>
    <row r="20" spans="2:24">
      <c r="C20" s="217"/>
      <c r="D20" s="224"/>
      <c r="E20" s="224"/>
      <c r="F20" s="224"/>
      <c r="G20" s="224"/>
      <c r="H20" s="224"/>
    </row>
    <row r="21" spans="2:24">
      <c r="C21" s="220"/>
      <c r="D21" s="225"/>
      <c r="E21" s="222"/>
      <c r="F21" s="222"/>
      <c r="G21" s="222"/>
      <c r="H21" s="222"/>
    </row>
    <row r="22" spans="2:24">
      <c r="C22" s="220"/>
      <c r="D22" s="225"/>
      <c r="E22" s="222"/>
      <c r="F22" s="222"/>
      <c r="G22" s="222"/>
      <c r="H22" s="222"/>
    </row>
    <row r="23" spans="2:24">
      <c r="C23" s="220"/>
      <c r="D23" s="225"/>
      <c r="E23" s="223"/>
      <c r="F23" s="223"/>
      <c r="G23" s="223"/>
      <c r="H23" s="223"/>
    </row>
    <row r="24" spans="2:24">
      <c r="C24" s="220"/>
      <c r="D24" s="225"/>
      <c r="E24" s="223"/>
      <c r="F24" s="223"/>
      <c r="G24" s="223"/>
      <c r="H24" s="223"/>
    </row>
    <row r="25" spans="2:24">
      <c r="C25" s="217"/>
      <c r="D25" s="224"/>
      <c r="E25" s="219"/>
      <c r="F25" s="219"/>
      <c r="G25" s="219"/>
      <c r="H25" s="219"/>
    </row>
    <row r="26" spans="2:24">
      <c r="C26" s="220"/>
      <c r="D26" s="225"/>
      <c r="E26" s="223"/>
      <c r="F26" s="223"/>
      <c r="G26" s="223"/>
      <c r="H26" s="223"/>
    </row>
    <row r="27" spans="2:24">
      <c r="C27" s="220"/>
      <c r="D27" s="225"/>
      <c r="E27" s="223"/>
      <c r="F27" s="223"/>
      <c r="G27" s="223"/>
      <c r="H27" s="223"/>
    </row>
    <row r="28" spans="2:24">
      <c r="C28" s="217"/>
      <c r="D28" s="224"/>
      <c r="E28" s="219"/>
      <c r="F28" s="219"/>
      <c r="G28" s="219"/>
      <c r="H28" s="219"/>
    </row>
    <row r="37" spans="1:29" ht="15">
      <c r="A37" s="139" t="s">
        <v>262</v>
      </c>
    </row>
    <row r="40" spans="1:29">
      <c r="C40" s="239" t="s">
        <v>259</v>
      </c>
      <c r="D40" s="170" t="s">
        <v>382</v>
      </c>
      <c r="E40" s="171" t="s">
        <v>379</v>
      </c>
      <c r="F40" s="171" t="s">
        <v>346</v>
      </c>
      <c r="G40" s="171" t="s">
        <v>272</v>
      </c>
      <c r="H40" s="171" t="s">
        <v>269</v>
      </c>
    </row>
    <row r="41" spans="1:29">
      <c r="C41" s="215" t="s">
        <v>264</v>
      </c>
      <c r="D41" s="358">
        <f>D19</f>
        <v>76866.417997600132</v>
      </c>
      <c r="E41" s="359">
        <f>E19</f>
        <v>77352.301783529954</v>
      </c>
      <c r="F41" s="359">
        <f t="shared" ref="F41:H41" si="0">F19</f>
        <v>72377.261180020068</v>
      </c>
      <c r="G41" s="359">
        <f t="shared" si="0"/>
        <v>71496.705265899989</v>
      </c>
      <c r="H41" s="359">
        <f t="shared" si="0"/>
        <v>70251.199999999983</v>
      </c>
    </row>
    <row r="42" spans="1:29">
      <c r="C42" s="212" t="s">
        <v>266</v>
      </c>
      <c r="D42" s="209">
        <v>7800</v>
      </c>
      <c r="E42" s="356">
        <v>10805.3</v>
      </c>
      <c r="F42" s="356">
        <v>9033.6200000000008</v>
      </c>
      <c r="G42" s="357">
        <v>14200.090421999999</v>
      </c>
      <c r="H42" s="357">
        <v>13799.8</v>
      </c>
    </row>
    <row r="43" spans="1:29">
      <c r="C43" s="354" t="s">
        <v>258</v>
      </c>
      <c r="D43" s="218">
        <f>D41-D42</f>
        <v>69066.417997600132</v>
      </c>
      <c r="E43" s="232">
        <f>E41-E42</f>
        <v>66547.001783529951</v>
      </c>
      <c r="F43" s="232">
        <f t="shared" ref="F43:H43" si="1">F41-F42</f>
        <v>63343.641180020066</v>
      </c>
      <c r="G43" s="355">
        <f t="shared" si="1"/>
        <v>57296.614843899988</v>
      </c>
      <c r="H43" s="355">
        <f t="shared" si="1"/>
        <v>56451.39999999998</v>
      </c>
      <c r="J43" s="144"/>
      <c r="K43" s="144"/>
      <c r="L43" s="144"/>
      <c r="M43" s="144"/>
      <c r="N43" s="144"/>
      <c r="O43" s="144"/>
      <c r="P43" s="144"/>
      <c r="Q43" s="144"/>
      <c r="R43" s="144"/>
      <c r="S43" s="144"/>
      <c r="T43" s="144"/>
      <c r="U43" s="144"/>
      <c r="V43" s="144"/>
      <c r="W43" s="144"/>
      <c r="X43" s="144"/>
      <c r="Y43" s="144"/>
      <c r="Z43" s="144"/>
      <c r="AA43" s="144"/>
      <c r="AB43" s="144"/>
      <c r="AC43" s="144"/>
    </row>
    <row r="49" spans="10:29">
      <c r="J49" s="144"/>
      <c r="K49" s="144"/>
      <c r="L49" s="144"/>
      <c r="M49" s="144"/>
      <c r="N49" s="144"/>
      <c r="O49" s="144"/>
      <c r="P49" s="144"/>
      <c r="Q49" s="144"/>
      <c r="R49" s="144"/>
      <c r="S49" s="144"/>
      <c r="T49" s="144"/>
      <c r="U49" s="144"/>
      <c r="V49" s="144"/>
      <c r="W49" s="144"/>
      <c r="X49" s="144"/>
      <c r="Y49" s="144"/>
      <c r="Z49" s="144"/>
      <c r="AA49" s="144"/>
      <c r="AB49" s="144"/>
      <c r="AC49" s="144"/>
    </row>
    <row r="55" spans="10:29">
      <c r="J55" s="144"/>
      <c r="K55" s="144"/>
      <c r="L55" s="144"/>
      <c r="M55" s="144"/>
      <c r="N55" s="144"/>
      <c r="O55" s="144"/>
      <c r="P55" s="144"/>
      <c r="Q55" s="144"/>
      <c r="R55" s="144"/>
      <c r="S55" s="144"/>
      <c r="T55" s="144"/>
      <c r="U55" s="144"/>
      <c r="V55" s="144"/>
      <c r="W55" s="144"/>
      <c r="X55" s="144"/>
      <c r="Y55" s="144"/>
      <c r="Z55" s="144"/>
      <c r="AA55" s="144"/>
      <c r="AB55" s="144"/>
      <c r="AC55" s="144"/>
    </row>
    <row r="58" spans="10:29">
      <c r="J58" s="144"/>
      <c r="K58" s="144"/>
      <c r="L58" s="144"/>
      <c r="M58" s="144"/>
      <c r="N58" s="144"/>
      <c r="O58" s="144"/>
      <c r="P58" s="144"/>
      <c r="Q58" s="144"/>
      <c r="R58" s="144"/>
      <c r="S58" s="144"/>
      <c r="T58" s="144"/>
      <c r="U58" s="144"/>
      <c r="V58" s="144"/>
      <c r="W58" s="144"/>
      <c r="X58" s="144"/>
      <c r="Y58" s="144"/>
      <c r="Z58" s="144"/>
      <c r="AA58" s="144"/>
      <c r="AB58" s="144"/>
      <c r="AC58" s="144"/>
    </row>
  </sheetData>
  <pageMargins left="0.7" right="0.7" top="0.75" bottom="0.75" header="0.3" footer="0.3"/>
  <pageSetup paperSize="9" orientation="portrait" verticalDpi="0"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tabColor theme="0" tint="-4.9989318521683403E-2"/>
  </sheetPr>
  <dimension ref="A2:I17"/>
  <sheetViews>
    <sheetView showGridLines="0" zoomScale="85" zoomScaleNormal="85" workbookViewId="0">
      <selection activeCell="E18" sqref="E18"/>
    </sheetView>
  </sheetViews>
  <sheetFormatPr baseColWidth="10" defaultRowHeight="12.75"/>
  <cols>
    <col min="3" max="3" width="15.140625" bestFit="1" customWidth="1"/>
  </cols>
  <sheetData>
    <row r="2" spans="1:8" ht="15">
      <c r="A2" s="139" t="s">
        <v>267</v>
      </c>
      <c r="B2" s="99"/>
      <c r="C2" s="99"/>
      <c r="D2" s="99"/>
      <c r="E2" s="98"/>
      <c r="F2" s="98"/>
      <c r="G2" s="98"/>
      <c r="H2" s="68"/>
    </row>
    <row r="3" spans="1:8" ht="15">
      <c r="A3" s="139"/>
      <c r="B3" s="99"/>
      <c r="C3" s="99"/>
      <c r="D3" s="99"/>
      <c r="E3" s="98"/>
      <c r="F3" s="98"/>
      <c r="G3" s="98"/>
      <c r="H3" s="68"/>
    </row>
    <row r="4" spans="1:8" ht="15">
      <c r="A4" s="139"/>
      <c r="B4" s="96"/>
      <c r="C4" s="96"/>
      <c r="D4" s="97"/>
      <c r="E4" s="98"/>
      <c r="F4" s="98"/>
      <c r="G4" s="98"/>
      <c r="H4" s="68"/>
    </row>
    <row r="5" spans="1:8" ht="15">
      <c r="A5" s="139"/>
      <c r="B5" s="99"/>
      <c r="C5" s="109" t="s">
        <v>2</v>
      </c>
      <c r="D5" s="170" t="s">
        <v>382</v>
      </c>
      <c r="E5" s="171" t="s">
        <v>379</v>
      </c>
      <c r="F5" s="171" t="s">
        <v>346</v>
      </c>
      <c r="G5" s="171" t="s">
        <v>272</v>
      </c>
      <c r="H5" s="171" t="s">
        <v>269</v>
      </c>
    </row>
    <row r="6" spans="1:8" ht="14.25">
      <c r="A6" s="68"/>
      <c r="B6" s="24"/>
      <c r="C6" s="215" t="s">
        <v>253</v>
      </c>
      <c r="D6" s="221">
        <v>348171</v>
      </c>
      <c r="E6" s="226">
        <v>342647</v>
      </c>
      <c r="F6" s="226">
        <v>340093</v>
      </c>
      <c r="G6" s="210">
        <v>336728</v>
      </c>
      <c r="H6" s="211">
        <v>332300</v>
      </c>
    </row>
    <row r="9" spans="1:8">
      <c r="C9" s="350" t="s">
        <v>254</v>
      </c>
    </row>
    <row r="17" spans="4:9">
      <c r="D17" s="349"/>
      <c r="E17" s="349"/>
      <c r="F17" s="349"/>
      <c r="G17" s="349"/>
      <c r="H17" s="349"/>
      <c r="I17" s="349"/>
    </row>
  </sheetData>
  <sortState columnSort="1" ref="D16:I17">
    <sortCondition descending="1" ref="D16:I16"/>
  </sortState>
  <pageMargins left="0.7" right="0.7" top="0.75" bottom="0.75" header="0.3" footer="0.3"/>
  <pageSetup paperSize="9" orientation="portrait" verticalDpi="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0" tint="-4.9989318521683403E-2"/>
    <pageSetUpPr fitToPage="1"/>
  </sheetPr>
  <dimension ref="A1:G41"/>
  <sheetViews>
    <sheetView showGridLines="0" topLeftCell="A4" zoomScale="140" zoomScaleNormal="140" zoomScaleSheetLayoutView="90" workbookViewId="0">
      <selection activeCell="A48" sqref="A48"/>
    </sheetView>
  </sheetViews>
  <sheetFormatPr baseColWidth="10" defaultColWidth="11.42578125" defaultRowHeight="22.5" customHeight="1"/>
  <cols>
    <col min="1" max="1" width="29.140625" style="89" customWidth="1"/>
    <col min="2" max="2" width="14.7109375" style="89" customWidth="1"/>
    <col min="3" max="3" width="26.28515625" style="89" customWidth="1"/>
    <col min="4" max="4" width="28.5703125" style="89" customWidth="1"/>
    <col min="5" max="6" width="11.5703125" style="89" customWidth="1"/>
    <col min="7" max="16384" width="11.42578125" style="89"/>
  </cols>
  <sheetData>
    <row r="1" spans="1:4" s="72" customFormat="1" ht="22.5" customHeight="1">
      <c r="B1" s="73"/>
    </row>
    <row r="2" spans="1:4" s="77" customFormat="1" ht="26.25">
      <c r="A2" s="74" t="s">
        <v>59</v>
      </c>
      <c r="B2" s="75"/>
      <c r="C2" s="76"/>
      <c r="D2" s="76"/>
    </row>
    <row r="3" spans="1:4" s="78" customFormat="1" ht="12" customHeight="1"/>
    <row r="4" spans="1:4" s="81" customFormat="1" ht="15" customHeight="1">
      <c r="A4" s="79" t="s">
        <v>71</v>
      </c>
      <c r="B4" s="80"/>
    </row>
    <row r="5" spans="1:4" s="83" customFormat="1" ht="12.95" customHeight="1">
      <c r="A5" s="82" t="s">
        <v>70</v>
      </c>
      <c r="B5" s="82"/>
      <c r="C5" s="88" t="s">
        <v>137</v>
      </c>
      <c r="D5" s="88" t="s">
        <v>136</v>
      </c>
    </row>
    <row r="6" spans="1:4" s="78" customFormat="1" ht="12" customHeight="1"/>
    <row r="7" spans="1:4" s="81" customFormat="1" ht="15" customHeight="1">
      <c r="A7" s="79" t="s">
        <v>60</v>
      </c>
      <c r="B7" s="80"/>
    </row>
    <row r="8" spans="1:4" s="83" customFormat="1" ht="12.95" customHeight="1">
      <c r="A8" s="84" t="s">
        <v>68</v>
      </c>
      <c r="B8" s="84"/>
      <c r="C8" s="84" t="s">
        <v>69</v>
      </c>
      <c r="D8" s="85" t="s">
        <v>67</v>
      </c>
    </row>
    <row r="9" spans="1:4" s="83" customFormat="1" ht="12.95" customHeight="1">
      <c r="A9" s="84" t="s">
        <v>99</v>
      </c>
      <c r="B9" s="84"/>
      <c r="C9" s="82" t="s">
        <v>100</v>
      </c>
      <c r="D9" s="85" t="s">
        <v>101</v>
      </c>
    </row>
    <row r="10" spans="1:4" s="83" customFormat="1" ht="12.95" customHeight="1">
      <c r="A10" s="82"/>
      <c r="B10" s="82"/>
      <c r="C10" s="82"/>
      <c r="D10" s="86"/>
    </row>
    <row r="11" spans="1:4" s="78" customFormat="1" ht="12" customHeight="1"/>
    <row r="12" spans="1:4" s="81" customFormat="1" ht="15" customHeight="1">
      <c r="A12" s="79" t="s">
        <v>61</v>
      </c>
      <c r="B12" s="80"/>
      <c r="D12" s="87"/>
    </row>
    <row r="13" spans="1:4" s="83" customFormat="1" ht="12.95" customHeight="1">
      <c r="A13" s="82" t="s">
        <v>74</v>
      </c>
      <c r="B13" s="82"/>
      <c r="C13" s="82"/>
      <c r="D13" s="87"/>
    </row>
    <row r="14" spans="1:4" s="83" customFormat="1" ht="12.95" customHeight="1">
      <c r="A14" s="82" t="s">
        <v>73</v>
      </c>
      <c r="B14" s="82"/>
      <c r="C14" s="82"/>
      <c r="D14" s="87"/>
    </row>
    <row r="15" spans="1:4" s="78" customFormat="1" ht="12" customHeight="1"/>
    <row r="16" spans="1:4" s="81" customFormat="1" ht="15" customHeight="1">
      <c r="A16" s="79" t="s">
        <v>62</v>
      </c>
      <c r="B16" s="80"/>
      <c r="D16" s="87"/>
    </row>
    <row r="17" spans="1:5" s="83" customFormat="1" ht="12.95" customHeight="1">
      <c r="A17" s="88" t="s">
        <v>72</v>
      </c>
      <c r="B17" s="82"/>
      <c r="C17" s="82"/>
      <c r="D17" s="87"/>
    </row>
    <row r="18" spans="1:5" s="83" customFormat="1" ht="12.95" customHeight="1">
      <c r="A18" s="82"/>
      <c r="B18" s="82"/>
      <c r="C18" s="82"/>
      <c r="D18" s="87"/>
    </row>
    <row r="19" spans="1:5" s="81" customFormat="1" ht="15" customHeight="1">
      <c r="A19" s="79" t="s">
        <v>63</v>
      </c>
      <c r="B19" s="80"/>
    </row>
    <row r="20" spans="1:5" s="83" customFormat="1" ht="12.95" customHeight="1">
      <c r="A20" s="82" t="s">
        <v>151</v>
      </c>
      <c r="B20" s="249" t="s">
        <v>152</v>
      </c>
      <c r="C20" s="82"/>
      <c r="D20" s="87"/>
    </row>
    <row r="21" spans="1:5" ht="30" customHeight="1"/>
    <row r="22" spans="1:5" s="91" customFormat="1" ht="26.25">
      <c r="A22" s="74" t="s">
        <v>64</v>
      </c>
      <c r="B22" s="75"/>
      <c r="C22" s="90"/>
      <c r="D22" s="76"/>
    </row>
    <row r="23" spans="1:5" ht="9" customHeight="1"/>
    <row r="24" spans="1:5" ht="15" customHeight="1">
      <c r="A24" s="92" t="s">
        <v>347</v>
      </c>
    </row>
    <row r="25" spans="1:5" s="83" customFormat="1" ht="12.95" customHeight="1">
      <c r="A25" s="373" t="s">
        <v>348</v>
      </c>
      <c r="B25" s="374" t="s">
        <v>349</v>
      </c>
      <c r="C25" s="82"/>
      <c r="D25" s="87"/>
      <c r="E25" s="94"/>
    </row>
    <row r="26" spans="1:5" s="83" customFormat="1" ht="12.95" customHeight="1">
      <c r="A26" s="373" t="s">
        <v>350</v>
      </c>
      <c r="B26" s="374" t="s">
        <v>351</v>
      </c>
      <c r="C26" s="82"/>
      <c r="D26" s="87"/>
      <c r="E26" s="94"/>
    </row>
    <row r="27" spans="1:5" s="83" customFormat="1" ht="12.95" customHeight="1">
      <c r="A27" s="373" t="s">
        <v>65</v>
      </c>
      <c r="B27" s="374" t="s">
        <v>352</v>
      </c>
      <c r="C27" s="82"/>
      <c r="D27" s="87"/>
      <c r="E27" s="94"/>
    </row>
    <row r="28" spans="1:5" s="83" customFormat="1" ht="12.95" customHeight="1">
      <c r="A28" s="373" t="s">
        <v>66</v>
      </c>
      <c r="B28" s="374" t="s">
        <v>353</v>
      </c>
      <c r="C28" s="82"/>
      <c r="D28" s="87"/>
      <c r="E28" s="93"/>
    </row>
    <row r="29" spans="1:5" s="83" customFormat="1" ht="12.95" customHeight="1">
      <c r="A29" s="373" t="s">
        <v>354</v>
      </c>
      <c r="B29" s="374" t="s">
        <v>355</v>
      </c>
      <c r="C29" s="82"/>
      <c r="D29" s="87"/>
      <c r="E29" s="93"/>
    </row>
    <row r="30" spans="1:5" s="83" customFormat="1" ht="12.95" customHeight="1">
      <c r="A30" s="93" t="s">
        <v>356</v>
      </c>
      <c r="B30" s="84" t="s">
        <v>357</v>
      </c>
      <c r="C30" s="82"/>
      <c r="D30" s="87"/>
      <c r="E30" s="94"/>
    </row>
    <row r="31" spans="1:5" s="83" customFormat="1" ht="12.95" customHeight="1">
      <c r="A31" s="93" t="s">
        <v>358</v>
      </c>
      <c r="B31" s="84" t="s">
        <v>359</v>
      </c>
      <c r="C31" s="82"/>
      <c r="D31" s="87"/>
      <c r="E31" s="94"/>
    </row>
    <row r="32" spans="1:5" s="83" customFormat="1" ht="12.95" customHeight="1">
      <c r="C32" s="82"/>
      <c r="D32" s="87"/>
      <c r="E32" s="94"/>
    </row>
    <row r="33" spans="1:7" s="83" customFormat="1" ht="12.95" customHeight="1">
      <c r="C33" s="82"/>
      <c r="D33" s="87"/>
      <c r="E33" s="93"/>
    </row>
    <row r="34" spans="1:7" s="83" customFormat="1" ht="12.95" customHeight="1">
      <c r="C34" s="82"/>
      <c r="D34" s="87"/>
      <c r="E34" s="93"/>
    </row>
    <row r="35" spans="1:7" s="83" customFormat="1" ht="12.95" customHeight="1">
      <c r="C35" s="82"/>
      <c r="D35" s="87"/>
      <c r="G35" s="93"/>
    </row>
    <row r="36" spans="1:7" s="83" customFormat="1" ht="12.95" customHeight="1">
      <c r="C36" s="82"/>
      <c r="D36" s="87"/>
      <c r="G36" s="93"/>
    </row>
    <row r="37" spans="1:7" s="83" customFormat="1" ht="12.95" customHeight="1">
      <c r="C37" s="82"/>
      <c r="D37" s="87"/>
      <c r="G37" s="93"/>
    </row>
    <row r="38" spans="1:7" s="83" customFormat="1" ht="12.95" customHeight="1">
      <c r="A38" s="93"/>
      <c r="B38" s="84"/>
      <c r="C38" s="82"/>
      <c r="D38" s="87"/>
      <c r="F38" s="89"/>
      <c r="G38" s="89"/>
    </row>
    <row r="39" spans="1:7" s="83" customFormat="1" ht="12.95" customHeight="1">
      <c r="A39" s="93"/>
      <c r="B39" s="84"/>
      <c r="C39" s="82"/>
      <c r="D39" s="87"/>
      <c r="F39" s="89"/>
      <c r="G39" s="89"/>
    </row>
    <row r="40" spans="1:7" s="83" customFormat="1" ht="19.5" customHeight="1">
      <c r="A40" s="82"/>
      <c r="B40" s="82"/>
      <c r="C40" s="94"/>
      <c r="D40" s="87"/>
      <c r="F40" s="89"/>
      <c r="G40" s="89"/>
    </row>
    <row r="41" spans="1:7" ht="21" customHeight="1">
      <c r="A41" s="386"/>
      <c r="B41" s="386"/>
      <c r="C41" s="386"/>
      <c r="D41" s="386"/>
    </row>
  </sheetData>
  <mergeCells count="1">
    <mergeCell ref="A41:D41"/>
  </mergeCells>
  <hyperlinks>
    <hyperlink ref="B20" r:id="rId1" xr:uid="{00000000-0004-0000-0100-000000000000}"/>
  </hyperlinks>
  <pageMargins left="0.70866141732283472" right="0.70866141732283472" top="0.6692913385826772" bottom="0.59055118110236227" header="0.51181102362204722" footer="0.51181102362204722"/>
  <pageSetup paperSize="9" scale="95" fitToHeight="0" orientation="portrait" r:id="rId2"/>
  <headerFooter scaleWithDoc="0"/>
  <ignoredErrors>
    <ignoredError sqref="A24" numberStoredAsText="1"/>
  </ignoredError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Ark1">
    <pageSetUpPr fitToPage="1"/>
  </sheetPr>
  <dimension ref="A1:E47"/>
  <sheetViews>
    <sheetView showGridLines="0" zoomScaleNormal="100" zoomScaleSheetLayoutView="90" workbookViewId="0">
      <selection activeCell="B102" sqref="B102"/>
    </sheetView>
  </sheetViews>
  <sheetFormatPr baseColWidth="10" defaultColWidth="11.42578125" defaultRowHeight="12.75"/>
  <cols>
    <col min="1" max="1" width="4.7109375" style="7" customWidth="1"/>
    <col min="2" max="2" width="4.7109375" style="3" customWidth="1"/>
    <col min="3" max="3" width="86.140625" style="4" bestFit="1" customWidth="1"/>
    <col min="4" max="16384" width="11.42578125" style="3"/>
  </cols>
  <sheetData>
    <row r="1" spans="1:4" s="1" customFormat="1" ht="18.75" customHeight="1">
      <c r="A1" s="8"/>
      <c r="B1" s="9"/>
      <c r="C1" s="10"/>
    </row>
    <row r="2" spans="1:4" ht="18.75" customHeight="1">
      <c r="B2" s="2" t="s">
        <v>5</v>
      </c>
      <c r="C2" s="11"/>
    </row>
    <row r="3" spans="1:4" ht="14.25" customHeight="1">
      <c r="A3" s="12"/>
      <c r="B3" s="17" t="s">
        <v>4</v>
      </c>
      <c r="C3" s="18" t="s">
        <v>3</v>
      </c>
    </row>
    <row r="4" spans="1:4" ht="14.25" customHeight="1">
      <c r="A4" s="12"/>
      <c r="B4" s="362"/>
      <c r="C4" s="177" t="s">
        <v>273</v>
      </c>
    </row>
    <row r="5" spans="1:4" ht="14.25" customHeight="1">
      <c r="A5" s="12"/>
      <c r="B5" s="177">
        <v>1</v>
      </c>
      <c r="C5" s="177" t="s">
        <v>147</v>
      </c>
    </row>
    <row r="6" spans="1:4" ht="14.25" customHeight="1">
      <c r="A6" s="12"/>
      <c r="B6" s="177"/>
      <c r="C6" s="177" t="s">
        <v>237</v>
      </c>
      <c r="D6" s="321"/>
    </row>
    <row r="7" spans="1:4" ht="14.25" customHeight="1">
      <c r="A7" s="12"/>
      <c r="B7" s="177"/>
      <c r="C7" s="177" t="s">
        <v>238</v>
      </c>
      <c r="D7" s="321"/>
    </row>
    <row r="8" spans="1:4" ht="14.25" customHeight="1">
      <c r="A8" s="12"/>
      <c r="B8" s="177"/>
      <c r="C8" s="177" t="s">
        <v>239</v>
      </c>
      <c r="D8" s="321"/>
    </row>
    <row r="9" spans="1:4" ht="14.25" customHeight="1">
      <c r="A9" s="12"/>
      <c r="B9" s="177"/>
      <c r="C9" s="177" t="s">
        <v>240</v>
      </c>
      <c r="D9" s="321"/>
    </row>
    <row r="10" spans="1:4" ht="14.25" customHeight="1">
      <c r="A10" s="12"/>
      <c r="B10" s="177"/>
      <c r="C10" s="177" t="s">
        <v>241</v>
      </c>
      <c r="D10" s="321"/>
    </row>
    <row r="11" spans="1:4" ht="14.25" customHeight="1">
      <c r="A11" s="12"/>
      <c r="B11" s="177"/>
      <c r="C11" s="177" t="s">
        <v>242</v>
      </c>
      <c r="D11" s="321"/>
    </row>
    <row r="12" spans="1:4" ht="14.25" customHeight="1">
      <c r="A12" s="12"/>
      <c r="B12" s="177"/>
      <c r="C12" s="177" t="s">
        <v>243</v>
      </c>
      <c r="D12" s="321"/>
    </row>
    <row r="13" spans="1:4" ht="14.25" customHeight="1">
      <c r="A13" s="12"/>
      <c r="B13" s="177"/>
      <c r="C13" s="177" t="s">
        <v>244</v>
      </c>
      <c r="D13" s="321"/>
    </row>
    <row r="14" spans="1:4" ht="14.25" customHeight="1">
      <c r="A14" s="12"/>
      <c r="B14" s="177"/>
      <c r="C14" s="177" t="s">
        <v>245</v>
      </c>
      <c r="D14" s="321"/>
    </row>
    <row r="15" spans="1:4" ht="14.25" customHeight="1">
      <c r="A15" s="12"/>
      <c r="B15" s="177"/>
      <c r="C15" s="177" t="s">
        <v>246</v>
      </c>
      <c r="D15" s="321"/>
    </row>
    <row r="16" spans="1:4" ht="14.25" customHeight="1">
      <c r="A16" s="12"/>
      <c r="B16" s="177"/>
      <c r="C16" s="379" t="s">
        <v>366</v>
      </c>
      <c r="D16" s="321"/>
    </row>
    <row r="17" spans="1:5" ht="14.25" customHeight="1">
      <c r="A17" s="12"/>
      <c r="B17" s="177"/>
      <c r="C17" s="379" t="s">
        <v>367</v>
      </c>
      <c r="D17" s="321"/>
    </row>
    <row r="18" spans="1:5" ht="14.25" customHeight="1">
      <c r="A18" s="12"/>
      <c r="B18" s="177"/>
      <c r="C18" s="177" t="s">
        <v>368</v>
      </c>
      <c r="D18" s="177"/>
    </row>
    <row r="19" spans="1:5" ht="14.25" customHeight="1">
      <c r="A19" s="12"/>
      <c r="B19" s="177"/>
      <c r="C19" s="177" t="s">
        <v>369</v>
      </c>
      <c r="D19" s="254"/>
    </row>
    <row r="20" spans="1:5" ht="14.25" customHeight="1">
      <c r="A20" s="12"/>
      <c r="B20" s="177"/>
      <c r="C20" s="177" t="s">
        <v>378</v>
      </c>
      <c r="D20" s="326"/>
    </row>
    <row r="21" spans="1:5" ht="14.25" customHeight="1">
      <c r="A21" s="12"/>
      <c r="B21" s="177"/>
      <c r="C21" s="177" t="s">
        <v>371</v>
      </c>
      <c r="D21" s="327"/>
    </row>
    <row r="22" spans="1:5" ht="14.25" customHeight="1">
      <c r="A22" s="12"/>
      <c r="B22" s="177"/>
      <c r="C22" s="177" t="s">
        <v>372</v>
      </c>
      <c r="D22" s="327"/>
    </row>
    <row r="23" spans="1:5" ht="14.25" customHeight="1">
      <c r="A23" s="12"/>
      <c r="B23" s="177"/>
      <c r="C23" s="177" t="s">
        <v>373</v>
      </c>
      <c r="D23" s="327"/>
    </row>
    <row r="24" spans="1:5" ht="14.25" customHeight="1">
      <c r="A24" s="12"/>
      <c r="B24" s="177"/>
      <c r="C24" s="177" t="s">
        <v>374</v>
      </c>
      <c r="D24" s="327"/>
    </row>
    <row r="25" spans="1:5" ht="14.25" customHeight="1">
      <c r="A25" s="12"/>
      <c r="B25" s="177"/>
      <c r="C25" s="177" t="s">
        <v>375</v>
      </c>
      <c r="D25" s="327"/>
    </row>
    <row r="26" spans="1:5" ht="14.25" customHeight="1">
      <c r="A26" s="12"/>
      <c r="B26" s="177"/>
      <c r="C26" s="177" t="s">
        <v>376</v>
      </c>
      <c r="D26" s="327"/>
    </row>
    <row r="27" spans="1:5" ht="14.25" customHeight="1">
      <c r="A27" s="12"/>
      <c r="B27" s="177"/>
      <c r="C27" s="177" t="s">
        <v>377</v>
      </c>
      <c r="D27" s="327"/>
    </row>
    <row r="28" spans="1:5" s="6" customFormat="1" ht="16.5" customHeight="1">
      <c r="A28" s="5"/>
      <c r="B28" s="177">
        <v>2</v>
      </c>
      <c r="C28" s="177" t="s">
        <v>13</v>
      </c>
      <c r="E28" s="3"/>
    </row>
    <row r="29" spans="1:5" s="6" customFormat="1" ht="16.5" customHeight="1">
      <c r="A29" s="5"/>
      <c r="B29" s="177">
        <v>3</v>
      </c>
      <c r="C29" s="177" t="s">
        <v>88</v>
      </c>
      <c r="E29" s="3"/>
    </row>
    <row r="30" spans="1:5" s="6" customFormat="1" ht="16.5" customHeight="1">
      <c r="A30" s="5"/>
      <c r="B30" s="322"/>
      <c r="C30" s="323" t="s">
        <v>138</v>
      </c>
      <c r="D30" s="3"/>
      <c r="E30" s="3"/>
    </row>
    <row r="31" spans="1:5" s="6" customFormat="1" ht="16.5" customHeight="1">
      <c r="A31" s="5"/>
      <c r="B31" s="322"/>
      <c r="C31" s="323" t="s">
        <v>139</v>
      </c>
      <c r="D31" s="3"/>
      <c r="E31" s="3"/>
    </row>
    <row r="32" spans="1:5" s="6" customFormat="1" ht="16.5" customHeight="1">
      <c r="A32" s="5"/>
      <c r="B32" s="322"/>
      <c r="C32" s="323" t="s">
        <v>140</v>
      </c>
      <c r="D32" s="3"/>
      <c r="E32" s="3"/>
    </row>
    <row r="33" spans="1:5" s="6" customFormat="1" ht="16.5" customHeight="1">
      <c r="A33" s="5"/>
      <c r="B33" s="322"/>
      <c r="C33" s="323" t="s">
        <v>141</v>
      </c>
      <c r="D33" s="3"/>
      <c r="E33" s="3"/>
    </row>
    <row r="34" spans="1:5" s="6" customFormat="1" ht="16.5" customHeight="1">
      <c r="A34" s="5"/>
      <c r="B34" s="324">
        <v>4</v>
      </c>
      <c r="C34" s="324" t="s">
        <v>89</v>
      </c>
      <c r="E34" s="3"/>
    </row>
    <row r="35" spans="1:5" s="6" customFormat="1" ht="16.5" customHeight="1">
      <c r="A35" s="5"/>
      <c r="B35" s="322"/>
      <c r="C35" s="324" t="s">
        <v>142</v>
      </c>
      <c r="D35" s="3"/>
      <c r="E35" s="3"/>
    </row>
    <row r="36" spans="1:5" s="6" customFormat="1" ht="16.5" customHeight="1">
      <c r="A36" s="5"/>
      <c r="B36" s="322"/>
      <c r="C36" s="324" t="s">
        <v>249</v>
      </c>
      <c r="D36" s="3"/>
      <c r="E36" s="3"/>
    </row>
    <row r="37" spans="1:5" s="6" customFormat="1" ht="16.5" customHeight="1">
      <c r="A37" s="5"/>
      <c r="B37" s="324">
        <v>5</v>
      </c>
      <c r="C37" s="324" t="s">
        <v>90</v>
      </c>
      <c r="D37" s="3"/>
      <c r="E37" s="3"/>
    </row>
    <row r="38" spans="1:5" s="6" customFormat="1" ht="16.5" customHeight="1">
      <c r="A38" s="5"/>
      <c r="B38" s="322"/>
      <c r="C38" s="324" t="s">
        <v>143</v>
      </c>
      <c r="D38" s="3"/>
      <c r="E38" s="3"/>
    </row>
    <row r="39" spans="1:5" s="6" customFormat="1" ht="16.5" customHeight="1">
      <c r="A39" s="5"/>
      <c r="B39" s="322"/>
      <c r="C39" s="324" t="s">
        <v>144</v>
      </c>
      <c r="D39" s="3"/>
      <c r="E39" s="3"/>
    </row>
    <row r="40" spans="1:5" s="6" customFormat="1" ht="16.5" customHeight="1">
      <c r="A40" s="5"/>
      <c r="B40" s="324">
        <v>6</v>
      </c>
      <c r="C40" s="324" t="s">
        <v>134</v>
      </c>
      <c r="E40" s="3"/>
    </row>
    <row r="41" spans="1:5" s="6" customFormat="1" ht="16.5" customHeight="1">
      <c r="A41" s="5"/>
      <c r="B41" s="322"/>
      <c r="C41" s="324" t="s">
        <v>145</v>
      </c>
      <c r="D41" s="3"/>
      <c r="E41" s="3"/>
    </row>
    <row r="42" spans="1:5" s="6" customFormat="1" ht="16.5" customHeight="1">
      <c r="A42" s="5"/>
      <c r="B42" s="322"/>
      <c r="C42" s="324" t="s">
        <v>260</v>
      </c>
      <c r="D42" s="3"/>
      <c r="E42" s="3"/>
    </row>
    <row r="43" spans="1:5" s="6" customFormat="1" ht="16.5" customHeight="1">
      <c r="A43" s="5"/>
      <c r="B43" s="324">
        <v>7</v>
      </c>
      <c r="C43" s="324" t="s">
        <v>135</v>
      </c>
      <c r="D43" s="3"/>
      <c r="E43" s="3"/>
    </row>
    <row r="44" spans="1:5" s="6" customFormat="1" ht="16.5" customHeight="1">
      <c r="A44" s="5"/>
      <c r="B44" s="322"/>
      <c r="C44" s="324" t="s">
        <v>146</v>
      </c>
      <c r="E44" s="3"/>
    </row>
    <row r="45" spans="1:5" s="6" customFormat="1" ht="16.5" customHeight="1">
      <c r="A45" s="5"/>
      <c r="B45" s="322"/>
      <c r="C45" s="324" t="s">
        <v>262</v>
      </c>
      <c r="D45" s="3"/>
      <c r="E45" s="3"/>
    </row>
    <row r="46" spans="1:5">
      <c r="B46" s="324">
        <v>8</v>
      </c>
      <c r="C46" s="324" t="s">
        <v>255</v>
      </c>
    </row>
    <row r="47" spans="1:5">
      <c r="B47" s="322"/>
      <c r="C47" s="324" t="s">
        <v>267</v>
      </c>
    </row>
  </sheetData>
  <hyperlinks>
    <hyperlink ref="C29" location="'3 Income'!A1" display="Income" xr:uid="{00000000-0004-0000-0200-000000000000}"/>
    <hyperlink ref="C34" location="'4 Expences'!A1" display="Expences" xr:uid="{00000000-0004-0000-0200-000001000000}"/>
    <hyperlink ref="C37" location="'5 Margins'!A1" display="Margins" xr:uid="{00000000-0004-0000-0200-000002000000}"/>
    <hyperlink ref="C40" location="'6 Lending'!A2" display="Lending" xr:uid="{00000000-0004-0000-0200-000003000000}"/>
    <hyperlink ref="C43" location="'7 Deposits'!A2" display="Deposits" xr:uid="{00000000-0004-0000-0200-000004000000}"/>
    <hyperlink ref="C30" location="'3 Income'!A2" display="3.1 Net interest income and commissionfees from covered bonds companies" xr:uid="{00000000-0004-0000-0200-000005000000}"/>
    <hyperlink ref="C31" location="'3 Income'!A43" display="3.2 Net commision and other income" xr:uid="{00000000-0004-0000-0200-000006000000}"/>
    <hyperlink ref="C32" location="'3 Income'!A90" display="3.3 Net income from financial assets and liabilities" xr:uid="{00000000-0004-0000-0200-000007000000}"/>
    <hyperlink ref="C33" location="'3 Income'!A103" display="3.4 Specification of the consolidated profit after tax in NOK millions:" xr:uid="{00000000-0004-0000-0200-000008000000}"/>
    <hyperlink ref="C35" location="'4 Expences'!A2" display="4.1 Expences Group" xr:uid="{00000000-0004-0000-0200-000009000000}"/>
    <hyperlink ref="C36" location="'4 Expences'!A44" display="4.2 Expences Parent bank (Pro-forma)" xr:uid="{00000000-0004-0000-0200-00000A000000}"/>
    <hyperlink ref="C38" location="'5 Margins'!A2" display="5.1 Deposit margins" xr:uid="{00000000-0004-0000-0200-00000B000000}"/>
    <hyperlink ref="C39" location="'5 Margins'!A31" display="5.2 Lending margins" xr:uid="{00000000-0004-0000-0200-00000C000000}"/>
    <hyperlink ref="C41" location="'6 Lending'!A2" display="6.1 Development in volumes - Loans to customers" xr:uid="{00000000-0004-0000-0200-00000D000000}"/>
    <hyperlink ref="C44" location="'7 Deposits'!A2" display="7.1 Development in volumes - Deposits from customers" xr:uid="{00000000-0004-0000-0200-00000E000000}"/>
    <hyperlink ref="B28" location="'2 Results and key figures'!A1" display="'2 Results and key figures'!A1" xr:uid="{00000000-0004-0000-0200-00000F000000}"/>
    <hyperlink ref="B29" location="'3 Income'!A1" display="'3 Income'!A1" xr:uid="{00000000-0004-0000-0200-000010000000}"/>
    <hyperlink ref="B34" location="'4 Expences'!A1" display="'4 Expences'!A1" xr:uid="{00000000-0004-0000-0200-000011000000}"/>
    <hyperlink ref="B37" location="'5 Margins'!A1" display="'5 Margins'!A1" xr:uid="{00000000-0004-0000-0200-000012000000}"/>
    <hyperlink ref="B40" location="'6 Lending'!A1" display="'6 Lending'!A1" xr:uid="{00000000-0004-0000-0200-000013000000}"/>
    <hyperlink ref="B43" location="'7 Deposits'!A1" display="'7 Deposits'!A1" xr:uid="{00000000-0004-0000-0200-000014000000}"/>
    <hyperlink ref="C5" location="'1 APM'!A2" display="APM" xr:uid="{00000000-0004-0000-0200-000015000000}"/>
    <hyperlink ref="C6" location="'1 APM'!A28" display="1.1 Return on equity capital " xr:uid="{00000000-0004-0000-0200-000016000000}"/>
    <hyperlink ref="C7" location="'1 APM'!A33" display="1.2 Cost-income-ratio " xr:uid="{00000000-0004-0000-0200-000017000000}"/>
    <hyperlink ref="C8" location="'1 APM'!A38" display="1.3 Gross loans including loans transferred to covered bond companies" xr:uid="{00000000-0004-0000-0200-000018000000}"/>
    <hyperlink ref="C9" location="'1 APM'!A44" display="1.4 Growth in loans during the last 12 months in per cent" xr:uid="{00000000-0004-0000-0200-000019000000}"/>
    <hyperlink ref="C10" location="'1 APM'!A51" display="1.5 Growth in loans incl. Loans transferred to covered bond companies during the last 12 months in per cent" xr:uid="{00000000-0004-0000-0200-00001A000000}"/>
    <hyperlink ref="C11" location="'1 APM'!A56" display="1.6 Cost-income-ratio" xr:uid="{00000000-0004-0000-0200-00001B000000}"/>
    <hyperlink ref="C12" location="'1 APM'!A61" display="1.7 Cost-income-ratio incl. loans transferred to covered bond companies" xr:uid="{00000000-0004-0000-0200-00001C000000}"/>
    <hyperlink ref="C13" location="'1 APM'!A68" display="1.8 Growth in deposits in the last 12 months in per cent" xr:uid="{00000000-0004-0000-0200-00001D000000}"/>
    <hyperlink ref="C14" location="'1 APM'!A78" display="1.9 Total assets incl. Loans transferred to covered bond companies (Business capital)" xr:uid="{00000000-0004-0000-0200-00001E000000}"/>
    <hyperlink ref="C15" location="'1 APM'!A85" display="1.10 Losses on loans and guarantees as a percentageof gross loans" xr:uid="{00000000-0004-0000-0200-00001F000000}"/>
    <hyperlink ref="C18" location="'1 APM'!A90" display="1.11 Brutto misligholdte engasjement i prosent av brutto utlån" xr:uid="{00000000-0004-0000-0200-000020000000}"/>
    <hyperlink ref="C19" location="'1 APM'!A102" display="1.14 Gross doubtful commitments (not in default) in percentage of gross loans" xr:uid="{00000000-0004-0000-0200-000021000000}"/>
    <hyperlink ref="C20" location="'1 APM'!A108" display="1.15 Net commitments in default and other doutful commitments,  percentage of gross loans" xr:uid="{00000000-0004-0000-0200-000022000000}"/>
    <hyperlink ref="C21" location="'1 APM'!A113" display="1.16 Loan loss impairment ratio on defaulted commitments" xr:uid="{00000000-0004-0000-0200-000023000000}"/>
    <hyperlink ref="C22" location="'1 APM'!A117" display="1.17 Loan loss impairment ratio on doubtful commitments" xr:uid="{00000000-0004-0000-0200-000024000000}"/>
    <hyperlink ref="C23" location="'1 APM'!A122" display="1.18 Equity ratio" xr:uid="{00000000-0004-0000-0200-000025000000}"/>
    <hyperlink ref="C24" location="'1 APM'!A135" display="1.19 Book equity per EC" xr:uid="{00000000-0004-0000-0200-000026000000}"/>
    <hyperlink ref="C25" location="'1 APM'!A143" display="1.20 Earnings per equity certificate (in NOK)" xr:uid="{00000000-0004-0000-0200-000027000000}"/>
    <hyperlink ref="C26" location="'1 APM'!A149" display="1.21 Price/Earnings per EC" xr:uid="{00000000-0004-0000-0200-000028000000}"/>
    <hyperlink ref="C27" location="'1 APM'!A153" display="1.22 Price/Book equity" xr:uid="{00000000-0004-0000-0200-000029000000}"/>
    <hyperlink ref="C28" location="'2 Results and key figures'!A1" display="Results from the quarterly accounts Group" xr:uid="{00000000-0004-0000-0200-00002A000000}"/>
    <hyperlink ref="B5" location="'1 APM'!A1" display="'1 APM'!A1" xr:uid="{00000000-0004-0000-0200-00002B000000}"/>
    <hyperlink ref="C46" location="'9 Customers'!A2" display="Customers" xr:uid="{00000000-0004-0000-0200-00002C000000}"/>
    <hyperlink ref="C47" location="'9 Customers'!A2" display="9.1 Number of customers" xr:uid="{00000000-0004-0000-0200-00002D000000}"/>
    <hyperlink ref="B46" location="'9 Customers'!A1" display="'9 Customers'!A1" xr:uid="{00000000-0004-0000-0200-00002E000000}"/>
    <hyperlink ref="C45" location="'7 Deposits'!A37" display="7.2 Deposits sensitive to changes in the NIBOR rate" xr:uid="{00000000-0004-0000-0200-00002F000000}"/>
    <hyperlink ref="C42" location="'6 Lending'!A39" display="6.2 Loans sensitive to changes in the NIBOR rate" xr:uid="{00000000-0004-0000-0200-000030000000}"/>
    <hyperlink ref="C4" location="'APM definition'!A1" display="APM definition" xr:uid="{00000000-0004-0000-0200-000031000000}"/>
    <hyperlink ref="C16" location="'1 APM'!A90" display="1.11 Loans and advances to customers at Stage 2 in percentage of gross loans" xr:uid="{00000000-0004-0000-0200-000032000000}"/>
    <hyperlink ref="C17" location="'1 APM'!A94" display="1.12 Loans and advances to customers at Stage 3 in percentage of gross loans" xr:uid="{00000000-0004-0000-0200-000033000000}"/>
    <hyperlink ref="C18:D18" location="'1 APM'!A98" display="1.13 Gross defaulted commitments in percentage of gross loans" xr:uid="{00000000-0004-0000-0200-000034000000}"/>
  </hyperlinks>
  <pageMargins left="0.70866141732283472" right="0.70866141732283472" top="0.6692913385826772" bottom="0.39370078740157483" header="0.51181102362204722" footer="0.51181102362204722"/>
  <pageSetup paperSize="9" scale="61" fitToHeight="0" orientation="portrait" r:id="rId1"/>
  <headerFooter scaleWithDoc="0">
    <oddHeader>&amp;L&amp;8FACT BOOK DNB - 4Q15&amp;R&amp;8CONTENTS</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H71"/>
  <sheetViews>
    <sheetView showGridLines="0" zoomScaleNormal="100" workbookViewId="0">
      <selection activeCell="A146" sqref="A146"/>
    </sheetView>
  </sheetViews>
  <sheetFormatPr baseColWidth="10" defaultRowHeight="10.5"/>
  <cols>
    <col min="1" max="1" width="33" style="364" customWidth="1"/>
    <col min="2" max="2" width="78" style="364" customWidth="1"/>
    <col min="3" max="16384" width="11.42578125" style="365"/>
  </cols>
  <sheetData>
    <row r="1" spans="1:8" ht="39" customHeight="1"/>
    <row r="2" spans="1:8" ht="39" customHeight="1"/>
    <row r="3" spans="1:8" ht="39" customHeight="1"/>
    <row r="4" spans="1:8" ht="39" customHeight="1"/>
    <row r="5" spans="1:8" ht="39" customHeight="1"/>
    <row r="6" spans="1:8" ht="39" customHeight="1"/>
    <row r="7" spans="1:8" ht="39" customHeight="1"/>
    <row r="8" spans="1:8" ht="39" customHeight="1"/>
    <row r="9" spans="1:8" ht="39" customHeight="1"/>
    <row r="10" spans="1:8" ht="39" customHeight="1">
      <c r="A10" s="366" t="s">
        <v>150</v>
      </c>
      <c r="B10" s="367" t="s">
        <v>274</v>
      </c>
    </row>
    <row r="11" spans="1:8" ht="62.25" customHeight="1">
      <c r="A11" s="389" t="s">
        <v>342</v>
      </c>
      <c r="B11" s="371"/>
    </row>
    <row r="12" spans="1:8" ht="77.25" customHeight="1">
      <c r="A12" s="389"/>
      <c r="B12" s="363" t="s">
        <v>343</v>
      </c>
    </row>
    <row r="13" spans="1:8" ht="69" customHeight="1">
      <c r="A13" s="387" t="s">
        <v>275</v>
      </c>
      <c r="B13" s="368"/>
      <c r="H13" s="369"/>
    </row>
    <row r="14" spans="1:8" ht="69" customHeight="1">
      <c r="A14" s="387"/>
      <c r="B14" s="370" t="s">
        <v>276</v>
      </c>
    </row>
    <row r="15" spans="1:8" ht="39" customHeight="1">
      <c r="A15" s="387" t="s">
        <v>277</v>
      </c>
      <c r="B15" s="368"/>
    </row>
    <row r="16" spans="1:8" ht="39" customHeight="1">
      <c r="A16" s="387"/>
      <c r="B16" s="370" t="s">
        <v>278</v>
      </c>
    </row>
    <row r="17" spans="1:2" ht="39" customHeight="1">
      <c r="A17" s="387" t="s">
        <v>160</v>
      </c>
      <c r="B17" s="368"/>
    </row>
    <row r="18" spans="1:2" ht="39" customHeight="1">
      <c r="A18" s="387"/>
      <c r="B18" s="370" t="s">
        <v>279</v>
      </c>
    </row>
    <row r="19" spans="1:2" ht="39" customHeight="1">
      <c r="A19" s="387" t="s">
        <v>280</v>
      </c>
      <c r="B19" s="368"/>
    </row>
    <row r="20" spans="1:2" ht="39" customHeight="1">
      <c r="A20" s="387"/>
      <c r="B20" s="370" t="s">
        <v>281</v>
      </c>
    </row>
    <row r="21" spans="1:2" ht="39" customHeight="1">
      <c r="A21" s="387" t="s">
        <v>282</v>
      </c>
      <c r="B21" s="370"/>
    </row>
    <row r="22" spans="1:2" ht="37.5" customHeight="1">
      <c r="A22" s="387"/>
      <c r="B22" s="370" t="s">
        <v>283</v>
      </c>
    </row>
    <row r="23" spans="1:2" ht="39" hidden="1" customHeight="1">
      <c r="A23" s="366" t="s">
        <v>150</v>
      </c>
      <c r="B23" s="367" t="s">
        <v>274</v>
      </c>
    </row>
    <row r="24" spans="1:2" ht="39" customHeight="1">
      <c r="A24" s="387" t="s">
        <v>284</v>
      </c>
      <c r="B24" s="370"/>
    </row>
    <row r="25" spans="1:2" ht="39" customHeight="1">
      <c r="A25" s="387"/>
      <c r="B25" s="370" t="s">
        <v>285</v>
      </c>
    </row>
    <row r="26" spans="1:2" ht="48.95" customHeight="1">
      <c r="A26" s="387" t="s">
        <v>286</v>
      </c>
      <c r="B26" s="370"/>
    </row>
    <row r="27" spans="1:2" ht="48.95" customHeight="1">
      <c r="A27" s="387"/>
      <c r="B27" s="370" t="s">
        <v>287</v>
      </c>
    </row>
    <row r="28" spans="1:2" ht="39" customHeight="1">
      <c r="A28" s="387" t="s">
        <v>288</v>
      </c>
      <c r="B28" s="370"/>
    </row>
    <row r="29" spans="1:2" ht="39" customHeight="1">
      <c r="A29" s="387"/>
      <c r="B29" s="370" t="s">
        <v>289</v>
      </c>
    </row>
    <row r="30" spans="1:2" ht="39" customHeight="1">
      <c r="A30" s="387" t="s">
        <v>290</v>
      </c>
      <c r="B30" s="370"/>
    </row>
    <row r="31" spans="1:2" ht="39" customHeight="1">
      <c r="A31" s="387"/>
      <c r="B31" s="370" t="s">
        <v>291</v>
      </c>
    </row>
    <row r="32" spans="1:2" ht="39" customHeight="1">
      <c r="A32" s="387" t="s">
        <v>292</v>
      </c>
      <c r="B32" s="370"/>
    </row>
    <row r="33" spans="1:2" ht="48.95" customHeight="1">
      <c r="A33" s="387"/>
      <c r="B33" s="370" t="s">
        <v>293</v>
      </c>
    </row>
    <row r="34" spans="1:2" ht="48.95" customHeight="1">
      <c r="A34" s="387" t="s">
        <v>294</v>
      </c>
      <c r="B34" s="370"/>
    </row>
    <row r="35" spans="1:2" ht="48.95" customHeight="1">
      <c r="A35" s="387"/>
      <c r="B35" s="370" t="s">
        <v>295</v>
      </c>
    </row>
    <row r="36" spans="1:2" ht="39" customHeight="1">
      <c r="A36" s="387" t="s">
        <v>296</v>
      </c>
      <c r="B36" s="370"/>
    </row>
    <row r="37" spans="1:2" ht="39" customHeight="1">
      <c r="A37" s="387"/>
      <c r="B37" s="370" t="s">
        <v>297</v>
      </c>
    </row>
    <row r="38" spans="1:2" ht="48.95" customHeight="1">
      <c r="A38" s="387" t="s">
        <v>298</v>
      </c>
      <c r="B38" s="370"/>
    </row>
    <row r="39" spans="1:2" ht="48.95" customHeight="1">
      <c r="A39" s="387"/>
      <c r="B39" s="370" t="s">
        <v>299</v>
      </c>
    </row>
    <row r="40" spans="1:2" ht="39" customHeight="1">
      <c r="A40" s="387" t="s">
        <v>39</v>
      </c>
      <c r="B40" s="370"/>
    </row>
    <row r="41" spans="1:2" ht="39" customHeight="1">
      <c r="A41" s="387"/>
      <c r="B41" s="370" t="s">
        <v>300</v>
      </c>
    </row>
    <row r="42" spans="1:2" ht="39" hidden="1" customHeight="1">
      <c r="A42" s="366" t="s">
        <v>150</v>
      </c>
      <c r="B42" s="367" t="s">
        <v>274</v>
      </c>
    </row>
    <row r="43" spans="1:2" ht="48.95" customHeight="1">
      <c r="A43" s="387" t="s">
        <v>301</v>
      </c>
      <c r="B43" s="370"/>
    </row>
    <row r="44" spans="1:2" ht="48.95" customHeight="1">
      <c r="A44" s="387"/>
      <c r="B44" s="370" t="s">
        <v>302</v>
      </c>
    </row>
    <row r="45" spans="1:2" ht="39" customHeight="1">
      <c r="A45" s="388" t="s">
        <v>303</v>
      </c>
      <c r="B45" s="370"/>
    </row>
    <row r="46" spans="1:2" ht="39" customHeight="1">
      <c r="A46" s="388"/>
      <c r="B46" s="370" t="s">
        <v>304</v>
      </c>
    </row>
    <row r="47" spans="1:2" ht="39" customHeight="1">
      <c r="A47" s="388" t="s">
        <v>305</v>
      </c>
      <c r="B47" s="370"/>
    </row>
    <row r="48" spans="1:2" ht="39" customHeight="1">
      <c r="A48" s="388"/>
      <c r="B48" s="370" t="s">
        <v>304</v>
      </c>
    </row>
    <row r="49" spans="1:2" ht="39" customHeight="1">
      <c r="A49" s="388" t="s">
        <v>306</v>
      </c>
      <c r="B49" s="370"/>
    </row>
    <row r="50" spans="1:2" ht="39" customHeight="1">
      <c r="A50" s="388"/>
      <c r="B50" s="370" t="s">
        <v>304</v>
      </c>
    </row>
    <row r="51" spans="1:2" ht="39" customHeight="1">
      <c r="A51" s="388" t="s">
        <v>307</v>
      </c>
      <c r="B51" s="370"/>
    </row>
    <row r="52" spans="1:2" ht="39" customHeight="1">
      <c r="A52" s="388"/>
      <c r="B52" s="370" t="s">
        <v>304</v>
      </c>
    </row>
    <row r="53" spans="1:2" ht="39" customHeight="1">
      <c r="A53" s="388" t="s">
        <v>308</v>
      </c>
      <c r="B53" s="370"/>
    </row>
    <row r="54" spans="1:2" ht="39" customHeight="1">
      <c r="A54" s="388"/>
      <c r="B54" s="370" t="s">
        <v>304</v>
      </c>
    </row>
    <row r="55" spans="1:2" ht="39" customHeight="1">
      <c r="A55" s="387" t="s">
        <v>204</v>
      </c>
      <c r="B55" s="370"/>
    </row>
    <row r="56" spans="1:2" ht="39" customHeight="1">
      <c r="A56" s="387"/>
      <c r="B56" s="370" t="s">
        <v>309</v>
      </c>
    </row>
    <row r="57" spans="1:2" ht="48.95" customHeight="1">
      <c r="A57" s="387" t="s">
        <v>214</v>
      </c>
      <c r="B57" s="370"/>
    </row>
    <row r="58" spans="1:2" ht="48.95" customHeight="1">
      <c r="A58" s="387"/>
      <c r="B58" s="370" t="s">
        <v>310</v>
      </c>
    </row>
    <row r="59" spans="1:2" ht="48.95" customHeight="1">
      <c r="A59" s="387" t="s">
        <v>222</v>
      </c>
      <c r="B59" s="370"/>
    </row>
    <row r="60" spans="1:2" ht="48.95" customHeight="1">
      <c r="A60" s="387"/>
      <c r="B60" s="370" t="s">
        <v>311</v>
      </c>
    </row>
    <row r="61" spans="1:2" ht="48.95" customHeight="1">
      <c r="A61" s="387" t="s">
        <v>312</v>
      </c>
      <c r="B61" s="370"/>
    </row>
    <row r="62" spans="1:2" ht="48" customHeight="1">
      <c r="A62" s="387"/>
      <c r="B62" s="370" t="s">
        <v>313</v>
      </c>
    </row>
    <row r="63" spans="1:2" ht="48.75" hidden="1" customHeight="1">
      <c r="A63" s="366" t="s">
        <v>150</v>
      </c>
      <c r="B63" s="367" t="s">
        <v>274</v>
      </c>
    </row>
    <row r="64" spans="1:2" ht="39" customHeight="1">
      <c r="A64" s="387" t="s">
        <v>314</v>
      </c>
      <c r="B64" s="370"/>
    </row>
    <row r="65" spans="1:2" ht="39" customHeight="1">
      <c r="A65" s="387"/>
      <c r="B65" s="370" t="s">
        <v>315</v>
      </c>
    </row>
    <row r="66" spans="1:2" ht="39" customHeight="1">
      <c r="A66" s="387" t="s">
        <v>316</v>
      </c>
      <c r="B66" s="370"/>
    </row>
    <row r="67" spans="1:2" ht="39" customHeight="1">
      <c r="A67" s="387"/>
      <c r="B67" s="370" t="s">
        <v>317</v>
      </c>
    </row>
    <row r="68" spans="1:2" ht="39" customHeight="1">
      <c r="A68" s="387" t="s">
        <v>318</v>
      </c>
      <c r="B68" s="370"/>
    </row>
    <row r="69" spans="1:2" ht="39" customHeight="1">
      <c r="A69" s="387"/>
      <c r="B69" s="370" t="s">
        <v>319</v>
      </c>
    </row>
    <row r="70" spans="1:2" ht="39" customHeight="1">
      <c r="A70" s="387" t="s">
        <v>320</v>
      </c>
      <c r="B70" s="370"/>
    </row>
    <row r="71" spans="1:2" ht="39" customHeight="1">
      <c r="A71" s="387"/>
      <c r="B71" s="370" t="s">
        <v>321</v>
      </c>
    </row>
  </sheetData>
  <mergeCells count="29">
    <mergeCell ref="A11:A12"/>
    <mergeCell ref="A64:A65"/>
    <mergeCell ref="A66:A67"/>
    <mergeCell ref="A68:A69"/>
    <mergeCell ref="A70:A71"/>
    <mergeCell ref="A51:A52"/>
    <mergeCell ref="A53:A54"/>
    <mergeCell ref="A55:A56"/>
    <mergeCell ref="A57:A58"/>
    <mergeCell ref="A59:A60"/>
    <mergeCell ref="A61:A62"/>
    <mergeCell ref="A38:A39"/>
    <mergeCell ref="A40:A41"/>
    <mergeCell ref="A43:A44"/>
    <mergeCell ref="A45:A46"/>
    <mergeCell ref="A47:A48"/>
    <mergeCell ref="A49:A50"/>
    <mergeCell ref="A26:A27"/>
    <mergeCell ref="A28:A29"/>
    <mergeCell ref="A30:A31"/>
    <mergeCell ref="A32:A33"/>
    <mergeCell ref="A34:A35"/>
    <mergeCell ref="A36:A37"/>
    <mergeCell ref="A24:A25"/>
    <mergeCell ref="A13:A14"/>
    <mergeCell ref="A15:A16"/>
    <mergeCell ref="A17:A18"/>
    <mergeCell ref="A19:A20"/>
    <mergeCell ref="A21:A22"/>
  </mergeCells>
  <pageMargins left="0.70866141732283472" right="0.70866141732283472" top="0.74803149606299213" bottom="0.74803149606299213" header="0.31496062992125984" footer="0.31496062992125984"/>
  <pageSetup paperSize="9" scale="78" fitToHeight="4" orientation="portrait" verticalDpi="0"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N153"/>
  <sheetViews>
    <sheetView showGridLines="0" topLeftCell="B1" workbookViewId="0">
      <pane ySplit="5" topLeftCell="A6" activePane="bottomLeft" state="frozen"/>
      <selection pane="bottomLeft" activeCell="E36" sqref="E36"/>
    </sheetView>
  </sheetViews>
  <sheetFormatPr baseColWidth="10" defaultRowHeight="12.75"/>
  <cols>
    <col min="1" max="1" width="84.140625" customWidth="1"/>
    <col min="2" max="2" width="106.5703125" customWidth="1"/>
  </cols>
  <sheetData>
    <row r="1" spans="1:40" ht="15">
      <c r="A1" s="247">
        <v>365</v>
      </c>
    </row>
    <row r="2" spans="1:40" ht="15">
      <c r="A2" s="20" t="s">
        <v>150</v>
      </c>
    </row>
    <row r="5" spans="1:40" ht="15">
      <c r="A5" s="246"/>
      <c r="B5" s="255"/>
      <c r="C5" s="353">
        <v>43738</v>
      </c>
      <c r="D5" s="353" t="s">
        <v>381</v>
      </c>
      <c r="E5" s="353">
        <v>43646</v>
      </c>
      <c r="F5" s="353" t="s">
        <v>360</v>
      </c>
      <c r="G5" s="353">
        <v>43555</v>
      </c>
      <c r="H5" s="353" t="s">
        <v>344</v>
      </c>
      <c r="I5" s="353">
        <v>43465</v>
      </c>
      <c r="J5" s="353" t="s">
        <v>345</v>
      </c>
      <c r="K5" s="353">
        <v>43373</v>
      </c>
      <c r="L5" s="353" t="s">
        <v>327</v>
      </c>
      <c r="M5" s="353">
        <v>43281</v>
      </c>
      <c r="N5" s="256" t="s">
        <v>328</v>
      </c>
      <c r="O5" s="353">
        <v>43190</v>
      </c>
      <c r="P5" s="256" t="s">
        <v>329</v>
      </c>
      <c r="Q5" s="353">
        <v>43100</v>
      </c>
      <c r="R5" s="256" t="s">
        <v>330</v>
      </c>
      <c r="S5" s="353">
        <v>43008</v>
      </c>
      <c r="T5" s="256" t="s">
        <v>331</v>
      </c>
      <c r="U5" s="353">
        <v>42916</v>
      </c>
      <c r="V5" s="256" t="s">
        <v>332</v>
      </c>
      <c r="W5" s="353">
        <v>42825</v>
      </c>
      <c r="X5" s="256" t="s">
        <v>333</v>
      </c>
      <c r="Y5" s="353">
        <v>42735</v>
      </c>
      <c r="Z5" s="256" t="s">
        <v>334</v>
      </c>
      <c r="AA5" s="353">
        <v>42643</v>
      </c>
      <c r="AB5" s="256" t="s">
        <v>335</v>
      </c>
      <c r="AC5" s="353">
        <v>42551</v>
      </c>
      <c r="AD5" s="256" t="s">
        <v>336</v>
      </c>
      <c r="AE5" s="353">
        <v>42460</v>
      </c>
      <c r="AF5" s="256" t="s">
        <v>337</v>
      </c>
      <c r="AG5" s="353">
        <v>42369</v>
      </c>
      <c r="AH5" s="256" t="s">
        <v>338</v>
      </c>
      <c r="AI5" s="353">
        <v>42277</v>
      </c>
      <c r="AJ5" s="256" t="s">
        <v>339</v>
      </c>
      <c r="AK5" s="353">
        <v>42185</v>
      </c>
      <c r="AL5" s="256" t="s">
        <v>340</v>
      </c>
      <c r="AM5" s="353">
        <v>42094</v>
      </c>
      <c r="AN5" s="256" t="s">
        <v>341</v>
      </c>
    </row>
    <row r="6" spans="1:40" ht="15">
      <c r="A6" s="246"/>
      <c r="B6" s="255"/>
      <c r="C6" s="351">
        <v>43466</v>
      </c>
      <c r="D6" s="351">
        <v>43647</v>
      </c>
      <c r="E6" s="351">
        <v>43466</v>
      </c>
      <c r="F6" s="351">
        <v>43556</v>
      </c>
      <c r="G6" s="351">
        <v>43466</v>
      </c>
      <c r="H6" s="351">
        <v>43466</v>
      </c>
      <c r="I6" s="351">
        <v>43101</v>
      </c>
      <c r="J6" s="351">
        <v>43374</v>
      </c>
      <c r="K6" s="351">
        <v>43101</v>
      </c>
      <c r="L6" s="351">
        <v>43282</v>
      </c>
      <c r="M6" s="351">
        <v>43101</v>
      </c>
      <c r="N6" s="351">
        <v>43191</v>
      </c>
      <c r="O6" s="351">
        <v>43101</v>
      </c>
      <c r="P6" s="351">
        <v>43101</v>
      </c>
      <c r="Q6" s="351">
        <v>42736</v>
      </c>
      <c r="R6" s="351">
        <v>43009</v>
      </c>
      <c r="S6" s="351">
        <v>42736</v>
      </c>
      <c r="T6" s="351">
        <v>42917</v>
      </c>
      <c r="U6" s="351">
        <v>42736</v>
      </c>
      <c r="V6" s="351">
        <v>42826</v>
      </c>
      <c r="W6" s="351">
        <v>42736</v>
      </c>
      <c r="X6" s="351">
        <v>42736</v>
      </c>
      <c r="Y6" s="351">
        <v>42370</v>
      </c>
      <c r="Z6" s="351">
        <v>42644</v>
      </c>
      <c r="AA6" s="351">
        <v>42370</v>
      </c>
      <c r="AB6" s="351">
        <v>42552</v>
      </c>
      <c r="AC6" s="351">
        <v>42370</v>
      </c>
      <c r="AD6" s="351">
        <v>42461</v>
      </c>
      <c r="AE6" s="351">
        <v>42370</v>
      </c>
      <c r="AF6" s="351">
        <v>42370</v>
      </c>
      <c r="AG6" s="351">
        <v>42005</v>
      </c>
      <c r="AH6" s="351">
        <v>42278</v>
      </c>
      <c r="AI6" s="351">
        <v>42005</v>
      </c>
      <c r="AJ6" s="351">
        <v>42186</v>
      </c>
      <c r="AK6" s="351">
        <v>42005</v>
      </c>
      <c r="AL6" s="351">
        <v>42095</v>
      </c>
      <c r="AM6" s="351">
        <v>42005</v>
      </c>
      <c r="AN6" s="351">
        <v>42005</v>
      </c>
    </row>
    <row r="7" spans="1:40" ht="15">
      <c r="A7" s="246"/>
      <c r="B7" s="257"/>
      <c r="C7" s="352">
        <v>43738</v>
      </c>
      <c r="D7" s="352">
        <v>43738</v>
      </c>
      <c r="E7" s="352">
        <v>43646</v>
      </c>
      <c r="F7" s="352">
        <v>43646</v>
      </c>
      <c r="G7" s="352">
        <v>43555</v>
      </c>
      <c r="H7" s="352">
        <v>43555</v>
      </c>
      <c r="I7" s="352">
        <v>43465</v>
      </c>
      <c r="J7" s="352">
        <v>43465</v>
      </c>
      <c r="K7" s="352">
        <v>43373</v>
      </c>
      <c r="L7" s="352">
        <v>43373</v>
      </c>
      <c r="M7" s="352">
        <v>43281</v>
      </c>
      <c r="N7" s="352">
        <v>43281</v>
      </c>
      <c r="O7" s="352">
        <v>43190</v>
      </c>
      <c r="P7" s="352">
        <v>43190</v>
      </c>
      <c r="Q7" s="352">
        <v>43100</v>
      </c>
      <c r="R7" s="352">
        <v>43100</v>
      </c>
      <c r="S7" s="352">
        <v>43008</v>
      </c>
      <c r="T7" s="352">
        <v>43008</v>
      </c>
      <c r="U7" s="352">
        <v>42916</v>
      </c>
      <c r="V7" s="352">
        <v>42916</v>
      </c>
      <c r="W7" s="352">
        <v>42825</v>
      </c>
      <c r="X7" s="352">
        <v>42825</v>
      </c>
      <c r="Y7" s="352">
        <v>42735</v>
      </c>
      <c r="Z7" s="352">
        <v>42735</v>
      </c>
      <c r="AA7" s="352">
        <v>42643</v>
      </c>
      <c r="AB7" s="352">
        <v>42643</v>
      </c>
      <c r="AC7" s="352">
        <v>42551</v>
      </c>
      <c r="AD7" s="352">
        <v>42551</v>
      </c>
      <c r="AE7" s="352">
        <v>42460</v>
      </c>
      <c r="AF7" s="352">
        <v>42460</v>
      </c>
      <c r="AG7" s="352">
        <v>42369</v>
      </c>
      <c r="AH7" s="352">
        <v>42369</v>
      </c>
      <c r="AI7" s="352">
        <v>42277</v>
      </c>
      <c r="AJ7" s="352">
        <v>42277</v>
      </c>
      <c r="AK7" s="352">
        <v>42185</v>
      </c>
      <c r="AL7" s="352">
        <v>42185</v>
      </c>
      <c r="AM7" s="352">
        <v>42094</v>
      </c>
      <c r="AN7" s="352">
        <v>42094</v>
      </c>
    </row>
    <row r="8" spans="1:40" ht="15">
      <c r="B8" s="257" t="s">
        <v>164</v>
      </c>
      <c r="C8" s="375">
        <v>273</v>
      </c>
      <c r="D8" s="376">
        <v>92</v>
      </c>
      <c r="E8" s="375">
        <f>_xlfn.DAYS(E7,E6-1)</f>
        <v>181</v>
      </c>
      <c r="F8" s="376">
        <f>_xlfn.DAYS(F7,F6-1)</f>
        <v>91</v>
      </c>
      <c r="G8" s="257">
        <v>90</v>
      </c>
      <c r="H8" s="257">
        <v>90</v>
      </c>
      <c r="I8" s="257">
        <v>365</v>
      </c>
      <c r="J8" s="257">
        <v>92</v>
      </c>
      <c r="K8" s="257">
        <v>273</v>
      </c>
      <c r="L8" s="257">
        <v>92</v>
      </c>
      <c r="M8" s="257">
        <v>181</v>
      </c>
      <c r="N8" s="257">
        <v>91</v>
      </c>
      <c r="O8" s="257">
        <f>31+28+31</f>
        <v>90</v>
      </c>
      <c r="P8" s="257">
        <f>31+28+31</f>
        <v>90</v>
      </c>
      <c r="Q8" s="257">
        <f>+R8+S8</f>
        <v>365</v>
      </c>
      <c r="R8" s="257">
        <f>31+30+31</f>
        <v>92</v>
      </c>
      <c r="S8" s="257">
        <f>+T8+U8</f>
        <v>273</v>
      </c>
      <c r="T8" s="257">
        <f>31+31+30</f>
        <v>92</v>
      </c>
      <c r="U8" s="257">
        <f>+V8+X8</f>
        <v>181</v>
      </c>
      <c r="V8" s="257">
        <f>30+31+30</f>
        <v>91</v>
      </c>
      <c r="W8" s="257">
        <f>+X8</f>
        <v>90</v>
      </c>
      <c r="X8" s="257">
        <f>31+28+31</f>
        <v>90</v>
      </c>
      <c r="Y8" s="257">
        <f>+Z8+AA8</f>
        <v>366</v>
      </c>
      <c r="Z8" s="257">
        <f>31+30+31</f>
        <v>92</v>
      </c>
      <c r="AA8" s="257">
        <f>+AB8+AC8</f>
        <v>274</v>
      </c>
      <c r="AB8" s="257">
        <f>31+31+30</f>
        <v>92</v>
      </c>
      <c r="AC8" s="257">
        <f>+AD8+AE8</f>
        <v>182</v>
      </c>
      <c r="AD8" s="257">
        <f>30+31+30</f>
        <v>91</v>
      </c>
      <c r="AE8" s="257">
        <f>+AF8</f>
        <v>91</v>
      </c>
      <c r="AF8" s="257">
        <f>31+29+31</f>
        <v>91</v>
      </c>
      <c r="AG8" s="257">
        <f>+AH8+AI8</f>
        <v>365</v>
      </c>
      <c r="AH8" s="257">
        <f>31+30+31</f>
        <v>92</v>
      </c>
      <c r="AI8" s="257">
        <f>+AJ8+AK8</f>
        <v>273</v>
      </c>
      <c r="AJ8" s="257">
        <f>31+31+30</f>
        <v>92</v>
      </c>
      <c r="AK8" s="257">
        <f>+AL8+AN8</f>
        <v>181</v>
      </c>
      <c r="AL8" s="257">
        <f>30+31+30</f>
        <v>91</v>
      </c>
      <c r="AM8" s="257">
        <f>+AN8</f>
        <v>90</v>
      </c>
      <c r="AN8" s="257">
        <f>31+28+31</f>
        <v>90</v>
      </c>
    </row>
    <row r="9" spans="1:40" ht="15">
      <c r="A9" s="247"/>
      <c r="B9" s="257"/>
      <c r="C9" s="259"/>
      <c r="D9" s="259"/>
      <c r="E9" s="259"/>
      <c r="F9" s="259"/>
      <c r="G9" s="259"/>
      <c r="H9" s="259"/>
      <c r="I9" s="259"/>
      <c r="J9" s="259"/>
      <c r="K9" s="259"/>
      <c r="L9" s="259"/>
      <c r="M9" s="259"/>
      <c r="N9" s="259"/>
      <c r="O9" s="259"/>
      <c r="P9" s="259"/>
      <c r="Q9" s="259"/>
      <c r="R9" s="259"/>
      <c r="S9" s="259"/>
      <c r="T9" s="259"/>
      <c r="U9" s="259"/>
      <c r="V9" s="259"/>
      <c r="W9" s="259"/>
      <c r="X9" s="259"/>
      <c r="Y9" s="259"/>
      <c r="Z9" s="259"/>
      <c r="AA9" s="259"/>
      <c r="AB9" s="259"/>
      <c r="AC9" s="259"/>
      <c r="AD9" s="259"/>
      <c r="AE9" s="259"/>
      <c r="AF9" s="259"/>
      <c r="AG9" s="259"/>
      <c r="AH9" s="257"/>
      <c r="AI9" s="259"/>
      <c r="AJ9" s="259"/>
      <c r="AK9" s="259"/>
      <c r="AL9" s="259"/>
      <c r="AM9" s="259"/>
      <c r="AN9" s="259"/>
    </row>
    <row r="10" spans="1:40">
      <c r="A10" s="248"/>
      <c r="B10" s="257" t="s">
        <v>34</v>
      </c>
      <c r="C10" s="260">
        <v>1636.6796351600001</v>
      </c>
      <c r="D10" s="260">
        <v>409.28442015999985</v>
      </c>
      <c r="E10" s="260">
        <v>1227.3952150000005</v>
      </c>
      <c r="F10" s="260">
        <v>470.82553570000027</v>
      </c>
      <c r="G10" s="260">
        <v>756.56967929999973</v>
      </c>
      <c r="H10" s="260">
        <v>756.56967929999973</v>
      </c>
      <c r="I10" s="260">
        <v>1413.5559930000002</v>
      </c>
      <c r="J10" s="260">
        <v>321.80813815000039</v>
      </c>
      <c r="K10" s="260">
        <v>1091.7478549999998</v>
      </c>
      <c r="L10" s="260">
        <v>361.66793400000006</v>
      </c>
      <c r="M10" s="260">
        <v>730.07992100000013</v>
      </c>
      <c r="N10" s="260">
        <v>416.1546219999999</v>
      </c>
      <c r="O10" s="260">
        <v>313.925299</v>
      </c>
      <c r="P10" s="260">
        <v>313.925299</v>
      </c>
      <c r="Q10" s="260">
        <v>1262.8547599999997</v>
      </c>
      <c r="R10" s="260">
        <v>336.63084299999963</v>
      </c>
      <c r="S10" s="260">
        <v>925.79183999999987</v>
      </c>
      <c r="T10" s="260">
        <v>376.79184000000026</v>
      </c>
      <c r="U10" s="260">
        <v>547.89695000000029</v>
      </c>
      <c r="V10" s="260">
        <v>274.03295000000026</v>
      </c>
      <c r="W10" s="260">
        <v>273.86399999999986</v>
      </c>
      <c r="X10" s="260">
        <v>273.86399999999986</v>
      </c>
      <c r="Y10" s="260">
        <v>1099.5794989999999</v>
      </c>
      <c r="Z10" s="260">
        <v>281.49246836999998</v>
      </c>
      <c r="AA10" s="260">
        <v>819.40027437000026</v>
      </c>
      <c r="AB10" s="260">
        <v>423.74120293000004</v>
      </c>
      <c r="AC10" s="260">
        <v>395.73999999999995</v>
      </c>
      <c r="AD10" s="260">
        <v>227.20000000000005</v>
      </c>
      <c r="AE10" s="260">
        <v>169.01000000000002</v>
      </c>
      <c r="AF10" s="260">
        <v>169.01000000000002</v>
      </c>
      <c r="AG10" s="260">
        <v>929.5</v>
      </c>
      <c r="AH10" s="260">
        <v>193.50000000000006</v>
      </c>
      <c r="AI10" s="260">
        <v>735.88799999999992</v>
      </c>
      <c r="AJ10" s="260">
        <v>307.29000000000008</v>
      </c>
      <c r="AK10" s="260">
        <v>430</v>
      </c>
      <c r="AL10" s="260">
        <v>190</v>
      </c>
      <c r="AM10" s="260">
        <v>240</v>
      </c>
      <c r="AN10" s="260">
        <v>240</v>
      </c>
    </row>
    <row r="11" spans="1:40">
      <c r="A11" s="248"/>
      <c r="B11" s="261" t="s">
        <v>165</v>
      </c>
      <c r="C11" s="262">
        <v>9.1020119999999984</v>
      </c>
      <c r="D11" s="262">
        <v>2.2946239999999998</v>
      </c>
      <c r="E11" s="262">
        <v>6.8073879999999996</v>
      </c>
      <c r="F11" s="262">
        <v>2.2233329999999998</v>
      </c>
      <c r="G11" s="262">
        <v>4.5840550000000002</v>
      </c>
      <c r="H11" s="262">
        <v>4.5840550000000002</v>
      </c>
      <c r="I11" s="262">
        <v>17.264553000000003</v>
      </c>
      <c r="J11" s="262">
        <v>4.3932770000000003</v>
      </c>
      <c r="K11" s="262">
        <v>12.871276000000002</v>
      </c>
      <c r="L11" s="262">
        <v>4.3728879999999997</v>
      </c>
      <c r="M11" s="262">
        <v>8.4983880000000021</v>
      </c>
      <c r="N11" s="262">
        <v>4.357888</v>
      </c>
      <c r="O11" s="262">
        <v>4.140500000000003</v>
      </c>
      <c r="P11" s="262">
        <v>4.140500000000003</v>
      </c>
      <c r="Q11" s="262">
        <v>17.059778000000001</v>
      </c>
      <c r="R11" s="262">
        <v>4.1101669999999997</v>
      </c>
      <c r="S11" s="262">
        <v>12.660722</v>
      </c>
      <c r="T11" s="262">
        <v>4.1961110000000001</v>
      </c>
      <c r="U11" s="262">
        <v>8.3062780000000007</v>
      </c>
      <c r="V11" s="262">
        <v>4.3544444000000002</v>
      </c>
      <c r="W11" s="262">
        <v>4.3990559999999999</v>
      </c>
      <c r="X11" s="262">
        <v>4.3990559999999999</v>
      </c>
      <c r="Y11" s="262">
        <v>13.238778</v>
      </c>
      <c r="Z11" s="262">
        <v>4.4033889999999998</v>
      </c>
      <c r="AA11" s="262">
        <v>8.8353889999999993</v>
      </c>
      <c r="AB11" s="262">
        <v>4.3999449999999998</v>
      </c>
      <c r="AC11" s="262">
        <f>4.435444</f>
        <v>4.4354440000000004</v>
      </c>
      <c r="AD11" s="262">
        <f>4.435444</f>
        <v>4.4354440000000004</v>
      </c>
      <c r="AE11" s="262">
        <v>0</v>
      </c>
      <c r="AF11" s="262">
        <v>0</v>
      </c>
      <c r="AG11" s="262">
        <v>0</v>
      </c>
      <c r="AH11" s="262">
        <v>0</v>
      </c>
      <c r="AI11" s="262">
        <v>0</v>
      </c>
      <c r="AJ11" s="262">
        <v>0</v>
      </c>
      <c r="AK11" s="262">
        <v>0</v>
      </c>
      <c r="AL11" s="262">
        <v>0</v>
      </c>
      <c r="AM11" s="262">
        <v>0</v>
      </c>
      <c r="AN11" s="262">
        <v>0</v>
      </c>
    </row>
    <row r="12" spans="1:40">
      <c r="A12" s="248"/>
      <c r="B12" s="261" t="s">
        <v>166</v>
      </c>
      <c r="C12" s="262">
        <v>0</v>
      </c>
      <c r="D12" s="262">
        <v>0</v>
      </c>
      <c r="E12" s="262">
        <v>0</v>
      </c>
      <c r="F12" s="262">
        <v>0</v>
      </c>
      <c r="G12" s="262">
        <v>0</v>
      </c>
      <c r="H12" s="262">
        <v>0</v>
      </c>
      <c r="I12" s="262">
        <v>0</v>
      </c>
      <c r="J12" s="262">
        <v>0</v>
      </c>
      <c r="K12" s="262">
        <v>3.2178190000000004</v>
      </c>
      <c r="L12" s="262">
        <v>1.0932219999999999</v>
      </c>
      <c r="M12" s="262">
        <f t="shared" ref="M12:N12" si="0">+M11*0.25</f>
        <v>2.1245970000000005</v>
      </c>
      <c r="N12" s="262">
        <f t="shared" si="0"/>
        <v>1.089472</v>
      </c>
      <c r="O12" s="262">
        <f t="shared" ref="O12:AD12" si="1">+O11*0.25</f>
        <v>1.0351250000000007</v>
      </c>
      <c r="P12" s="262">
        <f t="shared" si="1"/>
        <v>1.0351250000000007</v>
      </c>
      <c r="Q12" s="262">
        <f t="shared" si="1"/>
        <v>4.2649445000000004</v>
      </c>
      <c r="R12" s="262">
        <f t="shared" si="1"/>
        <v>1.0275417499999999</v>
      </c>
      <c r="S12" s="262">
        <f t="shared" si="1"/>
        <v>3.1651805</v>
      </c>
      <c r="T12" s="262">
        <f t="shared" si="1"/>
        <v>1.04902775</v>
      </c>
      <c r="U12" s="262">
        <f t="shared" si="1"/>
        <v>2.0765695000000002</v>
      </c>
      <c r="V12" s="262">
        <f t="shared" si="1"/>
        <v>1.0886111000000001</v>
      </c>
      <c r="W12" s="262">
        <f t="shared" si="1"/>
        <v>1.099764</v>
      </c>
      <c r="X12" s="262">
        <f t="shared" si="1"/>
        <v>1.099764</v>
      </c>
      <c r="Y12" s="262">
        <f t="shared" si="1"/>
        <v>3.3096945</v>
      </c>
      <c r="Z12" s="262">
        <f t="shared" si="1"/>
        <v>1.1008472499999999</v>
      </c>
      <c r="AA12" s="262">
        <f t="shared" si="1"/>
        <v>2.2088472499999998</v>
      </c>
      <c r="AB12" s="262">
        <f t="shared" si="1"/>
        <v>1.0999862499999999</v>
      </c>
      <c r="AC12" s="262">
        <f t="shared" si="1"/>
        <v>1.1088610000000001</v>
      </c>
      <c r="AD12" s="262">
        <f t="shared" si="1"/>
        <v>1.1088610000000001</v>
      </c>
      <c r="AE12" s="262">
        <v>0</v>
      </c>
      <c r="AF12" s="262">
        <v>0</v>
      </c>
      <c r="AG12" s="262">
        <v>0</v>
      </c>
      <c r="AH12" s="262">
        <v>0</v>
      </c>
      <c r="AI12" s="262">
        <v>0</v>
      </c>
      <c r="AJ12" s="262">
        <v>0</v>
      </c>
      <c r="AK12" s="262">
        <v>0</v>
      </c>
      <c r="AL12" s="262">
        <v>0</v>
      </c>
      <c r="AM12" s="262">
        <v>0</v>
      </c>
      <c r="AN12" s="262">
        <v>0</v>
      </c>
    </row>
    <row r="13" spans="1:40">
      <c r="A13" s="110"/>
      <c r="B13" s="263" t="s">
        <v>167</v>
      </c>
      <c r="C13" s="264">
        <v>6.8073880000000004</v>
      </c>
      <c r="D13" s="264">
        <v>2.2233330000000002</v>
      </c>
      <c r="E13" s="264">
        <v>6.8073880000000004</v>
      </c>
      <c r="F13" s="264">
        <v>2.2233330000000002</v>
      </c>
      <c r="G13" s="264">
        <v>4.5840550000000002</v>
      </c>
      <c r="H13" s="264">
        <v>4.5840550000000002</v>
      </c>
      <c r="I13" s="264">
        <v>17.264553000000003</v>
      </c>
      <c r="J13" s="264">
        <v>4.3932770000000003</v>
      </c>
      <c r="K13" s="264">
        <v>9.6534570000000013</v>
      </c>
      <c r="L13" s="264">
        <v>3.2796659999999997</v>
      </c>
      <c r="M13" s="264">
        <f>M11-M12</f>
        <v>6.3737910000000015</v>
      </c>
      <c r="N13" s="264">
        <f t="shared" ref="N13" si="2">N11-N12</f>
        <v>3.2684160000000002</v>
      </c>
      <c r="O13" s="264">
        <f>O11-O12</f>
        <v>3.1053750000000022</v>
      </c>
      <c r="P13" s="264">
        <f t="shared" ref="P13:AD13" si="3">P11-P12</f>
        <v>3.1053750000000022</v>
      </c>
      <c r="Q13" s="264">
        <f t="shared" si="3"/>
        <v>12.794833500000001</v>
      </c>
      <c r="R13" s="264">
        <f t="shared" si="3"/>
        <v>3.0826252499999995</v>
      </c>
      <c r="S13" s="264">
        <f t="shared" si="3"/>
        <v>9.4955414999999999</v>
      </c>
      <c r="T13" s="264">
        <f t="shared" si="3"/>
        <v>3.1470832500000001</v>
      </c>
      <c r="U13" s="264">
        <f t="shared" si="3"/>
        <v>6.229708500000001</v>
      </c>
      <c r="V13" s="264">
        <f t="shared" si="3"/>
        <v>3.2658333000000002</v>
      </c>
      <c r="W13" s="264">
        <f t="shared" si="3"/>
        <v>3.2992919999999999</v>
      </c>
      <c r="X13" s="264">
        <f t="shared" si="3"/>
        <v>3.2992919999999999</v>
      </c>
      <c r="Y13" s="264">
        <f t="shared" si="3"/>
        <v>9.9290835000000008</v>
      </c>
      <c r="Z13" s="264">
        <f t="shared" si="3"/>
        <v>3.3025417499999996</v>
      </c>
      <c r="AA13" s="264">
        <f t="shared" si="3"/>
        <v>6.6265417499999995</v>
      </c>
      <c r="AB13" s="264">
        <f t="shared" si="3"/>
        <v>3.2999587500000001</v>
      </c>
      <c r="AC13" s="264">
        <f t="shared" si="3"/>
        <v>3.3265830000000003</v>
      </c>
      <c r="AD13" s="264">
        <f t="shared" si="3"/>
        <v>3.3265830000000003</v>
      </c>
      <c r="AE13" s="264">
        <v>0</v>
      </c>
      <c r="AF13" s="264">
        <v>0</v>
      </c>
      <c r="AG13" s="264">
        <v>0</v>
      </c>
      <c r="AH13" s="264">
        <v>0</v>
      </c>
      <c r="AI13" s="264">
        <v>0</v>
      </c>
      <c r="AJ13" s="264">
        <v>0</v>
      </c>
      <c r="AK13" s="264">
        <v>0</v>
      </c>
      <c r="AL13" s="264">
        <v>0</v>
      </c>
      <c r="AM13" s="264">
        <v>0</v>
      </c>
      <c r="AN13" s="264">
        <v>0</v>
      </c>
    </row>
    <row r="14" spans="1:40">
      <c r="A14" s="248"/>
      <c r="B14" s="257" t="s">
        <v>168</v>
      </c>
      <c r="C14" s="260">
        <v>1629.8722471600001</v>
      </c>
      <c r="D14" s="260">
        <v>407.06108715999983</v>
      </c>
      <c r="E14" s="260">
        <f>+E10-E13</f>
        <v>1220.5878270000005</v>
      </c>
      <c r="F14" s="260">
        <f t="shared" ref="F14" si="4">+F10-F13</f>
        <v>468.60220270000025</v>
      </c>
      <c r="G14" s="260">
        <v>751.9856242999997</v>
      </c>
      <c r="H14" s="260">
        <v>751.9856242999997</v>
      </c>
      <c r="I14" s="260">
        <v>1396.2914400000002</v>
      </c>
      <c r="J14" s="260">
        <v>317.41486115000038</v>
      </c>
      <c r="K14" s="260">
        <v>1082.094398</v>
      </c>
      <c r="L14" s="260">
        <v>358.38826800000004</v>
      </c>
      <c r="M14" s="260">
        <f>+M10-M13</f>
        <v>723.70613000000014</v>
      </c>
      <c r="N14" s="260">
        <f t="shared" ref="N14" si="5">+N10-N13</f>
        <v>412.8862059999999</v>
      </c>
      <c r="O14" s="260">
        <f>+O10-O13</f>
        <v>310.81992400000001</v>
      </c>
      <c r="P14" s="260">
        <f t="shared" ref="P14:AB14" si="6">+P10-P13</f>
        <v>310.81992400000001</v>
      </c>
      <c r="Q14" s="260">
        <f t="shared" si="6"/>
        <v>1250.0599264999996</v>
      </c>
      <c r="R14" s="260">
        <f t="shared" si="6"/>
        <v>333.54821774999965</v>
      </c>
      <c r="S14" s="260">
        <f t="shared" si="6"/>
        <v>916.29629849999992</v>
      </c>
      <c r="T14" s="260">
        <f t="shared" si="6"/>
        <v>373.64475675000028</v>
      </c>
      <c r="U14" s="260">
        <f t="shared" si="6"/>
        <v>541.66724150000027</v>
      </c>
      <c r="V14" s="260">
        <f t="shared" si="6"/>
        <v>270.76711670000026</v>
      </c>
      <c r="W14" s="260">
        <f t="shared" si="6"/>
        <v>270.56470799999988</v>
      </c>
      <c r="X14" s="260">
        <f t="shared" si="6"/>
        <v>270.56470799999988</v>
      </c>
      <c r="Y14" s="260">
        <f t="shared" si="6"/>
        <v>1089.6504155</v>
      </c>
      <c r="Z14" s="260">
        <f t="shared" si="6"/>
        <v>278.18992661999999</v>
      </c>
      <c r="AA14" s="260">
        <f t="shared" si="6"/>
        <v>812.77373262000026</v>
      </c>
      <c r="AB14" s="260">
        <f t="shared" si="6"/>
        <v>420.44124418000007</v>
      </c>
      <c r="AC14" s="260">
        <f t="shared" ref="AC14:AM14" si="7">+AC10-AC11</f>
        <v>391.30455599999993</v>
      </c>
      <c r="AD14" s="260">
        <f t="shared" si="7"/>
        <v>222.76455600000006</v>
      </c>
      <c r="AE14" s="260">
        <f t="shared" si="7"/>
        <v>169.01000000000002</v>
      </c>
      <c r="AF14" s="260">
        <f t="shared" si="7"/>
        <v>169.01000000000002</v>
      </c>
      <c r="AG14" s="260">
        <f t="shared" si="7"/>
        <v>929.5</v>
      </c>
      <c r="AH14" s="260">
        <f t="shared" si="7"/>
        <v>193.50000000000006</v>
      </c>
      <c r="AI14" s="260">
        <f t="shared" si="7"/>
        <v>735.88799999999992</v>
      </c>
      <c r="AJ14" s="260">
        <f t="shared" si="7"/>
        <v>307.29000000000008</v>
      </c>
      <c r="AK14" s="260">
        <f t="shared" si="7"/>
        <v>430</v>
      </c>
      <c r="AL14" s="260">
        <f t="shared" si="7"/>
        <v>190</v>
      </c>
      <c r="AM14" s="260">
        <f t="shared" si="7"/>
        <v>240</v>
      </c>
      <c r="AN14" s="265">
        <v>240</v>
      </c>
    </row>
    <row r="15" spans="1:40">
      <c r="A15" s="248"/>
      <c r="B15" s="257"/>
      <c r="C15" s="266"/>
      <c r="D15" s="266"/>
      <c r="E15" s="266"/>
      <c r="F15" s="266"/>
      <c r="G15" s="266"/>
      <c r="H15" s="266"/>
      <c r="I15" s="266"/>
      <c r="J15" s="266"/>
      <c r="K15" s="266"/>
      <c r="L15" s="266"/>
      <c r="M15" s="266"/>
      <c r="N15" s="266"/>
      <c r="O15" s="266"/>
      <c r="P15" s="266"/>
      <c r="Q15" s="266"/>
      <c r="R15" s="266"/>
      <c r="S15" s="266"/>
      <c r="T15" s="260"/>
      <c r="U15" s="266"/>
      <c r="V15" s="266"/>
      <c r="W15" s="266"/>
      <c r="X15" s="266"/>
      <c r="Y15" s="266"/>
      <c r="Z15" s="266"/>
      <c r="AA15" s="260"/>
      <c r="AB15" s="260"/>
      <c r="AC15" s="266"/>
      <c r="AD15" s="266"/>
      <c r="AE15" s="266"/>
      <c r="AF15" s="266"/>
      <c r="AG15" s="266"/>
      <c r="AH15" s="266"/>
      <c r="AI15" s="266"/>
      <c r="AJ15" s="266"/>
      <c r="AK15" s="266"/>
      <c r="AL15" s="266"/>
      <c r="AM15" s="266"/>
      <c r="AN15" s="267"/>
    </row>
    <row r="16" spans="1:40">
      <c r="A16" s="248"/>
      <c r="B16" s="257"/>
      <c r="C16" s="266"/>
      <c r="D16" s="266"/>
      <c r="E16" s="266"/>
      <c r="F16" s="266"/>
      <c r="G16" s="266"/>
      <c r="H16" s="266"/>
      <c r="I16" s="266"/>
      <c r="J16" s="266"/>
      <c r="K16" s="266"/>
      <c r="L16" s="266"/>
      <c r="M16" s="266"/>
      <c r="N16" s="266"/>
      <c r="O16" s="266"/>
      <c r="P16" s="266"/>
      <c r="Q16" s="266"/>
      <c r="R16" s="266"/>
      <c r="S16" s="266"/>
      <c r="T16" s="260"/>
      <c r="U16" s="266"/>
      <c r="V16" s="266"/>
      <c r="W16" s="266"/>
      <c r="X16" s="266"/>
      <c r="Y16" s="266"/>
      <c r="Z16" s="266"/>
      <c r="AA16" s="260"/>
      <c r="AB16" s="260"/>
      <c r="AC16" s="266"/>
      <c r="AD16" s="266"/>
      <c r="AE16" s="266"/>
      <c r="AF16" s="266"/>
      <c r="AG16" s="266"/>
      <c r="AH16" s="266"/>
      <c r="AI16" s="266"/>
      <c r="AJ16" s="266"/>
      <c r="AK16" s="266"/>
      <c r="AL16" s="266"/>
      <c r="AM16" s="266"/>
      <c r="AN16" s="267"/>
    </row>
    <row r="17" spans="1:40" ht="15">
      <c r="A17" s="247"/>
      <c r="B17" s="257"/>
      <c r="C17" s="266"/>
      <c r="D17" s="266"/>
      <c r="E17" s="266"/>
      <c r="F17" s="266"/>
      <c r="G17" s="266"/>
      <c r="H17" s="266"/>
      <c r="I17" s="266"/>
      <c r="J17" s="266"/>
      <c r="K17" s="266"/>
      <c r="L17" s="266"/>
      <c r="M17" s="266"/>
      <c r="N17" s="266"/>
      <c r="O17" s="266"/>
      <c r="P17" s="266"/>
      <c r="Q17" s="266"/>
      <c r="R17" s="266"/>
      <c r="S17" s="266"/>
      <c r="T17" s="260"/>
      <c r="U17" s="266"/>
      <c r="V17" s="266"/>
      <c r="W17" s="266"/>
      <c r="X17" s="266"/>
      <c r="Y17" s="266"/>
      <c r="Z17" s="266"/>
      <c r="AA17" s="260"/>
      <c r="AB17" s="260"/>
      <c r="AC17" s="266"/>
      <c r="AD17" s="266"/>
      <c r="AE17" s="266"/>
      <c r="AF17" s="266"/>
      <c r="AG17" s="266"/>
      <c r="AH17" s="266"/>
      <c r="AI17" s="266"/>
      <c r="AJ17" s="266"/>
      <c r="AK17" s="266"/>
      <c r="AL17" s="266"/>
      <c r="AM17" s="266"/>
      <c r="AN17" s="266"/>
    </row>
    <row r="18" spans="1:40" ht="15">
      <c r="A18" s="247"/>
      <c r="B18" s="257"/>
      <c r="C18" s="266"/>
      <c r="D18" s="266"/>
      <c r="E18" s="266"/>
      <c r="F18" s="266"/>
      <c r="G18" s="266"/>
      <c r="H18" s="266"/>
      <c r="I18" s="266"/>
      <c r="J18" s="266"/>
      <c r="K18" s="266"/>
      <c r="L18" s="266"/>
      <c r="M18" s="266"/>
      <c r="N18" s="266"/>
      <c r="O18" s="266"/>
      <c r="P18" s="266"/>
      <c r="Q18" s="266"/>
      <c r="R18" s="266"/>
      <c r="S18" s="266"/>
      <c r="T18" s="260"/>
      <c r="U18" s="266"/>
      <c r="V18" s="266"/>
      <c r="W18" s="266"/>
      <c r="X18" s="266"/>
      <c r="Y18" s="266"/>
      <c r="Z18" s="266"/>
      <c r="AA18" s="260"/>
      <c r="AB18" s="260"/>
      <c r="AC18" s="266"/>
      <c r="AD18" s="266"/>
      <c r="AE18" s="266"/>
      <c r="AF18" s="266"/>
      <c r="AG18" s="266"/>
      <c r="AH18" s="266"/>
      <c r="AI18" s="266"/>
      <c r="AJ18" s="266"/>
      <c r="AK18" s="266"/>
      <c r="AL18" s="266"/>
      <c r="AM18" s="266"/>
      <c r="AN18" s="266"/>
    </row>
    <row r="19" spans="1:40">
      <c r="A19" s="248"/>
      <c r="B19" s="257" t="s">
        <v>169</v>
      </c>
      <c r="C19" s="260">
        <v>15781.623224370029</v>
      </c>
      <c r="D19" s="260">
        <v>15781.623224370029</v>
      </c>
      <c r="E19" s="260">
        <v>15088.845469150001</v>
      </c>
      <c r="F19" s="260">
        <v>15088.845469150001</v>
      </c>
      <c r="G19" s="260">
        <v>14604.36419099</v>
      </c>
      <c r="H19" s="260">
        <v>14604.36419099</v>
      </c>
      <c r="I19" s="260">
        <v>14761.540622534032</v>
      </c>
      <c r="J19" s="260">
        <v>14761.540622534032</v>
      </c>
      <c r="K19" s="260">
        <v>13772.911895999998</v>
      </c>
      <c r="L19" s="260">
        <v>13772.911895999998</v>
      </c>
      <c r="M19" s="260">
        <v>13419.826445000001</v>
      </c>
      <c r="N19" s="260">
        <v>13419.826445000001</v>
      </c>
      <c r="O19" s="260">
        <v>13006.999244000001</v>
      </c>
      <c r="P19" s="260">
        <v>13006.999244000001</v>
      </c>
      <c r="Q19" s="260">
        <v>13331.214576718428</v>
      </c>
      <c r="R19" s="260">
        <v>13331.214576718428</v>
      </c>
      <c r="S19" s="260">
        <v>12991.201010299999</v>
      </c>
      <c r="T19" s="260">
        <v>12991.201010299999</v>
      </c>
      <c r="U19" s="260">
        <v>12591.153999999999</v>
      </c>
      <c r="V19" s="260">
        <v>12591.153999999999</v>
      </c>
      <c r="W19" s="260">
        <v>12369.748290755098</v>
      </c>
      <c r="X19" s="260">
        <v>12369.748290755098</v>
      </c>
      <c r="Y19" s="260">
        <v>12107.396449</v>
      </c>
      <c r="Z19" s="260">
        <v>12107.396449</v>
      </c>
      <c r="AA19" s="260">
        <v>11775.9</v>
      </c>
      <c r="AB19" s="260">
        <v>11775.9</v>
      </c>
      <c r="AC19" s="260">
        <f>11350.12103489-400</f>
        <v>10950.12103489</v>
      </c>
      <c r="AD19" s="260">
        <f>11350.12103489-400</f>
        <v>10950.12103489</v>
      </c>
      <c r="AE19" s="260">
        <v>8995.4</v>
      </c>
      <c r="AF19" s="260">
        <f>+AE19</f>
        <v>8995.4</v>
      </c>
      <c r="AG19" s="260">
        <v>8717.7999999999993</v>
      </c>
      <c r="AH19" s="260">
        <f>+AG19</f>
        <v>8717.7999999999993</v>
      </c>
      <c r="AI19" s="260">
        <v>8449.2000000000007</v>
      </c>
      <c r="AJ19" s="260">
        <f>+AI19</f>
        <v>8449.2000000000007</v>
      </c>
      <c r="AK19" s="260">
        <v>8128</v>
      </c>
      <c r="AL19" s="260">
        <f>+AK19</f>
        <v>8128</v>
      </c>
      <c r="AM19" s="260">
        <v>7889</v>
      </c>
      <c r="AN19" s="260">
        <f>+AM19</f>
        <v>7889</v>
      </c>
    </row>
    <row r="20" spans="1:40">
      <c r="A20" s="248"/>
      <c r="B20" s="263" t="s">
        <v>170</v>
      </c>
      <c r="C20" s="264">
        <v>493.44836554</v>
      </c>
      <c r="D20" s="264">
        <v>493.44836554</v>
      </c>
      <c r="E20" s="264">
        <v>200</v>
      </c>
      <c r="F20" s="264">
        <v>200</v>
      </c>
      <c r="G20" s="264">
        <v>200</v>
      </c>
      <c r="H20" s="264">
        <v>200</v>
      </c>
      <c r="I20" s="264">
        <v>400</v>
      </c>
      <c r="J20" s="264">
        <v>400</v>
      </c>
      <c r="K20" s="264">
        <v>400</v>
      </c>
      <c r="L20" s="264">
        <v>400</v>
      </c>
      <c r="M20" s="264">
        <v>400</v>
      </c>
      <c r="N20" s="264">
        <v>400</v>
      </c>
      <c r="O20" s="264">
        <v>400</v>
      </c>
      <c r="P20" s="264">
        <v>400</v>
      </c>
      <c r="Q20" s="264">
        <v>400</v>
      </c>
      <c r="R20" s="264">
        <v>400</v>
      </c>
      <c r="S20" s="264">
        <v>400</v>
      </c>
      <c r="T20" s="264">
        <v>400</v>
      </c>
      <c r="U20" s="264">
        <v>400</v>
      </c>
      <c r="V20" s="264">
        <v>400</v>
      </c>
      <c r="W20" s="264">
        <v>400</v>
      </c>
      <c r="X20" s="264">
        <v>400</v>
      </c>
      <c r="Y20" s="264">
        <v>400</v>
      </c>
      <c r="Z20" s="264">
        <v>400</v>
      </c>
      <c r="AA20" s="264">
        <v>400</v>
      </c>
      <c r="AB20" s="264">
        <v>400</v>
      </c>
      <c r="AC20" s="264">
        <v>400</v>
      </c>
      <c r="AD20" s="264">
        <v>400</v>
      </c>
      <c r="AE20" s="264">
        <v>0</v>
      </c>
      <c r="AF20" s="264">
        <v>0</v>
      </c>
      <c r="AG20" s="264">
        <v>0</v>
      </c>
      <c r="AH20" s="264">
        <v>0</v>
      </c>
      <c r="AI20" s="264">
        <v>0</v>
      </c>
      <c r="AJ20" s="264">
        <v>0</v>
      </c>
      <c r="AK20" s="264">
        <v>0</v>
      </c>
      <c r="AL20" s="264">
        <v>0</v>
      </c>
      <c r="AM20" s="264">
        <v>0</v>
      </c>
      <c r="AN20" s="264">
        <v>0</v>
      </c>
    </row>
    <row r="21" spans="1:40">
      <c r="A21" s="248"/>
      <c r="B21" s="257" t="s">
        <v>171</v>
      </c>
      <c r="C21" s="260">
        <v>15288.174858830029</v>
      </c>
      <c r="D21" s="260">
        <v>15288.174858830029</v>
      </c>
      <c r="E21" s="260">
        <f t="shared" ref="E21:F21" si="8">E19-E20</f>
        <v>14888.845469150001</v>
      </c>
      <c r="F21" s="260">
        <f t="shared" si="8"/>
        <v>14888.845469150001</v>
      </c>
      <c r="G21" s="260">
        <f t="shared" ref="G21:J21" si="9">G19-G20</f>
        <v>14404.36419099</v>
      </c>
      <c r="H21" s="260">
        <f t="shared" si="9"/>
        <v>14404.36419099</v>
      </c>
      <c r="I21" s="260">
        <f t="shared" si="9"/>
        <v>14361.540622534032</v>
      </c>
      <c r="J21" s="260">
        <f t="shared" si="9"/>
        <v>14361.540622534032</v>
      </c>
      <c r="K21" s="260">
        <f>K19-K20</f>
        <v>13372.911895999998</v>
      </c>
      <c r="L21" s="260">
        <f t="shared" ref="L21" si="10">L19-L20</f>
        <v>13372.911895999998</v>
      </c>
      <c r="M21" s="260">
        <f>M19-M20</f>
        <v>13019.826445000001</v>
      </c>
      <c r="N21" s="260">
        <f t="shared" ref="N21" si="11">N19-N20</f>
        <v>13019.826445000001</v>
      </c>
      <c r="O21" s="260">
        <f>O19-O20</f>
        <v>12606.999244000001</v>
      </c>
      <c r="P21" s="260">
        <f t="shared" ref="P21:AN21" si="12">P19-P20</f>
        <v>12606.999244000001</v>
      </c>
      <c r="Q21" s="260">
        <f t="shared" si="12"/>
        <v>12931.214576718428</v>
      </c>
      <c r="R21" s="260">
        <f t="shared" si="12"/>
        <v>12931.214576718428</v>
      </c>
      <c r="S21" s="260">
        <f t="shared" si="12"/>
        <v>12591.201010299999</v>
      </c>
      <c r="T21" s="260">
        <f t="shared" si="12"/>
        <v>12591.201010299999</v>
      </c>
      <c r="U21" s="260">
        <f t="shared" si="12"/>
        <v>12191.153999999999</v>
      </c>
      <c r="V21" s="260">
        <f t="shared" si="12"/>
        <v>12191.153999999999</v>
      </c>
      <c r="W21" s="260">
        <f t="shared" si="12"/>
        <v>11969.748290755098</v>
      </c>
      <c r="X21" s="260">
        <f t="shared" si="12"/>
        <v>11969.748290755098</v>
      </c>
      <c r="Y21" s="260">
        <f t="shared" si="12"/>
        <v>11707.396449</v>
      </c>
      <c r="Z21" s="260">
        <f t="shared" si="12"/>
        <v>11707.396449</v>
      </c>
      <c r="AA21" s="260">
        <f t="shared" si="12"/>
        <v>11375.9</v>
      </c>
      <c r="AB21" s="260">
        <f t="shared" si="12"/>
        <v>11375.9</v>
      </c>
      <c r="AC21" s="260">
        <f t="shared" si="12"/>
        <v>10550.12103489</v>
      </c>
      <c r="AD21" s="260">
        <f t="shared" si="12"/>
        <v>10550.12103489</v>
      </c>
      <c r="AE21" s="260">
        <f t="shared" si="12"/>
        <v>8995.4</v>
      </c>
      <c r="AF21" s="260">
        <f t="shared" si="12"/>
        <v>8995.4</v>
      </c>
      <c r="AG21" s="260">
        <f t="shared" si="12"/>
        <v>8717.7999999999993</v>
      </c>
      <c r="AH21" s="260">
        <f t="shared" si="12"/>
        <v>8717.7999999999993</v>
      </c>
      <c r="AI21" s="260">
        <f t="shared" si="12"/>
        <v>8449.2000000000007</v>
      </c>
      <c r="AJ21" s="260">
        <f t="shared" si="12"/>
        <v>8449.2000000000007</v>
      </c>
      <c r="AK21" s="260">
        <f t="shared" si="12"/>
        <v>8128</v>
      </c>
      <c r="AL21" s="260">
        <f t="shared" si="12"/>
        <v>8128</v>
      </c>
      <c r="AM21" s="260">
        <f t="shared" si="12"/>
        <v>7889</v>
      </c>
      <c r="AN21" s="260">
        <f t="shared" si="12"/>
        <v>7889</v>
      </c>
    </row>
    <row r="22" spans="1:40" ht="15">
      <c r="A22" s="247"/>
      <c r="B22" s="257"/>
      <c r="C22" s="266"/>
      <c r="D22" s="266"/>
      <c r="E22" s="266"/>
      <c r="F22" s="266"/>
      <c r="G22" s="266"/>
      <c r="H22" s="266"/>
      <c r="I22" s="266"/>
      <c r="J22" s="266"/>
      <c r="K22" s="266"/>
      <c r="L22" s="266"/>
      <c r="M22" s="266"/>
      <c r="N22" s="266"/>
      <c r="O22" s="266"/>
      <c r="P22" s="266"/>
      <c r="Q22" s="266"/>
      <c r="R22" s="266"/>
      <c r="S22" s="266"/>
      <c r="T22" s="266"/>
      <c r="U22" s="266"/>
      <c r="V22" s="266"/>
      <c r="W22" s="266"/>
      <c r="X22" s="266"/>
      <c r="Y22" s="266"/>
      <c r="Z22" s="266"/>
      <c r="AA22" s="260"/>
      <c r="AB22" s="260"/>
      <c r="AC22" s="266"/>
      <c r="AD22" s="266"/>
      <c r="AE22" s="266"/>
      <c r="AF22" s="266"/>
      <c r="AG22" s="266"/>
      <c r="AH22" s="266"/>
      <c r="AI22" s="266"/>
      <c r="AJ22" s="266"/>
      <c r="AK22" s="266"/>
      <c r="AL22" s="266"/>
      <c r="AM22" s="266"/>
      <c r="AN22" s="266"/>
    </row>
    <row r="23" spans="1:40" ht="15">
      <c r="A23" s="247"/>
      <c r="B23" s="257"/>
      <c r="C23" s="266"/>
      <c r="D23" s="266"/>
      <c r="E23" s="266"/>
      <c r="F23" s="266"/>
      <c r="G23" s="266"/>
      <c r="H23" s="266"/>
      <c r="I23" s="266"/>
      <c r="J23" s="266"/>
      <c r="K23" s="266"/>
      <c r="L23" s="266"/>
      <c r="M23" s="266"/>
      <c r="N23" s="266"/>
      <c r="O23" s="266"/>
      <c r="P23" s="266"/>
      <c r="Q23" s="266"/>
      <c r="R23" s="266"/>
      <c r="S23" s="266"/>
      <c r="T23" s="266"/>
      <c r="U23" s="266"/>
      <c r="V23" s="266"/>
      <c r="W23" s="266"/>
      <c r="X23" s="266"/>
      <c r="Y23" s="266"/>
      <c r="Z23" s="266"/>
      <c r="AA23" s="260"/>
      <c r="AB23" s="260"/>
      <c r="AC23" s="266"/>
      <c r="AD23" s="266"/>
      <c r="AE23" s="266"/>
      <c r="AF23" s="266"/>
      <c r="AG23" s="266"/>
      <c r="AH23" s="266"/>
      <c r="AI23" s="266"/>
      <c r="AJ23" s="266"/>
      <c r="AK23" s="260"/>
      <c r="AL23" s="266"/>
      <c r="AM23" s="266"/>
      <c r="AN23" s="266"/>
    </row>
    <row r="24" spans="1:40">
      <c r="A24" s="248"/>
      <c r="B24" s="258" t="s">
        <v>172</v>
      </c>
      <c r="C24" s="260">
        <v>14735.731285376014</v>
      </c>
      <c r="D24" s="260"/>
      <c r="E24" s="260">
        <v>14551.583427558013</v>
      </c>
      <c r="F24" s="260"/>
      <c r="G24" s="260">
        <v>14382.952406762015</v>
      </c>
      <c r="H24" s="260"/>
      <c r="I24" s="260">
        <v>13258.498556850493</v>
      </c>
      <c r="J24" s="260"/>
      <c r="K24" s="260">
        <f>(K21+O21++M21+Q21)/4</f>
        <v>12982.738040429605</v>
      </c>
      <c r="L24" s="260"/>
      <c r="M24" s="260">
        <f>(M21+O21+Q21)/3</f>
        <v>12852.68008857281</v>
      </c>
      <c r="N24" s="257"/>
      <c r="O24" s="260">
        <f>(O21+Q21)/2</f>
        <v>12769.106910359214</v>
      </c>
      <c r="P24" s="257"/>
      <c r="Q24" s="260">
        <f>(Q21+S21+U21+W21+Y21)/5</f>
        <v>12278.142865354706</v>
      </c>
      <c r="R24" s="266"/>
      <c r="S24" s="260">
        <f>(S21+U21+W21+Y21)/4</f>
        <v>12114.874937513774</v>
      </c>
      <c r="T24" s="260"/>
      <c r="U24" s="260">
        <f>(U21+W21+Y21)/3</f>
        <v>11956.099579918366</v>
      </c>
      <c r="V24" s="260"/>
      <c r="W24" s="260">
        <f>(W21+Y21)/2</f>
        <v>11838.572369877549</v>
      </c>
      <c r="X24" s="260"/>
      <c r="Y24" s="260">
        <f>(Y21+AA21+AC21+AE21+AG21)/5</f>
        <v>10269.323496778001</v>
      </c>
      <c r="Z24" s="260"/>
      <c r="AA24" s="260">
        <f>(AA21+AC21+AE21+AG21)/4</f>
        <v>9909.8052587224993</v>
      </c>
      <c r="AB24" s="260"/>
      <c r="AC24" s="260">
        <f>(AC21+AE21+AG21)/3</f>
        <v>9421.1070116299998</v>
      </c>
      <c r="AD24" s="260"/>
      <c r="AE24" s="260">
        <f>(AE21+AG21)/2</f>
        <v>8856.5999999999985</v>
      </c>
      <c r="AF24" s="260"/>
      <c r="AG24" s="260">
        <f>(AG21+AI21+AK21+AM21+7624)/5</f>
        <v>8161.6</v>
      </c>
      <c r="AH24" s="260"/>
      <c r="AI24" s="260">
        <f>(AI21+AK21+AM21+7624)/4</f>
        <v>8022.55</v>
      </c>
      <c r="AJ24" s="268"/>
      <c r="AK24" s="260">
        <f>(AK21+AM21+7624)/3</f>
        <v>7880.333333333333</v>
      </c>
      <c r="AL24" s="266"/>
      <c r="AM24" s="260">
        <f>(AM21+7624)/2</f>
        <v>7756.5</v>
      </c>
      <c r="AN24" s="260"/>
    </row>
    <row r="25" spans="1:40">
      <c r="A25" s="248"/>
      <c r="B25" s="258" t="s">
        <v>173</v>
      </c>
      <c r="C25" s="260">
        <v>0</v>
      </c>
      <c r="D25" s="260">
        <v>15088.510163990015</v>
      </c>
      <c r="E25" s="260"/>
      <c r="F25" s="260">
        <v>14646.60483007</v>
      </c>
      <c r="G25" s="260"/>
      <c r="H25" s="260">
        <v>14382.952406762015</v>
      </c>
      <c r="I25" s="260"/>
      <c r="J25" s="260">
        <v>13867.226259267016</v>
      </c>
      <c r="K25" s="260"/>
      <c r="L25" s="260">
        <f>+(K21+M21)/2</f>
        <v>13196.369170499998</v>
      </c>
      <c r="M25" s="260"/>
      <c r="N25" s="269">
        <f>+(M21+O21)/2</f>
        <v>12813.412844500001</v>
      </c>
      <c r="O25" s="260"/>
      <c r="P25" s="269">
        <f>+(O21+Q21)/2</f>
        <v>12769.106910359214</v>
      </c>
      <c r="Q25" s="266"/>
      <c r="R25" s="269">
        <f>+(Q21+S21)/2</f>
        <v>12761.207793509213</v>
      </c>
      <c r="S25" s="260"/>
      <c r="T25" s="269">
        <f>+(S21+U21)/2</f>
        <v>12391.177505149999</v>
      </c>
      <c r="U25" s="260"/>
      <c r="V25" s="269">
        <f>+(U21+W21)/2</f>
        <v>12080.451145377549</v>
      </c>
      <c r="W25" s="260"/>
      <c r="X25" s="269">
        <f>+(W21+Y21)/2</f>
        <v>11838.572369877549</v>
      </c>
      <c r="Y25" s="260"/>
      <c r="Z25" s="269">
        <f>+(Y21+AA21)/2</f>
        <v>11541.648224500001</v>
      </c>
      <c r="AA25" s="260"/>
      <c r="AB25" s="269">
        <f>+(AA21+AC21)/2</f>
        <v>10963.010517445</v>
      </c>
      <c r="AC25" s="260"/>
      <c r="AD25" s="269">
        <f>+(AC21+AE21)/2</f>
        <v>9772.760517445</v>
      </c>
      <c r="AE25" s="260"/>
      <c r="AF25" s="269">
        <f>+(AE21+AG21)/2</f>
        <v>8856.5999999999985</v>
      </c>
      <c r="AG25" s="260"/>
      <c r="AH25" s="269">
        <f>+(AG21+AI21)/2</f>
        <v>8583.5</v>
      </c>
      <c r="AI25" s="260"/>
      <c r="AJ25" s="269">
        <f>+(AI21+AK21)/2</f>
        <v>8288.6</v>
      </c>
      <c r="AK25" s="266"/>
      <c r="AL25" s="269">
        <f>+(AK21+AM21)/2</f>
        <v>8008.5</v>
      </c>
      <c r="AM25" s="260"/>
      <c r="AN25" s="269">
        <f>+(AM21+7624)/2</f>
        <v>7756.5</v>
      </c>
    </row>
    <row r="26" spans="1:40" ht="15">
      <c r="A26" s="247"/>
      <c r="B26" s="257"/>
      <c r="C26" s="266"/>
      <c r="D26" s="266"/>
      <c r="E26" s="266"/>
      <c r="F26" s="266"/>
      <c r="G26" s="266"/>
      <c r="H26" s="266"/>
      <c r="I26" s="266"/>
      <c r="J26" s="266"/>
      <c r="K26" s="266"/>
      <c r="L26" s="266"/>
      <c r="M26" s="266"/>
      <c r="N26" s="266"/>
      <c r="O26" s="266"/>
      <c r="P26" s="266"/>
      <c r="Q26" s="266"/>
      <c r="R26" s="266"/>
      <c r="S26" s="266"/>
      <c r="T26" s="266"/>
      <c r="U26" s="266"/>
      <c r="V26" s="266"/>
      <c r="W26" s="266"/>
      <c r="X26" s="266"/>
      <c r="Y26" s="266"/>
      <c r="Z26" s="266"/>
      <c r="AA26" s="260"/>
      <c r="AB26" s="260"/>
      <c r="AC26" s="266"/>
      <c r="AD26" s="266"/>
      <c r="AE26" s="266"/>
      <c r="AF26" s="266"/>
      <c r="AG26" s="260"/>
      <c r="AH26" s="266"/>
      <c r="AI26" s="260"/>
      <c r="AJ26" s="260"/>
      <c r="AK26" s="266"/>
      <c r="AL26" s="266"/>
      <c r="AM26" s="266"/>
      <c r="AN26" s="266"/>
    </row>
    <row r="27" spans="1:40">
      <c r="A27" s="248"/>
      <c r="B27" s="257" t="s">
        <v>174</v>
      </c>
      <c r="C27" s="260">
        <v>2179.1332242249086</v>
      </c>
      <c r="D27" s="260">
        <v>1614.9706175369558</v>
      </c>
      <c r="E27" s="260">
        <f t="shared" ref="E27:F27" si="13">E14/E8*$A$1</f>
        <v>2461.4063914640892</v>
      </c>
      <c r="F27" s="260">
        <f t="shared" si="13"/>
        <v>1879.558285554946</v>
      </c>
      <c r="G27" s="260">
        <f t="shared" ref="G27:H27" si="14">G14/G8*$A$1</f>
        <v>3049.7194763277766</v>
      </c>
      <c r="H27" s="260">
        <f t="shared" si="14"/>
        <v>3049.7194763277766</v>
      </c>
      <c r="I27" s="260">
        <f>I14/I8*$A$1</f>
        <v>1396.2914400000002</v>
      </c>
      <c r="J27" s="260">
        <f>J14/J8*$A$1</f>
        <v>1259.3089599972841</v>
      </c>
      <c r="K27" s="260">
        <f>K14/K8*$A$1</f>
        <v>1446.7562464102564</v>
      </c>
      <c r="L27" s="260">
        <f>L14/L8*$A$1</f>
        <v>1421.8664980434785</v>
      </c>
      <c r="M27" s="260">
        <f>M14/M8*$A$1</f>
        <v>1459.4073892265196</v>
      </c>
      <c r="N27" s="260">
        <f t="shared" ref="N27" si="15">N14/N8*$A$1</f>
        <v>1656.0820350549448</v>
      </c>
      <c r="O27" s="260">
        <f>O14/O8*$A$1</f>
        <v>1260.5474695555556</v>
      </c>
      <c r="P27" s="260">
        <f t="shared" ref="P27:AN27" si="16">P14/P8*$A$1</f>
        <v>1260.5474695555556</v>
      </c>
      <c r="Q27" s="260">
        <f t="shared" si="16"/>
        <v>1250.0599264999996</v>
      </c>
      <c r="R27" s="260">
        <f t="shared" si="16"/>
        <v>1323.3162986820639</v>
      </c>
      <c r="S27" s="260">
        <f t="shared" si="16"/>
        <v>1225.0847946978022</v>
      </c>
      <c r="T27" s="260">
        <f t="shared" si="16"/>
        <v>1482.3949588451098</v>
      </c>
      <c r="U27" s="260">
        <f t="shared" si="16"/>
        <v>1092.312393080111</v>
      </c>
      <c r="V27" s="260">
        <f t="shared" si="16"/>
        <v>1086.0439296208801</v>
      </c>
      <c r="W27" s="260">
        <f t="shared" si="16"/>
        <v>1097.2902046666661</v>
      </c>
      <c r="X27" s="260">
        <f t="shared" si="16"/>
        <v>1097.2902046666661</v>
      </c>
      <c r="Y27" s="260">
        <f t="shared" si="16"/>
        <v>1086.6732285724045</v>
      </c>
      <c r="Z27" s="260">
        <f t="shared" si="16"/>
        <v>1103.6882958293479</v>
      </c>
      <c r="AA27" s="260">
        <f t="shared" si="16"/>
        <v>1082.7095343295625</v>
      </c>
      <c r="AB27" s="260">
        <f t="shared" si="16"/>
        <v>1668.0549361489132</v>
      </c>
      <c r="AC27" s="260">
        <f t="shared" si="16"/>
        <v>784.75913703296692</v>
      </c>
      <c r="AD27" s="260">
        <f t="shared" si="16"/>
        <v>893.50618615384633</v>
      </c>
      <c r="AE27" s="260">
        <f t="shared" si="16"/>
        <v>677.89725274725276</v>
      </c>
      <c r="AF27" s="260">
        <f t="shared" si="16"/>
        <v>677.89725274725276</v>
      </c>
      <c r="AG27" s="260">
        <f t="shared" si="16"/>
        <v>929.5</v>
      </c>
      <c r="AH27" s="260">
        <f t="shared" si="16"/>
        <v>767.6902173913046</v>
      </c>
      <c r="AI27" s="260">
        <f t="shared" si="16"/>
        <v>983.87956043956024</v>
      </c>
      <c r="AJ27" s="260">
        <f t="shared" si="16"/>
        <v>1219.1396739130439</v>
      </c>
      <c r="AK27" s="260">
        <f t="shared" si="16"/>
        <v>867.12707182320435</v>
      </c>
      <c r="AL27" s="260">
        <f t="shared" si="16"/>
        <v>762.08791208791217</v>
      </c>
      <c r="AM27" s="260">
        <f t="shared" si="16"/>
        <v>973.33333333333326</v>
      </c>
      <c r="AN27" s="260">
        <f t="shared" si="16"/>
        <v>973.33333333333326</v>
      </c>
    </row>
    <row r="28" spans="1:40">
      <c r="A28" s="248"/>
      <c r="B28" s="257" t="s">
        <v>175</v>
      </c>
      <c r="C28" s="260">
        <v>14735.731285376014</v>
      </c>
      <c r="D28" s="260">
        <v>15088.510163990015</v>
      </c>
      <c r="E28" s="260">
        <f>+E24</f>
        <v>14551.583427558013</v>
      </c>
      <c r="F28" s="260">
        <f>+F25</f>
        <v>14646.60483007</v>
      </c>
      <c r="G28" s="260">
        <f>+G24</f>
        <v>14382.952406762015</v>
      </c>
      <c r="H28" s="260">
        <f>+H25</f>
        <v>14382.952406762015</v>
      </c>
      <c r="I28" s="260">
        <f>+I24</f>
        <v>13258.498556850493</v>
      </c>
      <c r="J28" s="260">
        <f>+J25</f>
        <v>13867.226259267016</v>
      </c>
      <c r="K28" s="260">
        <f>+K24</f>
        <v>12982.738040429605</v>
      </c>
      <c r="L28" s="260">
        <f>+L25</f>
        <v>13196.369170499998</v>
      </c>
      <c r="M28" s="260">
        <f>+M24</f>
        <v>12852.68008857281</v>
      </c>
      <c r="N28" s="260">
        <f>+N25</f>
        <v>12813.412844500001</v>
      </c>
      <c r="O28" s="260">
        <f>+O24</f>
        <v>12769.106910359214</v>
      </c>
      <c r="P28" s="260">
        <f>+P25</f>
        <v>12769.106910359214</v>
      </c>
      <c r="Q28" s="260">
        <f>Q24</f>
        <v>12278.142865354706</v>
      </c>
      <c r="R28" s="260">
        <f>+R25</f>
        <v>12761.207793509213</v>
      </c>
      <c r="S28" s="260">
        <f>S24</f>
        <v>12114.874937513774</v>
      </c>
      <c r="T28" s="260">
        <f>+T25</f>
        <v>12391.177505149999</v>
      </c>
      <c r="U28" s="260">
        <f>U24</f>
        <v>11956.099579918366</v>
      </c>
      <c r="V28" s="260">
        <f>+V25</f>
        <v>12080.451145377549</v>
      </c>
      <c r="W28" s="260">
        <f>W24</f>
        <v>11838.572369877549</v>
      </c>
      <c r="X28" s="260">
        <f>+X25</f>
        <v>11838.572369877549</v>
      </c>
      <c r="Y28" s="260">
        <f>Y24</f>
        <v>10269.323496778001</v>
      </c>
      <c r="Z28" s="260">
        <f>+Z25</f>
        <v>11541.648224500001</v>
      </c>
      <c r="AA28" s="260">
        <f>AA24</f>
        <v>9909.8052587224993</v>
      </c>
      <c r="AB28" s="260">
        <f>+AB25</f>
        <v>10963.010517445</v>
      </c>
      <c r="AC28" s="260">
        <f>AC24</f>
        <v>9421.1070116299998</v>
      </c>
      <c r="AD28" s="260">
        <f>+AD25</f>
        <v>9772.760517445</v>
      </c>
      <c r="AE28" s="260">
        <f>AE24</f>
        <v>8856.5999999999985</v>
      </c>
      <c r="AF28" s="260">
        <f>+AF25</f>
        <v>8856.5999999999985</v>
      </c>
      <c r="AG28" s="260">
        <f>AG24</f>
        <v>8161.6</v>
      </c>
      <c r="AH28" s="260">
        <f>+AH25</f>
        <v>8583.5</v>
      </c>
      <c r="AI28" s="260">
        <f>AI24</f>
        <v>8022.55</v>
      </c>
      <c r="AJ28" s="260">
        <f>+AJ25</f>
        <v>8288.6</v>
      </c>
      <c r="AK28" s="260">
        <f>AK24</f>
        <v>7880.333333333333</v>
      </c>
      <c r="AL28" s="260">
        <f>+AL25</f>
        <v>8008.5</v>
      </c>
      <c r="AM28" s="260">
        <f>AM24</f>
        <v>7756.5</v>
      </c>
      <c r="AN28" s="260">
        <f>+AN25</f>
        <v>7756.5</v>
      </c>
    </row>
    <row r="29" spans="1:40" ht="13.5" thickBot="1">
      <c r="A29" s="325" t="s">
        <v>237</v>
      </c>
      <c r="B29" s="270" t="s">
        <v>176</v>
      </c>
      <c r="C29" s="271">
        <v>0.14788090132910586</v>
      </c>
      <c r="D29" s="271">
        <v>0.10703313978547846</v>
      </c>
      <c r="E29" s="271">
        <f t="shared" ref="E29:F29" si="17">E27/E28</f>
        <v>0.16915041608479803</v>
      </c>
      <c r="F29" s="271">
        <f t="shared" si="17"/>
        <v>0.12832723401509039</v>
      </c>
      <c r="G29" s="271">
        <f t="shared" ref="G29:H29" si="18">G27/G28</f>
        <v>0.21203709711880703</v>
      </c>
      <c r="H29" s="271">
        <f t="shared" si="18"/>
        <v>0.21203709711880703</v>
      </c>
      <c r="I29" s="271">
        <f>I27/I28</f>
        <v>0.10531293826468417</v>
      </c>
      <c r="J29" s="271">
        <f t="shared" ref="J29:N29" si="19">J27/J28</f>
        <v>9.0811885264778805E-2</v>
      </c>
      <c r="K29" s="271">
        <f>K27/K28</f>
        <v>0.11143691276099894</v>
      </c>
      <c r="L29" s="271">
        <f t="shared" si="19"/>
        <v>0.10774679608251708</v>
      </c>
      <c r="M29" s="271">
        <f>M27/M28</f>
        <v>0.11354887690109584</v>
      </c>
      <c r="N29" s="271">
        <f t="shared" si="19"/>
        <v>0.1292459749133735</v>
      </c>
      <c r="O29" s="271">
        <f>O27/O28</f>
        <v>9.8718530466129092E-2</v>
      </c>
      <c r="P29" s="271">
        <f t="shared" ref="P29:AN29" si="20">P27/P28</f>
        <v>9.8718530466129092E-2</v>
      </c>
      <c r="Q29" s="271">
        <f t="shared" si="20"/>
        <v>0.10181180820328289</v>
      </c>
      <c r="R29" s="271">
        <f t="shared" si="20"/>
        <v>0.10369835834466608</v>
      </c>
      <c r="S29" s="271">
        <f t="shared" si="20"/>
        <v>0.10112236411985737</v>
      </c>
      <c r="T29" s="271">
        <f t="shared" si="20"/>
        <v>0.11963309848712921</v>
      </c>
      <c r="U29" s="271">
        <f t="shared" si="20"/>
        <v>9.1360262247629179E-2</v>
      </c>
      <c r="V29" s="271">
        <f t="shared" si="20"/>
        <v>8.9900941326718817E-2</v>
      </c>
      <c r="W29" s="271">
        <f t="shared" si="20"/>
        <v>9.2687713550549999E-2</v>
      </c>
      <c r="X29" s="271">
        <f t="shared" si="20"/>
        <v>9.2687713550549999E-2</v>
      </c>
      <c r="Y29" s="271">
        <f t="shared" si="20"/>
        <v>0.10581741133321471</v>
      </c>
      <c r="Z29" s="271">
        <f t="shared" si="20"/>
        <v>9.5626575542867159E-2</v>
      </c>
      <c r="AA29" s="271">
        <f t="shared" si="20"/>
        <v>0.10925638860325472</v>
      </c>
      <c r="AB29" s="271">
        <f t="shared" si="20"/>
        <v>0.15215299971614585</v>
      </c>
      <c r="AC29" s="271">
        <f t="shared" si="20"/>
        <v>8.3297975074926062E-2</v>
      </c>
      <c r="AD29" s="271">
        <f t="shared" si="20"/>
        <v>9.1428228959348878E-2</v>
      </c>
      <c r="AE29" s="271">
        <f t="shared" si="20"/>
        <v>7.6541477852364662E-2</v>
      </c>
      <c r="AF29" s="271">
        <f t="shared" si="20"/>
        <v>7.6541477852364662E-2</v>
      </c>
      <c r="AG29" s="271">
        <f t="shared" si="20"/>
        <v>0.11388698294452068</v>
      </c>
      <c r="AH29" s="271">
        <f t="shared" si="20"/>
        <v>8.9437900319369087E-2</v>
      </c>
      <c r="AI29" s="271">
        <f t="shared" si="20"/>
        <v>0.12263925565307293</v>
      </c>
      <c r="AJ29" s="271">
        <f t="shared" si="20"/>
        <v>0.14708632023659532</v>
      </c>
      <c r="AK29" s="271">
        <f t="shared" si="20"/>
        <v>0.11003685188738264</v>
      </c>
      <c r="AL29" s="271">
        <f t="shared" si="20"/>
        <v>9.5159881636749974E-2</v>
      </c>
      <c r="AM29" s="271">
        <f t="shared" si="20"/>
        <v>0.12548615139990116</v>
      </c>
      <c r="AN29" s="271">
        <f t="shared" si="20"/>
        <v>0.12548615139990116</v>
      </c>
    </row>
    <row r="30" spans="1:40">
      <c r="A30" s="254"/>
      <c r="B30" s="257"/>
      <c r="C30" s="266"/>
      <c r="D30" s="266"/>
      <c r="E30" s="266"/>
      <c r="F30" s="266"/>
      <c r="G30" s="266"/>
      <c r="H30" s="266"/>
      <c r="I30" s="266"/>
      <c r="J30" s="266"/>
      <c r="K30" s="266"/>
      <c r="L30" s="266"/>
      <c r="M30" s="266"/>
      <c r="N30" s="266"/>
      <c r="O30" s="266"/>
      <c r="P30" s="266"/>
      <c r="Q30" s="266"/>
      <c r="R30" s="266"/>
      <c r="S30" s="266"/>
      <c r="T30" s="266"/>
      <c r="U30" s="266"/>
      <c r="V30" s="266"/>
      <c r="W30" s="266"/>
      <c r="X30" s="266"/>
      <c r="Y30" s="266"/>
      <c r="Z30" s="266"/>
      <c r="AA30" s="266"/>
      <c r="AB30" s="266"/>
      <c r="AC30" s="266"/>
      <c r="AD30" s="266"/>
      <c r="AE30" s="266"/>
      <c r="AF30" s="266"/>
      <c r="AG30" s="266"/>
      <c r="AH30" s="260"/>
      <c r="AI30" s="266"/>
      <c r="AJ30" s="266"/>
      <c r="AK30" s="266"/>
      <c r="AL30" s="266"/>
      <c r="AM30" s="266"/>
      <c r="AN30" s="266"/>
    </row>
    <row r="31" spans="1:40">
      <c r="A31" s="254"/>
      <c r="B31" s="257"/>
      <c r="C31" s="266"/>
      <c r="D31" s="266"/>
      <c r="E31" s="266"/>
      <c r="F31" s="266"/>
      <c r="G31" s="266"/>
      <c r="H31" s="266"/>
      <c r="I31" s="266"/>
      <c r="J31" s="266"/>
      <c r="K31" s="266"/>
      <c r="L31" s="266"/>
      <c r="M31" s="266"/>
      <c r="N31" s="266"/>
      <c r="O31" s="266"/>
      <c r="P31" s="266"/>
      <c r="Q31" s="266"/>
      <c r="R31" s="266"/>
      <c r="S31" s="266"/>
      <c r="T31" s="266"/>
      <c r="U31" s="266"/>
      <c r="V31" s="266"/>
      <c r="W31" s="266"/>
      <c r="X31" s="266"/>
      <c r="Y31" s="266"/>
      <c r="Z31" s="266"/>
      <c r="AA31" s="266"/>
      <c r="AB31" s="266"/>
      <c r="AC31" s="266"/>
      <c r="AD31" s="266"/>
      <c r="AE31" s="266"/>
      <c r="AF31" s="266"/>
      <c r="AG31" s="266"/>
      <c r="AH31" s="266"/>
      <c r="AI31" s="266"/>
      <c r="AJ31" s="266"/>
      <c r="AK31" s="266"/>
      <c r="AL31" s="266"/>
      <c r="AM31" s="266"/>
      <c r="AN31" s="266"/>
    </row>
    <row r="32" spans="1:40">
      <c r="A32" s="254"/>
      <c r="B32" s="257" t="s">
        <v>29</v>
      </c>
      <c r="C32" s="260">
        <v>1440.5097487899998</v>
      </c>
      <c r="D32" s="260">
        <v>457.45256878999999</v>
      </c>
      <c r="E32" s="260">
        <v>983.0571799999999</v>
      </c>
      <c r="F32" s="260">
        <v>489.34983629999999</v>
      </c>
      <c r="G32" s="260">
        <v>493.70734370000002</v>
      </c>
      <c r="H32" s="260">
        <v>493.70734370000002</v>
      </c>
      <c r="I32" s="260">
        <v>1880.8809209999999</v>
      </c>
      <c r="J32" s="260">
        <v>506.0202109999999</v>
      </c>
      <c r="K32" s="260">
        <v>1374.8607099999999</v>
      </c>
      <c r="L32" s="260">
        <v>456.97613200000001</v>
      </c>
      <c r="M32" s="260">
        <v>917.88457799999992</v>
      </c>
      <c r="N32" s="260">
        <v>468.38580300000001</v>
      </c>
      <c r="O32" s="260">
        <v>449.49877500000002</v>
      </c>
      <c r="P32" s="260">
        <v>449.49877500000002</v>
      </c>
      <c r="Q32" s="260">
        <v>1898.1372920000001</v>
      </c>
      <c r="R32" s="260">
        <v>550.32229100000006</v>
      </c>
      <c r="S32" s="260">
        <v>1347.8150009999999</v>
      </c>
      <c r="T32" s="272">
        <v>432.81500099999994</v>
      </c>
      <c r="U32" s="260">
        <v>915.47488900000008</v>
      </c>
      <c r="V32" s="272">
        <v>478.14488899999998</v>
      </c>
      <c r="W32" s="260">
        <v>437.33000000000004</v>
      </c>
      <c r="X32" s="260">
        <v>437.33000000000004</v>
      </c>
      <c r="Y32" s="260">
        <v>1203.043874</v>
      </c>
      <c r="Z32" s="257">
        <v>477</v>
      </c>
      <c r="AA32" s="260">
        <v>726.52359346000003</v>
      </c>
      <c r="AB32" s="260">
        <v>213.72041817000002</v>
      </c>
      <c r="AC32" s="260">
        <v>512.69000000000005</v>
      </c>
      <c r="AD32" s="260">
        <v>259</v>
      </c>
      <c r="AE32" s="260">
        <v>253.10000000000002</v>
      </c>
      <c r="AF32" s="260">
        <v>253.10000000000002</v>
      </c>
      <c r="AG32" s="260">
        <v>1050.9000000000001</v>
      </c>
      <c r="AH32" s="260">
        <v>291.90000000000003</v>
      </c>
      <c r="AI32" s="260">
        <v>758.3</v>
      </c>
      <c r="AJ32" s="260">
        <v>248.42000000000002</v>
      </c>
      <c r="AK32" s="260">
        <v>509</v>
      </c>
      <c r="AL32" s="260">
        <v>251</v>
      </c>
      <c r="AM32" s="260">
        <v>258</v>
      </c>
      <c r="AN32" s="260">
        <v>258</v>
      </c>
    </row>
    <row r="33" spans="1:40">
      <c r="A33" s="254"/>
      <c r="B33" s="257" t="s">
        <v>25</v>
      </c>
      <c r="C33" s="260">
        <v>3360.4996930699999</v>
      </c>
      <c r="D33" s="260">
        <v>1007.4615580699999</v>
      </c>
      <c r="E33" s="260">
        <v>2353.0381350000002</v>
      </c>
      <c r="F33" s="260">
        <v>1082.0003480000003</v>
      </c>
      <c r="G33" s="260">
        <v>1271.0377869999998</v>
      </c>
      <c r="H33" s="260">
        <v>1271.0377869999998</v>
      </c>
      <c r="I33" s="260">
        <v>3651.2358140000001</v>
      </c>
      <c r="J33" s="260">
        <v>864.13029015000029</v>
      </c>
      <c r="K33" s="260">
        <v>2787.1055239999996</v>
      </c>
      <c r="L33" s="260">
        <v>929.55842200000006</v>
      </c>
      <c r="M33" s="260">
        <v>1857.547102</v>
      </c>
      <c r="N33" s="260">
        <v>993.71646899999996</v>
      </c>
      <c r="O33" s="260">
        <v>863.83063300000003</v>
      </c>
      <c r="P33" s="260">
        <v>863.83063300000003</v>
      </c>
      <c r="Q33" s="260">
        <v>3496.446023</v>
      </c>
      <c r="R33" s="260">
        <v>958.90158899999972</v>
      </c>
      <c r="S33" s="260">
        <v>2537.3532829999999</v>
      </c>
      <c r="T33" s="260">
        <v>923.35328300000015</v>
      </c>
      <c r="U33" s="260">
        <v>1613.8758500000004</v>
      </c>
      <c r="V33" s="260">
        <v>841.29085000000021</v>
      </c>
      <c r="W33" s="260">
        <v>772.58499999999992</v>
      </c>
      <c r="X33" s="260">
        <v>772.58499999999992</v>
      </c>
      <c r="Y33" s="260">
        <v>2648.862271</v>
      </c>
      <c r="Z33" s="260">
        <v>813.49246836999998</v>
      </c>
      <c r="AA33" s="260">
        <v>1836.0397904000001</v>
      </c>
      <c r="AB33" s="260">
        <v>804.08037246000004</v>
      </c>
      <c r="AC33" s="260">
        <v>1031.73</v>
      </c>
      <c r="AD33" s="260">
        <v>568.6</v>
      </c>
      <c r="AE33" s="260">
        <v>464.01000000000005</v>
      </c>
      <c r="AF33" s="260">
        <v>464.01000000000005</v>
      </c>
      <c r="AG33" s="260">
        <v>2270.4</v>
      </c>
      <c r="AH33" s="260">
        <v>551.40000000000009</v>
      </c>
      <c r="AI33" s="260">
        <v>1718.4879999999998</v>
      </c>
      <c r="AJ33" s="260">
        <v>643.18000000000006</v>
      </c>
      <c r="AK33" s="260">
        <v>1076</v>
      </c>
      <c r="AL33" s="260">
        <v>519</v>
      </c>
      <c r="AM33" s="260">
        <v>557</v>
      </c>
      <c r="AN33" s="260">
        <v>557</v>
      </c>
    </row>
    <row r="34" spans="1:40" ht="13.5" thickBot="1">
      <c r="A34" s="325" t="s">
        <v>238</v>
      </c>
      <c r="B34" s="270" t="s">
        <v>177</v>
      </c>
      <c r="C34" s="271">
        <v>0.42865939007838905</v>
      </c>
      <c r="D34" s="271">
        <v>0.45406453985831935</v>
      </c>
      <c r="E34" s="271">
        <f t="shared" ref="E34:F34" si="21">E32/E33</f>
        <v>0.41778208579692222</v>
      </c>
      <c r="F34" s="271">
        <f t="shared" si="21"/>
        <v>0.4522640285694251</v>
      </c>
      <c r="G34" s="271">
        <f t="shared" ref="G34:L34" si="22">G32/G33</f>
        <v>0.38842853355704376</v>
      </c>
      <c r="H34" s="271">
        <f t="shared" si="22"/>
        <v>0.38842853355704376</v>
      </c>
      <c r="I34" s="271">
        <f t="shared" si="22"/>
        <v>0.51513542724030692</v>
      </c>
      <c r="J34" s="271">
        <f t="shared" si="22"/>
        <v>0.58558323526902667</v>
      </c>
      <c r="K34" s="271">
        <f t="shared" si="22"/>
        <v>0.49329338202696632</v>
      </c>
      <c r="L34" s="271">
        <f t="shared" si="22"/>
        <v>0.49160560668880687</v>
      </c>
      <c r="M34" s="271">
        <f t="shared" ref="M34:N34" si="23">M32/M33</f>
        <v>0.49413798283323418</v>
      </c>
      <c r="N34" s="271">
        <f t="shared" si="23"/>
        <v>0.47134752981536832</v>
      </c>
      <c r="O34" s="271">
        <f t="shared" ref="O34:P34" si="24">O32/O33</f>
        <v>0.520355215279799</v>
      </c>
      <c r="P34" s="271">
        <f t="shared" si="24"/>
        <v>0.520355215279799</v>
      </c>
      <c r="Q34" s="271">
        <f>Q32/Q33</f>
        <v>0.54287618899701229</v>
      </c>
      <c r="R34" s="271">
        <f t="shared" ref="R34:AN34" si="25">R32/R33</f>
        <v>0.57390904062836023</v>
      </c>
      <c r="S34" s="271">
        <f t="shared" si="25"/>
        <v>0.53118933418937708</v>
      </c>
      <c r="T34" s="271">
        <f t="shared" si="25"/>
        <v>0.46874258094775179</v>
      </c>
      <c r="U34" s="271">
        <f t="shared" si="25"/>
        <v>0.56725236268948442</v>
      </c>
      <c r="V34" s="271">
        <f t="shared" si="25"/>
        <v>0.56834671267374404</v>
      </c>
      <c r="W34" s="271">
        <f t="shared" si="25"/>
        <v>0.56606069235100354</v>
      </c>
      <c r="X34" s="271">
        <f t="shared" si="25"/>
        <v>0.56606069235100354</v>
      </c>
      <c r="Y34" s="271">
        <f t="shared" si="25"/>
        <v>0.45417381159112746</v>
      </c>
      <c r="Z34" s="271">
        <f t="shared" si="25"/>
        <v>0.58636068377592721</v>
      </c>
      <c r="AA34" s="271">
        <f t="shared" si="25"/>
        <v>0.39570144245170163</v>
      </c>
      <c r="AB34" s="271">
        <f t="shared" si="25"/>
        <v>0.26579484525426816</v>
      </c>
      <c r="AC34" s="271">
        <f t="shared" si="25"/>
        <v>0.49692264449032214</v>
      </c>
      <c r="AD34" s="271">
        <f t="shared" si="25"/>
        <v>0.45550474850510025</v>
      </c>
      <c r="AE34" s="271">
        <f t="shared" si="25"/>
        <v>0.545462382276244</v>
      </c>
      <c r="AF34" s="271">
        <f t="shared" si="25"/>
        <v>0.545462382276244</v>
      </c>
      <c r="AG34" s="271">
        <f t="shared" si="25"/>
        <v>0.46286997885835096</v>
      </c>
      <c r="AH34" s="271">
        <f t="shared" si="25"/>
        <v>0.52937976060935799</v>
      </c>
      <c r="AI34" s="271">
        <f t="shared" si="25"/>
        <v>0.44125999134122557</v>
      </c>
      <c r="AJ34" s="271">
        <f t="shared" si="25"/>
        <v>0.38623713423924871</v>
      </c>
      <c r="AK34" s="271">
        <f t="shared" si="25"/>
        <v>0.47304832713754646</v>
      </c>
      <c r="AL34" s="271">
        <f t="shared" si="25"/>
        <v>0.48362235067437381</v>
      </c>
      <c r="AM34" s="271">
        <f t="shared" si="25"/>
        <v>0.46319569120287252</v>
      </c>
      <c r="AN34" s="271">
        <f t="shared" si="25"/>
        <v>0.46319569120287252</v>
      </c>
    </row>
    <row r="35" spans="1:40">
      <c r="A35" s="254"/>
      <c r="B35" s="257"/>
      <c r="C35" s="266"/>
      <c r="D35" s="266"/>
      <c r="E35" s="266"/>
      <c r="F35" s="266"/>
      <c r="G35" s="266"/>
      <c r="H35" s="266"/>
      <c r="I35" s="266"/>
      <c r="J35" s="266"/>
      <c r="K35" s="266"/>
      <c r="L35" s="266"/>
      <c r="M35" s="266"/>
      <c r="N35" s="266"/>
      <c r="O35" s="266"/>
      <c r="P35" s="266"/>
      <c r="Q35" s="266"/>
      <c r="R35" s="266"/>
      <c r="S35" s="266"/>
      <c r="T35" s="266"/>
      <c r="U35" s="266"/>
      <c r="V35" s="266"/>
      <c r="W35" s="266"/>
      <c r="X35" s="266"/>
      <c r="Y35" s="266"/>
      <c r="Z35" s="266"/>
      <c r="AA35" s="266"/>
      <c r="AB35" s="266"/>
      <c r="AC35" s="266"/>
      <c r="AD35" s="266"/>
      <c r="AE35" s="266"/>
      <c r="AF35" s="266"/>
      <c r="AG35" s="266"/>
      <c r="AH35" s="266"/>
      <c r="AI35" s="266"/>
      <c r="AJ35" s="266"/>
      <c r="AK35" s="260"/>
      <c r="AL35" s="266"/>
      <c r="AM35" s="266"/>
      <c r="AN35" s="266"/>
    </row>
    <row r="36" spans="1:40">
      <c r="A36" s="254"/>
      <c r="B36" s="257" t="s">
        <v>37</v>
      </c>
      <c r="C36" s="260">
        <v>104037.30788707999</v>
      </c>
      <c r="D36" s="260"/>
      <c r="E36" s="260">
        <v>101668.24776078029</v>
      </c>
      <c r="F36" s="260"/>
      <c r="G36" s="260">
        <v>98744.151407699988</v>
      </c>
      <c r="H36" s="260"/>
      <c r="I36" s="260">
        <v>98940.269777329799</v>
      </c>
      <c r="J36" s="260"/>
      <c r="K36" s="260">
        <v>98258.985487460028</v>
      </c>
      <c r="L36" s="260"/>
      <c r="M36" s="260">
        <v>96039.543704459997</v>
      </c>
      <c r="N36" s="266"/>
      <c r="O36" s="260">
        <v>92817.744119980198</v>
      </c>
      <c r="P36" s="266"/>
      <c r="Q36" s="260">
        <v>90460.14825605003</v>
      </c>
      <c r="R36" s="266"/>
      <c r="S36" s="260">
        <v>88945.039514610005</v>
      </c>
      <c r="T36" s="266"/>
      <c r="U36" s="260">
        <v>87527.837190519887</v>
      </c>
      <c r="V36" s="266"/>
      <c r="W36" s="260">
        <v>84901.214854689984</v>
      </c>
      <c r="X36" s="266"/>
      <c r="Y36" s="260">
        <v>82944.802144999994</v>
      </c>
      <c r="Z36" s="266"/>
      <c r="AA36" s="260">
        <v>81336.069999999992</v>
      </c>
      <c r="AB36" s="266"/>
      <c r="AC36" s="260">
        <v>79286.388672980014</v>
      </c>
      <c r="AD36" s="266"/>
      <c r="AE36" s="260">
        <v>44307.5</v>
      </c>
      <c r="AF36" s="266"/>
      <c r="AG36" s="260">
        <v>43779.16</v>
      </c>
      <c r="AH36" s="266"/>
      <c r="AI36" s="260">
        <v>42793.5</v>
      </c>
      <c r="AJ36" s="266"/>
      <c r="AK36" s="260">
        <v>42090.69</v>
      </c>
      <c r="AL36" s="266"/>
      <c r="AM36" s="260">
        <v>40483.611327409999</v>
      </c>
      <c r="AN36" s="266"/>
    </row>
    <row r="37" spans="1:40">
      <c r="A37" s="254"/>
      <c r="B37" s="274" t="s">
        <v>161</v>
      </c>
      <c r="C37" s="260">
        <v>42243.659336410004</v>
      </c>
      <c r="D37" s="260"/>
      <c r="E37" s="260">
        <v>41438.065000000002</v>
      </c>
      <c r="F37" s="260"/>
      <c r="G37" s="260">
        <v>40919.316098639996</v>
      </c>
      <c r="H37" s="260"/>
      <c r="I37" s="260">
        <v>39791.910470000003</v>
      </c>
      <c r="J37" s="260"/>
      <c r="K37" s="260">
        <v>38414.786999999997</v>
      </c>
      <c r="L37" s="260"/>
      <c r="M37" s="260">
        <v>37943.764000000003</v>
      </c>
      <c r="N37" s="266"/>
      <c r="O37" s="260">
        <v>38009.275000000001</v>
      </c>
      <c r="P37" s="266"/>
      <c r="Q37" s="260">
        <v>37451.131987000001</v>
      </c>
      <c r="R37" s="266"/>
      <c r="S37" s="260">
        <v>36650.008250999999</v>
      </c>
      <c r="T37" s="266"/>
      <c r="U37" s="260">
        <v>35532.226698999999</v>
      </c>
      <c r="V37" s="266"/>
      <c r="W37" s="260">
        <v>35521.066979000003</v>
      </c>
      <c r="X37" s="266"/>
      <c r="Y37" s="260">
        <v>35197.497000000003</v>
      </c>
      <c r="Z37" s="266"/>
      <c r="AA37" s="260">
        <v>35129.561126999994</v>
      </c>
      <c r="AB37" s="266"/>
      <c r="AC37" s="260">
        <v>34766.900999999998</v>
      </c>
      <c r="AD37" s="266"/>
      <c r="AE37" s="275">
        <v>17288.619168000001</v>
      </c>
      <c r="AF37" s="266"/>
      <c r="AG37" s="275">
        <v>16796.622458000002</v>
      </c>
      <c r="AH37" s="266"/>
      <c r="AI37" s="260">
        <v>16076.098374450001</v>
      </c>
      <c r="AJ37" s="266"/>
      <c r="AK37" s="260">
        <v>15329.815615</v>
      </c>
      <c r="AL37" s="266"/>
      <c r="AM37" s="260">
        <v>15533.628225</v>
      </c>
      <c r="AN37" s="266"/>
    </row>
    <row r="38" spans="1:40">
      <c r="A38" s="254"/>
      <c r="B38" s="274" t="s">
        <v>162</v>
      </c>
      <c r="C38" s="260">
        <v>1028.9756779700001</v>
      </c>
      <c r="D38" s="260"/>
      <c r="E38" s="260">
        <v>1230.3109999999999</v>
      </c>
      <c r="F38" s="260"/>
      <c r="G38" s="260">
        <v>1415.1529349700002</v>
      </c>
      <c r="H38" s="260"/>
      <c r="I38" s="260">
        <v>1432.9786079999999</v>
      </c>
      <c r="J38" s="260"/>
      <c r="K38" s="260">
        <v>1478.806</v>
      </c>
      <c r="L38" s="260"/>
      <c r="M38" s="260">
        <v>1508.4760000000001</v>
      </c>
      <c r="N38" s="266"/>
      <c r="O38" s="260">
        <v>1605.809</v>
      </c>
      <c r="P38" s="266"/>
      <c r="Q38" s="260">
        <v>1623.794453</v>
      </c>
      <c r="R38" s="266"/>
      <c r="S38" s="260">
        <v>1324.1435019999999</v>
      </c>
      <c r="T38" s="266"/>
      <c r="U38" s="260">
        <v>1333.118905</v>
      </c>
      <c r="V38" s="266"/>
      <c r="W38" s="260">
        <v>1278.919551</v>
      </c>
      <c r="X38" s="266"/>
      <c r="Y38" s="260">
        <v>1307.7759999999998</v>
      </c>
      <c r="Z38" s="266"/>
      <c r="AA38" s="260">
        <v>1159.912239</v>
      </c>
      <c r="AB38" s="266"/>
      <c r="AC38" s="260">
        <v>1169.7469999999998</v>
      </c>
      <c r="AD38" s="266"/>
      <c r="AE38" s="275">
        <v>560.18392900000003</v>
      </c>
      <c r="AF38" s="266"/>
      <c r="AG38" s="275">
        <v>564.16929500000003</v>
      </c>
      <c r="AH38" s="266"/>
      <c r="AI38" s="260">
        <v>568.14836700000001</v>
      </c>
      <c r="AJ38" s="266"/>
      <c r="AK38" s="260">
        <v>574.10100399999999</v>
      </c>
      <c r="AL38" s="266"/>
      <c r="AM38" s="260">
        <v>601.47104200000001</v>
      </c>
      <c r="AN38" s="266"/>
    </row>
    <row r="39" spans="1:40" ht="13.5" thickBot="1">
      <c r="A39" s="325" t="s">
        <v>239</v>
      </c>
      <c r="B39" s="270" t="s">
        <v>178</v>
      </c>
      <c r="C39" s="276">
        <v>147309.94290146002</v>
      </c>
      <c r="D39" s="276"/>
      <c r="E39" s="276">
        <f t="shared" ref="E39" si="26">+E36+E37+E38</f>
        <v>144336.62376078026</v>
      </c>
      <c r="F39" s="276"/>
      <c r="G39" s="276">
        <f t="shared" ref="G39:K39" si="27">+G36+G37+G38</f>
        <v>141078.62044130999</v>
      </c>
      <c r="H39" s="276"/>
      <c r="I39" s="276">
        <f t="shared" si="27"/>
        <v>140165.15885532982</v>
      </c>
      <c r="J39" s="276"/>
      <c r="K39" s="276">
        <f t="shared" si="27"/>
        <v>138152.57848746004</v>
      </c>
      <c r="L39" s="276"/>
      <c r="M39" s="276">
        <f t="shared" ref="M39:O39" si="28">+M36+M37+M38</f>
        <v>135491.78370445999</v>
      </c>
      <c r="N39" s="277"/>
      <c r="O39" s="276">
        <f t="shared" si="28"/>
        <v>132432.8281199802</v>
      </c>
      <c r="P39" s="277"/>
      <c r="Q39" s="276">
        <f>+Q36+Q37+Q38</f>
        <v>129535.07469605003</v>
      </c>
      <c r="R39" s="277"/>
      <c r="S39" s="276">
        <f t="shared" ref="S39" si="29">+S36+S37+S38</f>
        <v>126919.19126761002</v>
      </c>
      <c r="T39" s="277"/>
      <c r="U39" s="276">
        <f t="shared" ref="U39" si="30">+U36+U37+U38</f>
        <v>124393.18279451989</v>
      </c>
      <c r="V39" s="277"/>
      <c r="W39" s="276">
        <f t="shared" ref="W39" si="31">+W36+W37+W38</f>
        <v>121701.20138468998</v>
      </c>
      <c r="X39" s="277"/>
      <c r="Y39" s="276">
        <f t="shared" ref="Y39" si="32">+Y36+Y37+Y38</f>
        <v>119450.075145</v>
      </c>
      <c r="Z39" s="277"/>
      <c r="AA39" s="276">
        <f t="shared" ref="AA39" si="33">+AA36+AA37+AA38</f>
        <v>117625.54336599998</v>
      </c>
      <c r="AB39" s="277"/>
      <c r="AC39" s="276">
        <f t="shared" ref="AC39" si="34">+AC36+AC37+AC38</f>
        <v>115223.03667298002</v>
      </c>
      <c r="AD39" s="277"/>
      <c r="AE39" s="276">
        <f t="shared" ref="AE39" si="35">+AE36+AE37+AE38</f>
        <v>62156.303097000004</v>
      </c>
      <c r="AF39" s="277"/>
      <c r="AG39" s="276">
        <f t="shared" ref="AG39" si="36">+AG36+AG37+AG38</f>
        <v>61139.951753000001</v>
      </c>
      <c r="AH39" s="277"/>
      <c r="AI39" s="276">
        <f t="shared" ref="AI39" si="37">+AI36+AI37+AI38</f>
        <v>59437.746741449999</v>
      </c>
      <c r="AJ39" s="277"/>
      <c r="AK39" s="276">
        <f t="shared" ref="AK39" si="38">+AK36+AK37+AK38</f>
        <v>57994.606618999998</v>
      </c>
      <c r="AL39" s="277"/>
      <c r="AM39" s="276">
        <f t="shared" ref="AM39" si="39">+AM36+AM37+AM38</f>
        <v>56618.710594409997</v>
      </c>
      <c r="AN39" s="277"/>
    </row>
    <row r="40" spans="1:40">
      <c r="A40" s="254"/>
      <c r="B40" s="257"/>
      <c r="C40" s="266"/>
      <c r="D40" s="266"/>
      <c r="E40" s="266"/>
      <c r="F40" s="266"/>
      <c r="G40" s="266"/>
      <c r="H40" s="266"/>
      <c r="I40" s="266"/>
      <c r="J40" s="266"/>
      <c r="K40" s="266"/>
      <c r="L40" s="266"/>
      <c r="M40" s="266"/>
      <c r="N40" s="266"/>
      <c r="O40" s="266"/>
      <c r="P40" s="266"/>
      <c r="Q40" s="266"/>
      <c r="R40" s="266"/>
      <c r="S40" s="266"/>
      <c r="T40" s="266"/>
      <c r="U40" s="266"/>
      <c r="V40" s="266"/>
      <c r="W40" s="266"/>
      <c r="X40" s="266"/>
      <c r="Y40" s="266"/>
      <c r="Z40" s="266"/>
      <c r="AA40" s="266"/>
      <c r="AB40" s="266"/>
      <c r="AC40" s="266"/>
      <c r="AD40" s="266"/>
      <c r="AE40" s="266"/>
      <c r="AF40" s="266"/>
      <c r="AG40" s="266"/>
      <c r="AH40" s="266"/>
      <c r="AI40" s="266"/>
      <c r="AJ40" s="266"/>
      <c r="AK40" s="260"/>
      <c r="AL40" s="266"/>
      <c r="AM40" s="266"/>
      <c r="AN40" s="266"/>
    </row>
    <row r="41" spans="1:40">
      <c r="A41" s="254"/>
      <c r="B41" s="257" t="s">
        <v>179</v>
      </c>
      <c r="C41" s="260">
        <v>104037.30788707999</v>
      </c>
      <c r="D41" s="260"/>
      <c r="E41" s="260">
        <v>101668.24776078029</v>
      </c>
      <c r="F41" s="260"/>
      <c r="G41" s="260">
        <v>98744.151407699988</v>
      </c>
      <c r="H41" s="260"/>
      <c r="I41" s="260">
        <f>+I36</f>
        <v>98940.269777329799</v>
      </c>
      <c r="J41" s="260"/>
      <c r="K41" s="260">
        <f>+K36</f>
        <v>98258.985487460028</v>
      </c>
      <c r="L41" s="260"/>
      <c r="M41" s="260">
        <v>96039.543704459997</v>
      </c>
      <c r="N41" s="266"/>
      <c r="O41" s="260">
        <f>+O36</f>
        <v>92817.744119980198</v>
      </c>
      <c r="P41" s="266"/>
      <c r="Q41" s="260">
        <f>+Q36</f>
        <v>90460.14825605003</v>
      </c>
      <c r="R41" s="266"/>
      <c r="S41" s="260">
        <f>+S36</f>
        <v>88945.039514610005</v>
      </c>
      <c r="T41" s="266"/>
      <c r="U41" s="260">
        <f>+U36</f>
        <v>87527.837190519887</v>
      </c>
      <c r="V41" s="260"/>
      <c r="W41" s="260">
        <f>+W36</f>
        <v>84901.214854689984</v>
      </c>
      <c r="X41" s="260"/>
      <c r="Y41" s="260">
        <f>+Y36</f>
        <v>82944.802144999994</v>
      </c>
      <c r="Z41" s="260"/>
      <c r="AA41" s="260">
        <f>+AA36</f>
        <v>81336.069999999992</v>
      </c>
      <c r="AB41" s="260"/>
      <c r="AC41" s="260">
        <f>+AC36</f>
        <v>79286.388672980014</v>
      </c>
      <c r="AD41" s="266"/>
      <c r="AE41" s="260">
        <f>+AE36</f>
        <v>44307.5</v>
      </c>
      <c r="AF41" s="266"/>
      <c r="AG41" s="260">
        <f>+AG36</f>
        <v>43779.16</v>
      </c>
      <c r="AH41" s="266"/>
      <c r="AI41" s="260">
        <f>+AI36</f>
        <v>42793.5</v>
      </c>
      <c r="AJ41" s="266"/>
      <c r="AK41" s="260">
        <f>+AK36</f>
        <v>42090.69</v>
      </c>
      <c r="AL41" s="266"/>
      <c r="AM41" s="260">
        <f>+AM36</f>
        <v>40483.611327409999</v>
      </c>
      <c r="AN41" s="266"/>
    </row>
    <row r="42" spans="1:40">
      <c r="A42" s="254"/>
      <c r="B42" s="278" t="s">
        <v>180</v>
      </c>
      <c r="C42" s="264">
        <v>98258.985487460028</v>
      </c>
      <c r="D42" s="264"/>
      <c r="E42" s="264">
        <v>96039.543704459997</v>
      </c>
      <c r="F42" s="264"/>
      <c r="G42" s="264">
        <v>92817.744119980198</v>
      </c>
      <c r="H42" s="264"/>
      <c r="I42" s="264">
        <v>90460.14825605003</v>
      </c>
      <c r="J42" s="264"/>
      <c r="K42" s="264">
        <v>88945.039514610005</v>
      </c>
      <c r="L42" s="264"/>
      <c r="M42" s="264">
        <v>87527.837190519902</v>
      </c>
      <c r="N42" s="279"/>
      <c r="O42" s="264">
        <f>+W41</f>
        <v>84901.214854689984</v>
      </c>
      <c r="P42" s="279"/>
      <c r="Q42" s="264">
        <f>+Y41</f>
        <v>82944.802144999994</v>
      </c>
      <c r="R42" s="279"/>
      <c r="S42" s="264">
        <f>+AA41</f>
        <v>81336.069999999992</v>
      </c>
      <c r="T42" s="279"/>
      <c r="U42" s="264">
        <f>+AC41</f>
        <v>79286.388672980014</v>
      </c>
      <c r="V42" s="279"/>
      <c r="W42" s="264">
        <f>+AE41</f>
        <v>44307.5</v>
      </c>
      <c r="X42" s="279"/>
      <c r="Y42" s="264">
        <f>+AG41</f>
        <v>43779.16</v>
      </c>
      <c r="Z42" s="279"/>
      <c r="AA42" s="264">
        <f>+AI41</f>
        <v>42793.5</v>
      </c>
      <c r="AB42" s="279"/>
      <c r="AC42" s="264">
        <f>+AK41</f>
        <v>42090.69</v>
      </c>
      <c r="AD42" s="279"/>
      <c r="AE42" s="264">
        <f>+AM41</f>
        <v>40483.611327409999</v>
      </c>
      <c r="AF42" s="279"/>
      <c r="AG42" s="280">
        <v>39936</v>
      </c>
      <c r="AH42" s="281"/>
      <c r="AI42" s="280">
        <v>39233</v>
      </c>
      <c r="AJ42" s="281"/>
      <c r="AK42" s="280">
        <v>38256</v>
      </c>
      <c r="AL42" s="281"/>
      <c r="AM42" s="280">
        <v>36885</v>
      </c>
      <c r="AN42" s="279"/>
    </row>
    <row r="43" spans="1:40">
      <c r="A43" s="254"/>
      <c r="B43" s="274" t="s">
        <v>181</v>
      </c>
      <c r="C43" s="260">
        <v>5778.3223996199667</v>
      </c>
      <c r="D43" s="260"/>
      <c r="E43" s="260">
        <f>+E41-E42</f>
        <v>5628.70405632029</v>
      </c>
      <c r="F43" s="260"/>
      <c r="G43" s="260">
        <v>5926.4072877197905</v>
      </c>
      <c r="H43" s="260"/>
      <c r="I43" s="260">
        <f>+I41-I42</f>
        <v>8480.1215212797688</v>
      </c>
      <c r="J43" s="260"/>
      <c r="K43" s="260">
        <f>+K41-K42</f>
        <v>9313.9459728500224</v>
      </c>
      <c r="L43" s="260"/>
      <c r="M43" s="260">
        <f>+M41-M42</f>
        <v>8511.7065139400947</v>
      </c>
      <c r="N43" s="266"/>
      <c r="O43" s="260">
        <f>+O41-O42</f>
        <v>7916.5292652902135</v>
      </c>
      <c r="P43" s="266"/>
      <c r="Q43" s="260">
        <f>+Q41-Q42</f>
        <v>7515.3461110500357</v>
      </c>
      <c r="R43" s="266"/>
      <c r="S43" s="260">
        <f>+S41-S42</f>
        <v>7608.969514610013</v>
      </c>
      <c r="T43" s="266"/>
      <c r="U43" s="260">
        <f>+U41-U42</f>
        <v>8241.4485175398731</v>
      </c>
      <c r="V43" s="266"/>
      <c r="W43" s="260">
        <f>+W41-W42</f>
        <v>40593.714854689984</v>
      </c>
      <c r="X43" s="266"/>
      <c r="Y43" s="260">
        <f>+Y41-Y42</f>
        <v>39165.642144999991</v>
      </c>
      <c r="Z43" s="266"/>
      <c r="AA43" s="260">
        <f>+AA41-AA42</f>
        <v>38542.569999999992</v>
      </c>
      <c r="AB43" s="266"/>
      <c r="AC43" s="260">
        <f>+AC41-AC42</f>
        <v>37195.698672980012</v>
      </c>
      <c r="AD43" s="266"/>
      <c r="AE43" s="260">
        <f>+AE41-AE42</f>
        <v>3823.8886725900011</v>
      </c>
      <c r="AF43" s="266"/>
      <c r="AG43" s="260">
        <f>+AG41-AG42</f>
        <v>3843.1600000000035</v>
      </c>
      <c r="AH43" s="266"/>
      <c r="AI43" s="260">
        <f>+AI41-AI42</f>
        <v>3560.5</v>
      </c>
      <c r="AJ43" s="266"/>
      <c r="AK43" s="260">
        <f>+AK41-AK42</f>
        <v>3834.6900000000023</v>
      </c>
      <c r="AL43" s="266"/>
      <c r="AM43" s="260">
        <f>+AM41-AM42</f>
        <v>3598.6113274099989</v>
      </c>
      <c r="AN43" s="266"/>
    </row>
    <row r="44" spans="1:40">
      <c r="A44" s="254"/>
      <c r="B44" s="282" t="s">
        <v>182</v>
      </c>
      <c r="C44" s="260">
        <v>98258.985487460028</v>
      </c>
      <c r="D44" s="260"/>
      <c r="E44" s="260">
        <f>+E42</f>
        <v>96039.543704459997</v>
      </c>
      <c r="F44" s="260"/>
      <c r="G44" s="260">
        <v>92817.744119980198</v>
      </c>
      <c r="H44" s="260"/>
      <c r="I44" s="260">
        <f>+I42</f>
        <v>90460.14825605003</v>
      </c>
      <c r="J44" s="260"/>
      <c r="K44" s="260">
        <f>+K42</f>
        <v>88945.039514610005</v>
      </c>
      <c r="L44" s="260"/>
      <c r="M44" s="260">
        <f>+M42</f>
        <v>87527.837190519902</v>
      </c>
      <c r="N44" s="266"/>
      <c r="O44" s="260">
        <f>+O42</f>
        <v>84901.214854689984</v>
      </c>
      <c r="P44" s="266"/>
      <c r="Q44" s="260">
        <f>+Q42</f>
        <v>82944.802144999994</v>
      </c>
      <c r="R44" s="266"/>
      <c r="S44" s="260">
        <f>+S42</f>
        <v>81336.069999999992</v>
      </c>
      <c r="T44" s="266"/>
      <c r="U44" s="260">
        <f>+U42</f>
        <v>79286.388672980014</v>
      </c>
      <c r="V44" s="266"/>
      <c r="W44" s="260">
        <f>+W42</f>
        <v>44307.5</v>
      </c>
      <c r="X44" s="266"/>
      <c r="Y44" s="260">
        <f>+Y42</f>
        <v>43779.16</v>
      </c>
      <c r="Z44" s="266"/>
      <c r="AA44" s="260">
        <f>+AA42</f>
        <v>42793.5</v>
      </c>
      <c r="AB44" s="266"/>
      <c r="AC44" s="260">
        <f>+AC42</f>
        <v>42090.69</v>
      </c>
      <c r="AD44" s="266"/>
      <c r="AE44" s="260">
        <f>+AE42</f>
        <v>40483.611327409999</v>
      </c>
      <c r="AF44" s="266"/>
      <c r="AG44" s="260">
        <f>+AG42</f>
        <v>39936</v>
      </c>
      <c r="AH44" s="266"/>
      <c r="AI44" s="260">
        <f>+AI42</f>
        <v>39233</v>
      </c>
      <c r="AJ44" s="266"/>
      <c r="AK44" s="260">
        <f>+AK42</f>
        <v>38256</v>
      </c>
      <c r="AL44" s="266"/>
      <c r="AM44" s="260">
        <f>+AM42</f>
        <v>36885</v>
      </c>
      <c r="AN44" s="266"/>
    </row>
    <row r="45" spans="1:40" ht="13.5" thickBot="1">
      <c r="A45" s="325" t="s">
        <v>240</v>
      </c>
      <c r="B45" s="270" t="s">
        <v>183</v>
      </c>
      <c r="C45" s="271">
        <v>5.8807063506241937E-2</v>
      </c>
      <c r="D45" s="271"/>
      <c r="E45" s="271">
        <f>+E43/E44</f>
        <v>5.860819240917424E-2</v>
      </c>
      <c r="F45" s="271"/>
      <c r="G45" s="271">
        <f>+G43/G44</f>
        <v>6.3849938865774003E-2</v>
      </c>
      <c r="H45" s="271"/>
      <c r="I45" s="271">
        <f>+I43/I44</f>
        <v>9.3744280600519717E-2</v>
      </c>
      <c r="J45" s="271"/>
      <c r="K45" s="271">
        <f>+K43/K44</f>
        <v>0.10471574383099942</v>
      </c>
      <c r="L45" s="271"/>
      <c r="M45" s="271">
        <f>(M36-U36)/U36</f>
        <v>9.7245708190102628E-2</v>
      </c>
      <c r="N45" s="273"/>
      <c r="O45" s="271">
        <f>(O36-W36)/W36</f>
        <v>9.3244004562708566E-2</v>
      </c>
      <c r="P45" s="273"/>
      <c r="Q45" s="271">
        <f>Q43/Q44</f>
        <v>9.0606595189799591E-2</v>
      </c>
      <c r="R45" s="273"/>
      <c r="S45" s="271">
        <f>S43/S44</f>
        <v>9.3549756148901875E-2</v>
      </c>
      <c r="T45" s="273"/>
      <c r="U45" s="271">
        <f>U43/U44</f>
        <v>0.10394531338199887</v>
      </c>
      <c r="V45" s="273"/>
      <c r="W45" s="271">
        <f>W43/W44</f>
        <v>0.91618156868904777</v>
      </c>
      <c r="X45" s="273"/>
      <c r="Y45" s="271">
        <f>Y43/Y44</f>
        <v>0.8946184016550337</v>
      </c>
      <c r="Z45" s="273"/>
      <c r="AA45" s="271">
        <f>AA43/AA44</f>
        <v>0.90066411955086623</v>
      </c>
      <c r="AB45" s="273"/>
      <c r="AC45" s="271">
        <f>AC43/AC44</f>
        <v>0.88370370438165802</v>
      </c>
      <c r="AD45" s="273"/>
      <c r="AE45" s="271">
        <f>AE43/AE44</f>
        <v>9.4455226379495036E-2</v>
      </c>
      <c r="AF45" s="273"/>
      <c r="AG45" s="271">
        <f>AG43/AG44</f>
        <v>9.6232972756410337E-2</v>
      </c>
      <c r="AH45" s="273"/>
      <c r="AI45" s="271">
        <f>AI43/AI44</f>
        <v>9.0752682690592099E-2</v>
      </c>
      <c r="AJ45" s="273"/>
      <c r="AK45" s="271">
        <f>AK43/AK44</f>
        <v>0.10023760978670018</v>
      </c>
      <c r="AL45" s="273"/>
      <c r="AM45" s="271">
        <f>AM43/AM44</f>
        <v>9.7563001963128615E-2</v>
      </c>
      <c r="AN45" s="273"/>
    </row>
    <row r="46" spans="1:40">
      <c r="A46" s="254"/>
      <c r="B46" s="257"/>
      <c r="C46" s="266"/>
      <c r="D46" s="266"/>
      <c r="E46" s="266"/>
      <c r="F46" s="266"/>
      <c r="G46" s="266"/>
      <c r="H46" s="266"/>
      <c r="I46" s="266"/>
      <c r="J46" s="266"/>
      <c r="K46" s="266"/>
      <c r="L46" s="266"/>
      <c r="M46" s="266"/>
      <c r="N46" s="266"/>
      <c r="O46" s="266"/>
      <c r="P46" s="266"/>
      <c r="Q46" s="266"/>
      <c r="R46" s="266"/>
      <c r="S46" s="266"/>
      <c r="T46" s="266"/>
      <c r="U46" s="266"/>
      <c r="V46" s="266"/>
      <c r="W46" s="266"/>
      <c r="X46" s="266"/>
      <c r="Y46" s="266"/>
      <c r="Z46" s="266"/>
      <c r="AA46" s="266"/>
      <c r="AB46" s="266"/>
      <c r="AC46" s="266"/>
      <c r="AD46" s="266"/>
      <c r="AE46" s="266"/>
      <c r="AF46" s="266"/>
      <c r="AG46" s="266"/>
      <c r="AH46" s="266"/>
      <c r="AI46" s="266"/>
      <c r="AJ46" s="266"/>
      <c r="AK46" s="266"/>
      <c r="AL46" s="266"/>
      <c r="AM46" s="266"/>
      <c r="AN46" s="266"/>
    </row>
    <row r="47" spans="1:40">
      <c r="A47" s="254"/>
      <c r="B47" s="257"/>
      <c r="C47" s="266"/>
      <c r="D47" s="266"/>
      <c r="E47" s="266"/>
      <c r="F47" s="266"/>
      <c r="G47" s="266"/>
      <c r="H47" s="266"/>
      <c r="I47" s="266"/>
      <c r="J47" s="266"/>
      <c r="K47" s="266"/>
      <c r="L47" s="266"/>
      <c r="M47" s="266"/>
      <c r="N47" s="266"/>
      <c r="O47" s="266"/>
      <c r="P47" s="266"/>
      <c r="Q47" s="266"/>
      <c r="R47" s="266"/>
      <c r="S47" s="266"/>
      <c r="T47" s="266"/>
      <c r="U47" s="266"/>
      <c r="V47" s="266"/>
      <c r="W47" s="266"/>
      <c r="X47" s="266"/>
      <c r="Y47" s="266"/>
      <c r="Z47" s="266"/>
      <c r="AA47" s="266"/>
      <c r="AB47" s="266"/>
      <c r="AC47" s="266"/>
      <c r="AD47" s="266"/>
      <c r="AE47" s="266"/>
      <c r="AF47" s="266"/>
      <c r="AG47" s="266"/>
      <c r="AH47" s="266"/>
      <c r="AI47" s="266"/>
      <c r="AJ47" s="266"/>
      <c r="AK47" s="266"/>
      <c r="AL47" s="266"/>
      <c r="AM47" s="266"/>
      <c r="AN47" s="266"/>
    </row>
    <row r="48" spans="1:40">
      <c r="A48" s="254"/>
      <c r="B48" s="258" t="s">
        <v>184</v>
      </c>
      <c r="C48" s="260">
        <v>147309.94290146002</v>
      </c>
      <c r="D48" s="260"/>
      <c r="E48" s="260">
        <v>144336.62376078026</v>
      </c>
      <c r="F48" s="260"/>
      <c r="G48" s="260">
        <v>141078.62044130999</v>
      </c>
      <c r="H48" s="260"/>
      <c r="I48" s="260">
        <v>140165.15885532982</v>
      </c>
      <c r="J48" s="260"/>
      <c r="K48" s="260">
        <v>138152.57848746004</v>
      </c>
      <c r="L48" s="260"/>
      <c r="M48" s="260">
        <v>135491.78370445999</v>
      </c>
      <c r="N48" s="266"/>
      <c r="O48" s="260">
        <f>O39</f>
        <v>132432.8281199802</v>
      </c>
      <c r="P48" s="266"/>
      <c r="Q48" s="260">
        <f>Q39</f>
        <v>129535.07469605003</v>
      </c>
      <c r="R48" s="266"/>
      <c r="S48" s="260">
        <f>S39</f>
        <v>126919.19126761002</v>
      </c>
      <c r="T48" s="266"/>
      <c r="U48" s="260">
        <f>U39</f>
        <v>124393.18279451989</v>
      </c>
      <c r="V48" s="266"/>
      <c r="W48" s="260">
        <f>W39</f>
        <v>121701.20138468998</v>
      </c>
      <c r="X48" s="266"/>
      <c r="Y48" s="260">
        <f>Y39</f>
        <v>119450.075145</v>
      </c>
      <c r="Z48" s="266"/>
      <c r="AA48" s="260">
        <f>AA39</f>
        <v>117625.54336599998</v>
      </c>
      <c r="AB48" s="266"/>
      <c r="AC48" s="260">
        <f>AC39</f>
        <v>115223.03667298002</v>
      </c>
      <c r="AD48" s="266"/>
      <c r="AE48" s="260">
        <f>AE39</f>
        <v>62156.303097000004</v>
      </c>
      <c r="AF48" s="266"/>
      <c r="AG48" s="260">
        <f>AG39</f>
        <v>61139.951753000001</v>
      </c>
      <c r="AH48" s="266"/>
      <c r="AI48" s="260">
        <f>AI39</f>
        <v>59437.746741449999</v>
      </c>
      <c r="AJ48" s="266"/>
      <c r="AK48" s="260">
        <f>AK39</f>
        <v>57994.606618999998</v>
      </c>
      <c r="AL48" s="266"/>
      <c r="AM48" s="260">
        <f>AM39</f>
        <v>56618.710594409997</v>
      </c>
      <c r="AN48" s="266"/>
    </row>
    <row r="49" spans="1:40">
      <c r="A49" s="254"/>
      <c r="B49" s="278" t="s">
        <v>185</v>
      </c>
      <c r="C49" s="264">
        <v>138152.57848746004</v>
      </c>
      <c r="D49" s="264"/>
      <c r="E49" s="264">
        <v>135491.78370445999</v>
      </c>
      <c r="F49" s="264"/>
      <c r="G49" s="264">
        <v>132432.8281199802</v>
      </c>
      <c r="H49" s="264"/>
      <c r="I49" s="264">
        <v>129535.07469605003</v>
      </c>
      <c r="J49" s="264"/>
      <c r="K49" s="264">
        <v>126919.19126761002</v>
      </c>
      <c r="L49" s="264"/>
      <c r="M49" s="264">
        <v>124393.18279451989</v>
      </c>
      <c r="N49" s="279"/>
      <c r="O49" s="264">
        <f>+W39</f>
        <v>121701.20138468998</v>
      </c>
      <c r="P49" s="279"/>
      <c r="Q49" s="264">
        <f>+Y39</f>
        <v>119450.075145</v>
      </c>
      <c r="R49" s="279"/>
      <c r="S49" s="264">
        <f>+AA39</f>
        <v>117625.54336599998</v>
      </c>
      <c r="T49" s="279"/>
      <c r="U49" s="264">
        <f>+AC39</f>
        <v>115223.03667298002</v>
      </c>
      <c r="V49" s="279"/>
      <c r="W49" s="264">
        <f>+AE39</f>
        <v>62156.303097000004</v>
      </c>
      <c r="X49" s="279"/>
      <c r="Y49" s="264">
        <f>+AG39</f>
        <v>61139.951753000001</v>
      </c>
      <c r="Z49" s="279"/>
      <c r="AA49" s="264">
        <f>+AI39</f>
        <v>59437.746741449999</v>
      </c>
      <c r="AB49" s="279"/>
      <c r="AC49" s="264">
        <f>+AK39</f>
        <v>57994.606618999998</v>
      </c>
      <c r="AD49" s="279"/>
      <c r="AE49" s="264">
        <f>+AM39</f>
        <v>56618.710594409997</v>
      </c>
      <c r="AF49" s="279"/>
      <c r="AG49" s="280">
        <v>55930</v>
      </c>
      <c r="AH49" s="281"/>
      <c r="AI49" s="280">
        <v>54806</v>
      </c>
      <c r="AJ49" s="281"/>
      <c r="AK49" s="280">
        <v>53916</v>
      </c>
      <c r="AL49" s="281"/>
      <c r="AM49" s="280">
        <v>52579</v>
      </c>
      <c r="AN49" s="279"/>
    </row>
    <row r="50" spans="1:40">
      <c r="A50" s="254"/>
      <c r="B50" s="274" t="s">
        <v>186</v>
      </c>
      <c r="C50" s="260">
        <v>9157.3644139999815</v>
      </c>
      <c r="D50" s="260"/>
      <c r="E50" s="260">
        <f>E48-E49</f>
        <v>8844.840056320274</v>
      </c>
      <c r="F50" s="260"/>
      <c r="G50" s="260">
        <v>8645.7923213297909</v>
      </c>
      <c r="H50" s="260"/>
      <c r="I50" s="260">
        <f>I48-I49</f>
        <v>10630.084159279795</v>
      </c>
      <c r="J50" s="260"/>
      <c r="K50" s="260">
        <f>K48-K49</f>
        <v>11233.387219850018</v>
      </c>
      <c r="L50" s="260"/>
      <c r="M50" s="260">
        <f>M48-M49</f>
        <v>11098.600909940098</v>
      </c>
      <c r="N50" s="266"/>
      <c r="O50" s="260">
        <f>O48-O49</f>
        <v>10731.626735290221</v>
      </c>
      <c r="P50" s="266"/>
      <c r="Q50" s="260">
        <f>Q48-Q49</f>
        <v>10084.99955105003</v>
      </c>
      <c r="R50" s="266"/>
      <c r="S50" s="260">
        <f>S48-S49</f>
        <v>9293.6479016100348</v>
      </c>
      <c r="T50" s="266"/>
      <c r="U50" s="260">
        <f>U48-U49</f>
        <v>9170.146121539874</v>
      </c>
      <c r="V50" s="266"/>
      <c r="W50" s="260">
        <f>W48-W49</f>
        <v>59544.898287689975</v>
      </c>
      <c r="X50" s="266"/>
      <c r="Y50" s="260">
        <f>Y48-Y49</f>
        <v>58310.123391999994</v>
      </c>
      <c r="Z50" s="266"/>
      <c r="AA50" s="260">
        <f>AA48-AA49</f>
        <v>58187.796624549985</v>
      </c>
      <c r="AB50" s="266"/>
      <c r="AC50" s="260">
        <f>AC48-AC49</f>
        <v>57228.430053980017</v>
      </c>
      <c r="AD50" s="266"/>
      <c r="AE50" s="260">
        <f>AE48-AE49</f>
        <v>5537.5925025900069</v>
      </c>
      <c r="AF50" s="266"/>
      <c r="AG50" s="260">
        <f>AG48-AG49</f>
        <v>5209.9517530000012</v>
      </c>
      <c r="AH50" s="266"/>
      <c r="AI50" s="260">
        <f>AI48-AI49</f>
        <v>4631.7467414499988</v>
      </c>
      <c r="AJ50" s="266"/>
      <c r="AK50" s="260">
        <f>AK48-AK49</f>
        <v>4078.6066189999983</v>
      </c>
      <c r="AL50" s="266"/>
      <c r="AM50" s="260">
        <f>AM48-AM49</f>
        <v>4039.7105944099967</v>
      </c>
      <c r="AN50" s="266"/>
    </row>
    <row r="51" spans="1:40">
      <c r="A51" s="254"/>
      <c r="B51" s="282" t="s">
        <v>187</v>
      </c>
      <c r="C51" s="260">
        <v>138152.57848746004</v>
      </c>
      <c r="D51" s="260"/>
      <c r="E51" s="260">
        <f>+E49</f>
        <v>135491.78370445999</v>
      </c>
      <c r="F51" s="260"/>
      <c r="G51" s="260">
        <v>132432.8281199802</v>
      </c>
      <c r="H51" s="260"/>
      <c r="I51" s="260">
        <f>+I49</f>
        <v>129535.07469605003</v>
      </c>
      <c r="J51" s="260"/>
      <c r="K51" s="260">
        <f>+K49</f>
        <v>126919.19126761002</v>
      </c>
      <c r="L51" s="260"/>
      <c r="M51" s="260">
        <f>M49</f>
        <v>124393.18279451989</v>
      </c>
      <c r="N51" s="266"/>
      <c r="O51" s="260">
        <f>O49</f>
        <v>121701.20138468998</v>
      </c>
      <c r="P51" s="266"/>
      <c r="Q51" s="260">
        <f>Q49</f>
        <v>119450.075145</v>
      </c>
      <c r="R51" s="266"/>
      <c r="S51" s="260">
        <f>S49</f>
        <v>117625.54336599998</v>
      </c>
      <c r="T51" s="266"/>
      <c r="U51" s="260">
        <f>U49</f>
        <v>115223.03667298002</v>
      </c>
      <c r="V51" s="266"/>
      <c r="W51" s="260">
        <f>W49</f>
        <v>62156.303097000004</v>
      </c>
      <c r="X51" s="266"/>
      <c r="Y51" s="260">
        <f>Y49</f>
        <v>61139.951753000001</v>
      </c>
      <c r="Z51" s="266"/>
      <c r="AA51" s="260">
        <f>AA49</f>
        <v>59437.746741449999</v>
      </c>
      <c r="AB51" s="266"/>
      <c r="AC51" s="260">
        <f>AC49</f>
        <v>57994.606618999998</v>
      </c>
      <c r="AD51" s="266"/>
      <c r="AE51" s="260">
        <f>AE49</f>
        <v>56618.710594409997</v>
      </c>
      <c r="AF51" s="266"/>
      <c r="AG51" s="260">
        <f>AG49</f>
        <v>55930</v>
      </c>
      <c r="AH51" s="266"/>
      <c r="AI51" s="260">
        <f>AI49</f>
        <v>54806</v>
      </c>
      <c r="AJ51" s="266"/>
      <c r="AK51" s="260">
        <f>AK49</f>
        <v>53916</v>
      </c>
      <c r="AL51" s="266"/>
      <c r="AM51" s="260">
        <f>AM49</f>
        <v>52579</v>
      </c>
      <c r="AN51" s="266"/>
    </row>
    <row r="52" spans="1:40" ht="13.5" thickBot="1">
      <c r="A52" s="325" t="s">
        <v>248</v>
      </c>
      <c r="B52" s="283" t="s">
        <v>188</v>
      </c>
      <c r="C52" s="271">
        <v>6.6284426351341574E-2</v>
      </c>
      <c r="D52" s="271"/>
      <c r="E52" s="271">
        <f>+E50/E51</f>
        <v>6.5279530717618911E-2</v>
      </c>
      <c r="F52" s="271"/>
      <c r="G52" s="271">
        <f>+G50/G51</f>
        <v>6.5284359203572701E-2</v>
      </c>
      <c r="H52" s="271"/>
      <c r="I52" s="271">
        <f>+I50/I51</f>
        <v>8.206336534118619E-2</v>
      </c>
      <c r="J52" s="271"/>
      <c r="K52" s="271">
        <f>+K50/K51</f>
        <v>8.850818467763745E-2</v>
      </c>
      <c r="L52" s="271"/>
      <c r="M52" s="271">
        <f>(M39-U39)/U39</f>
        <v>8.9221938538813911E-2</v>
      </c>
      <c r="N52" s="273"/>
      <c r="O52" s="271">
        <f>(O39-W39)/W39</f>
        <v>8.8180121586213536E-2</v>
      </c>
      <c r="P52" s="273"/>
      <c r="Q52" s="271">
        <f>Q50/Q51</f>
        <v>8.4428574354665636E-2</v>
      </c>
      <c r="R52" s="273"/>
      <c r="S52" s="271">
        <f>(S39-AA39)/AA39</f>
        <v>7.9010456705753185E-2</v>
      </c>
      <c r="T52" s="273"/>
      <c r="U52" s="271">
        <f>(U39-AC39)/AC39</f>
        <v>7.9586047949474742E-2</v>
      </c>
      <c r="V52" s="273"/>
      <c r="W52" s="271">
        <f>(W39-AE39)/AE39</f>
        <v>0.95798648440794942</v>
      </c>
      <c r="X52" s="273"/>
      <c r="Y52" s="271">
        <f>(Y39-AG39)/AG39</f>
        <v>0.95371556110426348</v>
      </c>
      <c r="Z52" s="273"/>
      <c r="AA52" s="271">
        <f>(AA39-AI39)/AI39</f>
        <v>0.97897043233591596</v>
      </c>
      <c r="AB52" s="273"/>
      <c r="AC52" s="271">
        <f>(AC39-AK39)/AK39</f>
        <v>0.98678883072604606</v>
      </c>
      <c r="AD52" s="273"/>
      <c r="AE52" s="271">
        <f>(AE39-AM39)/AM39</f>
        <v>9.7804991396902935E-2</v>
      </c>
      <c r="AF52" s="273"/>
      <c r="AG52" s="271">
        <f>AG50/AG51</f>
        <v>9.3151291846951562E-2</v>
      </c>
      <c r="AH52" s="273"/>
      <c r="AI52" s="271">
        <f>AI50/AI51</f>
        <v>8.4511672836003332E-2</v>
      </c>
      <c r="AJ52" s="273"/>
      <c r="AK52" s="271">
        <f>AK50/AK51</f>
        <v>7.5647425977446364E-2</v>
      </c>
      <c r="AL52" s="273"/>
      <c r="AM52" s="271">
        <f>AM50/AM51</f>
        <v>7.6831255718252472E-2</v>
      </c>
      <c r="AN52" s="273"/>
    </row>
    <row r="53" spans="1:40">
      <c r="A53" s="254"/>
      <c r="B53" s="257"/>
      <c r="C53" s="266"/>
      <c r="D53" s="266"/>
      <c r="E53" s="266"/>
      <c r="F53" s="266"/>
      <c r="G53" s="266"/>
      <c r="H53" s="266"/>
      <c r="I53" s="266"/>
      <c r="J53" s="266"/>
      <c r="K53" s="266"/>
      <c r="L53" s="266"/>
      <c r="M53" s="266"/>
      <c r="N53" s="266"/>
      <c r="O53" s="266"/>
      <c r="P53" s="266"/>
      <c r="Q53" s="266"/>
      <c r="R53" s="266"/>
      <c r="S53" s="266"/>
      <c r="T53" s="266"/>
      <c r="U53" s="266"/>
      <c r="V53" s="266"/>
      <c r="W53" s="266"/>
      <c r="X53" s="266"/>
      <c r="Y53" s="266"/>
      <c r="Z53" s="266"/>
      <c r="AA53" s="266"/>
      <c r="AB53" s="266"/>
      <c r="AC53" s="266"/>
      <c r="AD53" s="266"/>
      <c r="AE53" s="266"/>
      <c r="AF53" s="266"/>
      <c r="AG53" s="266"/>
      <c r="AH53" s="266"/>
      <c r="AI53" s="266"/>
      <c r="AJ53" s="266"/>
      <c r="AK53" s="266"/>
      <c r="AL53" s="266"/>
      <c r="AM53" s="266"/>
      <c r="AN53" s="266"/>
    </row>
    <row r="54" spans="1:40">
      <c r="A54" s="254"/>
      <c r="B54" s="257"/>
      <c r="C54" s="266"/>
      <c r="D54" s="266"/>
      <c r="E54" s="266"/>
      <c r="F54" s="266"/>
      <c r="G54" s="266"/>
      <c r="H54" s="266"/>
      <c r="I54" s="266"/>
      <c r="J54" s="266"/>
      <c r="K54" s="266"/>
      <c r="L54" s="266"/>
      <c r="M54" s="266"/>
      <c r="N54" s="266"/>
      <c r="O54" s="266"/>
      <c r="P54" s="266"/>
      <c r="Q54" s="266"/>
      <c r="R54" s="266"/>
      <c r="S54" s="266"/>
      <c r="T54" s="266"/>
      <c r="U54" s="266"/>
      <c r="V54" s="266"/>
      <c r="W54" s="266"/>
      <c r="X54" s="266"/>
      <c r="Y54" s="266"/>
      <c r="Z54" s="266"/>
      <c r="AA54" s="266"/>
      <c r="AB54" s="266"/>
      <c r="AC54" s="266"/>
      <c r="AD54" s="266"/>
      <c r="AE54" s="266"/>
      <c r="AF54" s="266"/>
      <c r="AG54" s="266"/>
      <c r="AH54" s="266"/>
      <c r="AI54" s="266"/>
      <c r="AJ54" s="266"/>
      <c r="AK54" s="266"/>
      <c r="AL54" s="266"/>
      <c r="AM54" s="266"/>
      <c r="AN54" s="266"/>
    </row>
    <row r="55" spans="1:40">
      <c r="A55" s="254"/>
      <c r="B55" s="257" t="s">
        <v>163</v>
      </c>
      <c r="C55" s="260">
        <v>76866.417997609999</v>
      </c>
      <c r="D55" s="260"/>
      <c r="E55" s="260">
        <v>77352.269637999998</v>
      </c>
      <c r="F55" s="260"/>
      <c r="G55" s="260">
        <v>72377.261180020068</v>
      </c>
      <c r="H55" s="260"/>
      <c r="I55" s="260">
        <v>71496.705265899989</v>
      </c>
      <c r="J55" s="260"/>
      <c r="K55" s="260">
        <v>70251.127166959704</v>
      </c>
      <c r="L55" s="260"/>
      <c r="M55" s="260">
        <v>70644.62560828017</v>
      </c>
      <c r="N55" s="266"/>
      <c r="O55" s="260">
        <v>66109.582498999996</v>
      </c>
      <c r="P55" s="266"/>
      <c r="Q55" s="260">
        <v>65985.425443</v>
      </c>
      <c r="R55" s="266"/>
      <c r="S55" s="260">
        <v>65267.820076999997</v>
      </c>
      <c r="T55" s="266"/>
      <c r="U55" s="260">
        <v>66652.514345999996</v>
      </c>
      <c r="V55" s="266"/>
      <c r="W55" s="260">
        <v>62781.777000000002</v>
      </c>
      <c r="X55" s="266"/>
      <c r="Y55" s="260">
        <v>63070.315360000001</v>
      </c>
      <c r="Z55" s="266"/>
      <c r="AA55" s="260">
        <v>62106.781999999999</v>
      </c>
      <c r="AB55" s="266"/>
      <c r="AC55" s="260">
        <v>62636.800000000003</v>
      </c>
      <c r="AD55" s="266"/>
      <c r="AE55" s="260">
        <v>33674.5</v>
      </c>
      <c r="AF55" s="266"/>
      <c r="AG55" s="260">
        <v>33458.199999999997</v>
      </c>
      <c r="AH55" s="266"/>
      <c r="AI55" s="260">
        <v>33052.400000000001</v>
      </c>
      <c r="AJ55" s="266"/>
      <c r="AK55" s="260">
        <v>33205</v>
      </c>
      <c r="AL55" s="266"/>
      <c r="AM55" s="260">
        <v>31054</v>
      </c>
      <c r="AN55" s="266"/>
    </row>
    <row r="56" spans="1:40">
      <c r="A56" s="254"/>
      <c r="B56" s="257" t="s">
        <v>189</v>
      </c>
      <c r="C56" s="260">
        <v>104037.30788707999</v>
      </c>
      <c r="D56" s="260"/>
      <c r="E56" s="260">
        <v>101668.24776078029</v>
      </c>
      <c r="F56" s="260"/>
      <c r="G56" s="260">
        <v>98744.151407699988</v>
      </c>
      <c r="H56" s="260"/>
      <c r="I56" s="260">
        <f>+I41</f>
        <v>98940.269777329799</v>
      </c>
      <c r="J56" s="260"/>
      <c r="K56" s="260">
        <f>+K41</f>
        <v>98258.985487460028</v>
      </c>
      <c r="L56" s="260"/>
      <c r="M56" s="260">
        <v>96039.543704459997</v>
      </c>
      <c r="N56" s="266"/>
      <c r="O56" s="260">
        <f>+O36</f>
        <v>92817.744119980198</v>
      </c>
      <c r="P56" s="266"/>
      <c r="Q56" s="260">
        <f t="shared" ref="Q56:AM56" si="40">+Q36</f>
        <v>90460.14825605003</v>
      </c>
      <c r="R56" s="266"/>
      <c r="S56" s="260">
        <f t="shared" si="40"/>
        <v>88945.039514610005</v>
      </c>
      <c r="T56" s="266"/>
      <c r="U56" s="260">
        <f t="shared" si="40"/>
        <v>87527.837190519887</v>
      </c>
      <c r="V56" s="266"/>
      <c r="W56" s="260">
        <f t="shared" si="40"/>
        <v>84901.214854689984</v>
      </c>
      <c r="X56" s="266"/>
      <c r="Y56" s="260">
        <f t="shared" si="40"/>
        <v>82944.802144999994</v>
      </c>
      <c r="Z56" s="266"/>
      <c r="AA56" s="260">
        <f t="shared" si="40"/>
        <v>81336.069999999992</v>
      </c>
      <c r="AB56" s="266"/>
      <c r="AC56" s="260">
        <f t="shared" si="40"/>
        <v>79286.388672980014</v>
      </c>
      <c r="AD56" s="266"/>
      <c r="AE56" s="260">
        <f t="shared" si="40"/>
        <v>44307.5</v>
      </c>
      <c r="AF56" s="266"/>
      <c r="AG56" s="260">
        <f t="shared" si="40"/>
        <v>43779.16</v>
      </c>
      <c r="AH56" s="266"/>
      <c r="AI56" s="260">
        <f t="shared" si="40"/>
        <v>42793.5</v>
      </c>
      <c r="AJ56" s="266"/>
      <c r="AK56" s="260">
        <f t="shared" si="40"/>
        <v>42090.69</v>
      </c>
      <c r="AL56" s="266"/>
      <c r="AM56" s="260">
        <f t="shared" si="40"/>
        <v>40483.611327409999</v>
      </c>
      <c r="AN56" s="266"/>
    </row>
    <row r="57" spans="1:40" ht="13.5" thickBot="1">
      <c r="A57" s="325" t="s">
        <v>242</v>
      </c>
      <c r="B57" s="270" t="s">
        <v>160</v>
      </c>
      <c r="C57" s="271">
        <v>0.73883513096128228</v>
      </c>
      <c r="D57" s="271"/>
      <c r="E57" s="271">
        <f>E55/E56</f>
        <v>0.76083016420235328</v>
      </c>
      <c r="F57" s="271"/>
      <c r="G57" s="271">
        <f>G55/G56</f>
        <v>0.73297770195203837</v>
      </c>
      <c r="H57" s="271"/>
      <c r="I57" s="271">
        <f>I55/I56</f>
        <v>0.72262492741132633</v>
      </c>
      <c r="J57" s="271"/>
      <c r="K57" s="271">
        <f>K55/K56</f>
        <v>0.71495880828044234</v>
      </c>
      <c r="L57" s="271"/>
      <c r="M57" s="271">
        <f>M55/M36</f>
        <v>0.73557852196458839</v>
      </c>
      <c r="N57" s="273"/>
      <c r="O57" s="271">
        <f>O55/O36</f>
        <v>0.71225155411603103</v>
      </c>
      <c r="P57" s="273"/>
      <c r="Q57" s="271">
        <f>Q55/Q56</f>
        <v>0.72944193343820718</v>
      </c>
      <c r="R57" s="273"/>
      <c r="S57" s="271">
        <f t="shared" ref="S57:AM57" si="41">S55/S56</f>
        <v>0.73379943876779308</v>
      </c>
      <c r="T57" s="273"/>
      <c r="U57" s="271">
        <f t="shared" si="41"/>
        <v>0.76150075776371529</v>
      </c>
      <c r="V57" s="273"/>
      <c r="W57" s="271">
        <f t="shared" si="41"/>
        <v>0.73946853537316504</v>
      </c>
      <c r="X57" s="273"/>
      <c r="Y57" s="271">
        <f t="shared" si="41"/>
        <v>0.7603890024325286</v>
      </c>
      <c r="Z57" s="273"/>
      <c r="AA57" s="271">
        <f t="shared" si="41"/>
        <v>0.76358228274368312</v>
      </c>
      <c r="AB57" s="273"/>
      <c r="AC57" s="271">
        <f t="shared" si="41"/>
        <v>0.79000697406396037</v>
      </c>
      <c r="AD57" s="273"/>
      <c r="AE57" s="271">
        <f t="shared" si="41"/>
        <v>0.760018055633922</v>
      </c>
      <c r="AF57" s="273"/>
      <c r="AG57" s="271">
        <f t="shared" si="41"/>
        <v>0.76424947395061926</v>
      </c>
      <c r="AH57" s="273"/>
      <c r="AI57" s="271">
        <f t="shared" si="41"/>
        <v>0.77236963557549632</v>
      </c>
      <c r="AJ57" s="273"/>
      <c r="AK57" s="271">
        <f t="shared" si="41"/>
        <v>0.78889179531150466</v>
      </c>
      <c r="AL57" s="273"/>
      <c r="AM57" s="271">
        <f t="shared" si="41"/>
        <v>0.76707583591917483</v>
      </c>
      <c r="AN57" s="273"/>
    </row>
    <row r="58" spans="1:40">
      <c r="A58" s="254"/>
      <c r="B58" s="257"/>
      <c r="C58" s="266"/>
      <c r="D58" s="266"/>
      <c r="E58" s="266"/>
      <c r="F58" s="266"/>
      <c r="G58" s="266"/>
      <c r="H58" s="266"/>
      <c r="I58" s="266"/>
      <c r="J58" s="266"/>
      <c r="K58" s="266"/>
      <c r="L58" s="266"/>
      <c r="M58" s="266"/>
      <c r="N58" s="266"/>
      <c r="O58" s="266"/>
      <c r="P58" s="266"/>
      <c r="Q58" s="266"/>
      <c r="R58" s="266"/>
      <c r="S58" s="266"/>
      <c r="T58" s="266"/>
      <c r="U58" s="266"/>
      <c r="V58" s="266"/>
      <c r="W58" s="266"/>
      <c r="X58" s="266"/>
      <c r="Y58" s="266"/>
      <c r="Z58" s="266"/>
      <c r="AA58" s="266"/>
      <c r="AB58" s="266"/>
      <c r="AC58" s="266"/>
      <c r="AD58" s="266"/>
      <c r="AE58" s="266"/>
      <c r="AF58" s="266"/>
      <c r="AG58" s="266"/>
      <c r="AH58" s="266"/>
      <c r="AI58" s="266"/>
      <c r="AJ58" s="266"/>
      <c r="AK58" s="266"/>
      <c r="AL58" s="266"/>
      <c r="AM58" s="266"/>
      <c r="AN58" s="266"/>
    </row>
    <row r="59" spans="1:40">
      <c r="A59" s="254"/>
      <c r="B59" s="257"/>
      <c r="C59" s="266"/>
      <c r="D59" s="266"/>
      <c r="E59" s="266"/>
      <c r="F59" s="266"/>
      <c r="G59" s="266"/>
      <c r="H59" s="266"/>
      <c r="I59" s="266"/>
      <c r="J59" s="266"/>
      <c r="K59" s="266"/>
      <c r="L59" s="266"/>
      <c r="M59" s="266"/>
      <c r="N59" s="266"/>
      <c r="O59" s="266"/>
      <c r="P59" s="266"/>
      <c r="Q59" s="266"/>
      <c r="R59" s="266"/>
      <c r="S59" s="266"/>
      <c r="T59" s="266"/>
      <c r="U59" s="266"/>
      <c r="V59" s="266"/>
      <c r="W59" s="266"/>
      <c r="X59" s="266"/>
      <c r="Y59" s="266"/>
      <c r="Z59" s="266"/>
      <c r="AA59" s="266"/>
      <c r="AB59" s="266"/>
      <c r="AC59" s="266"/>
      <c r="AD59" s="266"/>
      <c r="AE59" s="266"/>
      <c r="AF59" s="266"/>
      <c r="AG59" s="266"/>
      <c r="AH59" s="266"/>
      <c r="AI59" s="266"/>
      <c r="AJ59" s="266"/>
      <c r="AK59" s="266"/>
      <c r="AL59" s="266"/>
      <c r="AM59" s="266"/>
      <c r="AN59" s="266"/>
    </row>
    <row r="60" spans="1:40">
      <c r="A60" s="254"/>
      <c r="B60" s="257" t="s">
        <v>163</v>
      </c>
      <c r="C60" s="260">
        <v>76866.417997609999</v>
      </c>
      <c r="D60" s="260"/>
      <c r="E60" s="260">
        <f>+E55</f>
        <v>77352.269637999998</v>
      </c>
      <c r="F60" s="260"/>
      <c r="G60" s="260">
        <v>72377.261180020068</v>
      </c>
      <c r="H60" s="260"/>
      <c r="I60" s="260">
        <f>+I55</f>
        <v>71496.705265899989</v>
      </c>
      <c r="J60" s="260"/>
      <c r="K60" s="260">
        <f>+K55</f>
        <v>70251.127166959704</v>
      </c>
      <c r="L60" s="260"/>
      <c r="M60" s="260">
        <f>+M55</f>
        <v>70644.62560828017</v>
      </c>
      <c r="N60" s="266"/>
      <c r="O60" s="260">
        <f>+O55</f>
        <v>66109.582498999996</v>
      </c>
      <c r="P60" s="266"/>
      <c r="Q60" s="260">
        <f>+Q55</f>
        <v>65985.425443</v>
      </c>
      <c r="R60" s="266"/>
      <c r="S60" s="260">
        <f>+S55</f>
        <v>65267.820076999997</v>
      </c>
      <c r="T60" s="266"/>
      <c r="U60" s="260">
        <f>+U55</f>
        <v>66652.514345999996</v>
      </c>
      <c r="V60" s="266"/>
      <c r="W60" s="260">
        <f>+W55</f>
        <v>62781.777000000002</v>
      </c>
      <c r="X60" s="266"/>
      <c r="Y60" s="260">
        <f>+Y55</f>
        <v>63070.315360000001</v>
      </c>
      <c r="Z60" s="266"/>
      <c r="AA60" s="260">
        <f>+AA55</f>
        <v>62106.781999999999</v>
      </c>
      <c r="AB60" s="266"/>
      <c r="AC60" s="260">
        <f>+AC55</f>
        <v>62636.800000000003</v>
      </c>
      <c r="AD60" s="266"/>
      <c r="AE60" s="260">
        <f>+AE55</f>
        <v>33674.5</v>
      </c>
      <c r="AF60" s="266"/>
      <c r="AG60" s="260">
        <f>+AG55</f>
        <v>33458.199999999997</v>
      </c>
      <c r="AH60" s="266"/>
      <c r="AI60" s="260">
        <f>+AI55</f>
        <v>33052.400000000001</v>
      </c>
      <c r="AJ60" s="266"/>
      <c r="AK60" s="260">
        <f>+AK55</f>
        <v>33205</v>
      </c>
      <c r="AL60" s="266"/>
      <c r="AM60" s="260">
        <f>+AM55</f>
        <v>31054</v>
      </c>
      <c r="AN60" s="266"/>
    </row>
    <row r="61" spans="1:40">
      <c r="A61" s="254"/>
      <c r="B61" s="282" t="s">
        <v>190</v>
      </c>
      <c r="C61" s="260">
        <v>147309.94290146002</v>
      </c>
      <c r="D61" s="260"/>
      <c r="E61" s="260">
        <f>+E48</f>
        <v>144336.62376078026</v>
      </c>
      <c r="F61" s="260"/>
      <c r="G61" s="260">
        <v>141078.62044130999</v>
      </c>
      <c r="H61" s="260"/>
      <c r="I61" s="260">
        <f>I48</f>
        <v>140165.15885532982</v>
      </c>
      <c r="J61" s="260"/>
      <c r="K61" s="260">
        <f>+K48</f>
        <v>138152.57848746004</v>
      </c>
      <c r="L61" s="260"/>
      <c r="M61" s="260">
        <f>+M48</f>
        <v>135491.78370445999</v>
      </c>
      <c r="N61" s="266"/>
      <c r="O61" s="260">
        <f>+O48</f>
        <v>132432.8281199802</v>
      </c>
      <c r="P61" s="266"/>
      <c r="Q61" s="260">
        <f>+Q48</f>
        <v>129535.07469605003</v>
      </c>
      <c r="R61" s="266"/>
      <c r="S61" s="260">
        <f>+S48</f>
        <v>126919.19126761002</v>
      </c>
      <c r="T61" s="266"/>
      <c r="U61" s="260">
        <f>+U48</f>
        <v>124393.18279451989</v>
      </c>
      <c r="V61" s="266"/>
      <c r="W61" s="260">
        <f>+W48</f>
        <v>121701.20138468998</v>
      </c>
      <c r="X61" s="266"/>
      <c r="Y61" s="260">
        <f>+Y48</f>
        <v>119450.075145</v>
      </c>
      <c r="Z61" s="266"/>
      <c r="AA61" s="260">
        <f>+AA48</f>
        <v>117625.54336599998</v>
      </c>
      <c r="AB61" s="266"/>
      <c r="AC61" s="260">
        <f>+AC48</f>
        <v>115223.03667298002</v>
      </c>
      <c r="AD61" s="266"/>
      <c r="AE61" s="260">
        <f>+AE48</f>
        <v>62156.303097000004</v>
      </c>
      <c r="AF61" s="266"/>
      <c r="AG61" s="260">
        <f>+AG48</f>
        <v>61139.951753000001</v>
      </c>
      <c r="AH61" s="266"/>
      <c r="AI61" s="260">
        <f>+AI48</f>
        <v>59437.746741449999</v>
      </c>
      <c r="AJ61" s="266"/>
      <c r="AK61" s="260">
        <f>+AK48</f>
        <v>57994.606618999998</v>
      </c>
      <c r="AL61" s="266"/>
      <c r="AM61" s="260">
        <f>+AM48</f>
        <v>56618.710594409997</v>
      </c>
      <c r="AN61" s="266"/>
    </row>
    <row r="62" spans="1:40" ht="13.5" thickBot="1">
      <c r="A62" s="325" t="s">
        <v>243</v>
      </c>
      <c r="B62" s="270" t="s">
        <v>191</v>
      </c>
      <c r="C62" s="271">
        <v>0.52180060954221008</v>
      </c>
      <c r="D62" s="271"/>
      <c r="E62" s="271">
        <f>E60/E61</f>
        <v>0.53591574766361183</v>
      </c>
      <c r="F62" s="271"/>
      <c r="G62" s="271">
        <f>G60/G61</f>
        <v>0.51302784896546161</v>
      </c>
      <c r="H62" s="271"/>
      <c r="I62" s="271">
        <f>I60/I61</f>
        <v>0.51008899679338038</v>
      </c>
      <c r="J62" s="271"/>
      <c r="K62" s="271">
        <f>K60/K61</f>
        <v>0.50850391600426281</v>
      </c>
      <c r="L62" s="271"/>
      <c r="M62" s="271">
        <f>M60/M61</f>
        <v>0.52139416632356839</v>
      </c>
      <c r="N62" s="273"/>
      <c r="O62" s="271">
        <f>O60/O61</f>
        <v>0.49919331511297699</v>
      </c>
      <c r="P62" s="273"/>
      <c r="Q62" s="271">
        <f>Q60/Q61</f>
        <v>0.50940199477116699</v>
      </c>
      <c r="R62" s="273"/>
      <c r="S62" s="271">
        <f>S60/S61</f>
        <v>0.51424705298808859</v>
      </c>
      <c r="T62" s="273"/>
      <c r="U62" s="271">
        <f>U60/U61</f>
        <v>0.53582127933892176</v>
      </c>
      <c r="V62" s="273"/>
      <c r="W62" s="271">
        <f>W60/W61</f>
        <v>0.51586817784608952</v>
      </c>
      <c r="X62" s="273"/>
      <c r="Y62" s="271">
        <f>Y60/Y61</f>
        <v>0.52800565661795673</v>
      </c>
      <c r="Z62" s="273"/>
      <c r="AA62" s="271">
        <f>AA60/AA61</f>
        <v>0.52800420914316604</v>
      </c>
      <c r="AB62" s="273"/>
      <c r="AC62" s="271">
        <f>AC60/AC61</f>
        <v>0.5436135152189443</v>
      </c>
      <c r="AD62" s="273"/>
      <c r="AE62" s="271">
        <f>AE60/AE61</f>
        <v>0.54177128178695222</v>
      </c>
      <c r="AF62" s="273"/>
      <c r="AG62" s="271">
        <f>AG60/AG61</f>
        <v>0.54723955516301626</v>
      </c>
      <c r="AH62" s="273"/>
      <c r="AI62" s="271">
        <f>AI60/AI61</f>
        <v>0.55608433717677097</v>
      </c>
      <c r="AJ62" s="273"/>
      <c r="AK62" s="271">
        <f>AK60/AK61</f>
        <v>0.57255324134091956</v>
      </c>
      <c r="AL62" s="273"/>
      <c r="AM62" s="271">
        <f>AM60/AM61</f>
        <v>0.54847593090659297</v>
      </c>
      <c r="AN62" s="273"/>
    </row>
    <row r="63" spans="1:40">
      <c r="A63" s="254"/>
      <c r="B63" s="257"/>
      <c r="C63" s="266"/>
      <c r="D63" s="266"/>
      <c r="E63" s="266"/>
      <c r="F63" s="266"/>
      <c r="G63" s="266"/>
      <c r="H63" s="266"/>
      <c r="I63" s="266"/>
      <c r="J63" s="266"/>
      <c r="K63" s="266"/>
      <c r="L63" s="266"/>
      <c r="M63" s="266"/>
      <c r="N63" s="266"/>
      <c r="O63" s="266"/>
      <c r="P63" s="266"/>
      <c r="Q63" s="266"/>
      <c r="R63" s="266"/>
      <c r="S63" s="266"/>
      <c r="T63" s="266"/>
      <c r="U63" s="266"/>
      <c r="V63" s="266"/>
      <c r="W63" s="266"/>
      <c r="X63" s="266"/>
      <c r="Y63" s="266"/>
      <c r="Z63" s="266"/>
      <c r="AA63" s="266"/>
      <c r="AB63" s="266"/>
      <c r="AC63" s="266"/>
      <c r="AD63" s="266"/>
      <c r="AE63" s="266"/>
      <c r="AF63" s="266"/>
      <c r="AG63" s="266"/>
      <c r="AH63" s="266"/>
      <c r="AI63" s="260"/>
      <c r="AJ63" s="266"/>
      <c r="AK63" s="266"/>
      <c r="AL63" s="266"/>
      <c r="AM63" s="266"/>
      <c r="AN63" s="266"/>
    </row>
    <row r="64" spans="1:40">
      <c r="A64" s="254"/>
      <c r="B64" s="257"/>
      <c r="C64" s="266"/>
      <c r="D64" s="266"/>
      <c r="E64" s="266"/>
      <c r="F64" s="266"/>
      <c r="G64" s="266"/>
      <c r="H64" s="266"/>
      <c r="I64" s="266"/>
      <c r="J64" s="266"/>
      <c r="K64" s="266"/>
      <c r="L64" s="266"/>
      <c r="M64" s="266"/>
      <c r="N64" s="266"/>
      <c r="O64" s="266"/>
      <c r="P64" s="266"/>
      <c r="Q64" s="266"/>
      <c r="R64" s="266"/>
      <c r="S64" s="266"/>
      <c r="T64" s="266"/>
      <c r="U64" s="266"/>
      <c r="V64" s="266"/>
      <c r="W64" s="266"/>
      <c r="X64" s="266"/>
      <c r="Y64" s="266"/>
      <c r="Z64" s="266"/>
      <c r="AA64" s="266"/>
      <c r="AB64" s="266"/>
      <c r="AC64" s="266"/>
      <c r="AD64" s="266"/>
      <c r="AE64" s="266"/>
      <c r="AF64" s="266"/>
      <c r="AG64" s="266"/>
      <c r="AH64" s="266"/>
      <c r="AI64" s="266"/>
      <c r="AJ64" s="266"/>
      <c r="AK64" s="266"/>
      <c r="AL64" s="266"/>
      <c r="AM64" s="266"/>
      <c r="AN64" s="266"/>
    </row>
    <row r="65" spans="1:40">
      <c r="A65" s="254"/>
      <c r="B65" s="257" t="s">
        <v>192</v>
      </c>
      <c r="C65" s="260">
        <v>76866.417997609999</v>
      </c>
      <c r="D65" s="260"/>
      <c r="E65" s="260">
        <f>+E60</f>
        <v>77352.269637999998</v>
      </c>
      <c r="F65" s="260"/>
      <c r="G65" s="260">
        <v>72377.261180020068</v>
      </c>
      <c r="H65" s="260"/>
      <c r="I65" s="260">
        <f>+I60</f>
        <v>71496.705265899989</v>
      </c>
      <c r="J65" s="260"/>
      <c r="K65" s="260">
        <f>+K60</f>
        <v>70251.127166959704</v>
      </c>
      <c r="L65" s="260"/>
      <c r="M65" s="260">
        <f>+M55</f>
        <v>70644.62560828017</v>
      </c>
      <c r="N65" s="266"/>
      <c r="O65" s="260">
        <f>+O55</f>
        <v>66109.582498999996</v>
      </c>
      <c r="P65" s="266"/>
      <c r="Q65" s="260">
        <f>Q55</f>
        <v>65985.425443</v>
      </c>
      <c r="R65" s="266"/>
      <c r="S65" s="260">
        <f>S55</f>
        <v>65267.820076999997</v>
      </c>
      <c r="T65" s="266"/>
      <c r="U65" s="260">
        <f>U55</f>
        <v>66652.514345999996</v>
      </c>
      <c r="V65" s="266"/>
      <c r="W65" s="260">
        <f>W55</f>
        <v>62781.777000000002</v>
      </c>
      <c r="X65" s="266"/>
      <c r="Y65" s="260">
        <f>Y55</f>
        <v>63070.315360000001</v>
      </c>
      <c r="Z65" s="266"/>
      <c r="AA65" s="260">
        <f>AA55</f>
        <v>62106.781999999999</v>
      </c>
      <c r="AB65" s="266"/>
      <c r="AC65" s="260">
        <f>AC55</f>
        <v>62636.800000000003</v>
      </c>
      <c r="AD65" s="266"/>
      <c r="AE65" s="260">
        <f>AE55</f>
        <v>33674.5</v>
      </c>
      <c r="AF65" s="266"/>
      <c r="AG65" s="260">
        <f>AG55</f>
        <v>33458.199999999997</v>
      </c>
      <c r="AH65" s="266"/>
      <c r="AI65" s="260">
        <f>AI55</f>
        <v>33052.400000000001</v>
      </c>
      <c r="AJ65" s="266"/>
      <c r="AK65" s="260">
        <f>AK55</f>
        <v>33205</v>
      </c>
      <c r="AL65" s="266"/>
      <c r="AM65" s="260">
        <f>AM55</f>
        <v>31054</v>
      </c>
      <c r="AN65" s="266"/>
    </row>
    <row r="66" spans="1:40">
      <c r="A66" s="254"/>
      <c r="B66" s="278" t="s">
        <v>193</v>
      </c>
      <c r="C66" s="264">
        <v>70251.127166959704</v>
      </c>
      <c r="D66" s="264"/>
      <c r="E66" s="264">
        <f>+O65</f>
        <v>66109.582498999996</v>
      </c>
      <c r="F66" s="264"/>
      <c r="G66" s="264">
        <v>66109.582498999996</v>
      </c>
      <c r="H66" s="264"/>
      <c r="I66" s="264">
        <v>65985.425443</v>
      </c>
      <c r="J66" s="264"/>
      <c r="K66" s="264">
        <v>65268.037390600002</v>
      </c>
      <c r="L66" s="264"/>
      <c r="M66" s="264">
        <f>+U65</f>
        <v>66652.514345999996</v>
      </c>
      <c r="N66" s="279"/>
      <c r="O66" s="264">
        <f>+W65</f>
        <v>62781.777000000002</v>
      </c>
      <c r="P66" s="279"/>
      <c r="Q66" s="264">
        <f>Y55</f>
        <v>63070.315360000001</v>
      </c>
      <c r="R66" s="279"/>
      <c r="S66" s="264">
        <f>+AA65</f>
        <v>62106.781999999999</v>
      </c>
      <c r="T66" s="279"/>
      <c r="U66" s="264">
        <f>+AC65</f>
        <v>62636.800000000003</v>
      </c>
      <c r="V66" s="279"/>
      <c r="W66" s="264">
        <f>+AE65</f>
        <v>33674.5</v>
      </c>
      <c r="X66" s="279"/>
      <c r="Y66" s="264">
        <f>+AG65</f>
        <v>33458.199999999997</v>
      </c>
      <c r="Z66" s="279"/>
      <c r="AA66" s="264">
        <f>+AI65</f>
        <v>33052.400000000001</v>
      </c>
      <c r="AB66" s="279"/>
      <c r="AC66" s="264">
        <f>+AK65</f>
        <v>33205</v>
      </c>
      <c r="AD66" s="279"/>
      <c r="AE66" s="264">
        <f>+AM65</f>
        <v>31054</v>
      </c>
      <c r="AF66" s="279"/>
      <c r="AG66" s="264">
        <v>31070</v>
      </c>
      <c r="AH66" s="279"/>
      <c r="AI66" s="264">
        <v>31575</v>
      </c>
      <c r="AJ66" s="279"/>
      <c r="AK66" s="264">
        <v>32052.640421</v>
      </c>
      <c r="AL66" s="279"/>
      <c r="AM66" s="264">
        <v>29948</v>
      </c>
      <c r="AN66" s="279"/>
    </row>
    <row r="67" spans="1:40">
      <c r="A67" s="254"/>
      <c r="B67" s="257" t="s">
        <v>194</v>
      </c>
      <c r="C67" s="260">
        <v>6615.2908306502941</v>
      </c>
      <c r="D67" s="260"/>
      <c r="E67" s="260">
        <f>+E65-E66</f>
        <v>11242.687139000001</v>
      </c>
      <c r="F67" s="260"/>
      <c r="G67" s="260">
        <v>6267.678681020072</v>
      </c>
      <c r="H67" s="260"/>
      <c r="I67" s="260">
        <f>+I65-I66</f>
        <v>5511.2798228999891</v>
      </c>
      <c r="J67" s="260"/>
      <c r="K67" s="260">
        <f>+K65-K66</f>
        <v>4983.0897763597022</v>
      </c>
      <c r="L67" s="260"/>
      <c r="M67" s="260">
        <f>+M65-M66</f>
        <v>3992.1112622801738</v>
      </c>
      <c r="N67" s="266"/>
      <c r="O67" s="260">
        <f>+O65-O66</f>
        <v>3327.8054989999946</v>
      </c>
      <c r="P67" s="266"/>
      <c r="Q67" s="260">
        <f>Q65-Q66</f>
        <v>2915.1100829999996</v>
      </c>
      <c r="R67" s="266"/>
      <c r="S67" s="260">
        <f>S65-S66</f>
        <v>3161.0380769999974</v>
      </c>
      <c r="T67" s="266"/>
      <c r="U67" s="260">
        <f>U65-U66</f>
        <v>4015.7143459999934</v>
      </c>
      <c r="V67" s="266"/>
      <c r="W67" s="260">
        <f>W65-W66</f>
        <v>29107.277000000002</v>
      </c>
      <c r="X67" s="266"/>
      <c r="Y67" s="260">
        <f>Y65-Y66</f>
        <v>29612.115360000003</v>
      </c>
      <c r="Z67" s="266"/>
      <c r="AA67" s="260">
        <f>AA65-AA66</f>
        <v>29054.381999999998</v>
      </c>
      <c r="AB67" s="266"/>
      <c r="AC67" s="260">
        <f>AC65-AC66</f>
        <v>29431.800000000003</v>
      </c>
      <c r="AD67" s="266"/>
      <c r="AE67" s="260">
        <f>AE65-AE66</f>
        <v>2620.5</v>
      </c>
      <c r="AF67" s="266"/>
      <c r="AG67" s="260">
        <f>AG65-AG66</f>
        <v>2388.1999999999971</v>
      </c>
      <c r="AH67" s="266"/>
      <c r="AI67" s="260">
        <f>AI65-AI66</f>
        <v>1477.4000000000015</v>
      </c>
      <c r="AJ67" s="266"/>
      <c r="AK67" s="260">
        <f>AK65-AK66</f>
        <v>1152.3595789999999</v>
      </c>
      <c r="AL67" s="266"/>
      <c r="AM67" s="260">
        <f>AM65-AM66</f>
        <v>1106</v>
      </c>
      <c r="AN67" s="266"/>
    </row>
    <row r="68" spans="1:40">
      <c r="A68" s="254"/>
      <c r="B68" s="258" t="s">
        <v>195</v>
      </c>
      <c r="C68" s="260">
        <v>70251.127166959704</v>
      </c>
      <c r="D68" s="260"/>
      <c r="E68" s="260">
        <f>+E66</f>
        <v>66109.582498999996</v>
      </c>
      <c r="F68" s="260"/>
      <c r="G68" s="260">
        <v>66109.582498999996</v>
      </c>
      <c r="H68" s="260"/>
      <c r="I68" s="260">
        <f>+I66</f>
        <v>65985.425443</v>
      </c>
      <c r="J68" s="260"/>
      <c r="K68" s="260">
        <f>+K66</f>
        <v>65268.037390600002</v>
      </c>
      <c r="L68" s="260"/>
      <c r="M68" s="260">
        <f>M66</f>
        <v>66652.514345999996</v>
      </c>
      <c r="N68" s="266"/>
      <c r="O68" s="260">
        <f>O66</f>
        <v>62781.777000000002</v>
      </c>
      <c r="P68" s="266"/>
      <c r="Q68" s="260">
        <f>+Q66</f>
        <v>63070.315360000001</v>
      </c>
      <c r="R68" s="266"/>
      <c r="S68" s="260">
        <f>+S66</f>
        <v>62106.781999999999</v>
      </c>
      <c r="T68" s="266"/>
      <c r="U68" s="260">
        <f>+U66</f>
        <v>62636.800000000003</v>
      </c>
      <c r="V68" s="266"/>
      <c r="W68" s="260">
        <f>+W66</f>
        <v>33674.5</v>
      </c>
      <c r="X68" s="266"/>
      <c r="Y68" s="260">
        <f>+Y66</f>
        <v>33458.199999999997</v>
      </c>
      <c r="Z68" s="266"/>
      <c r="AA68" s="260">
        <f>+AA66</f>
        <v>33052.400000000001</v>
      </c>
      <c r="AB68" s="266"/>
      <c r="AC68" s="260">
        <f>+AC66</f>
        <v>33205</v>
      </c>
      <c r="AD68" s="266"/>
      <c r="AE68" s="260">
        <f>+AE66</f>
        <v>31054</v>
      </c>
      <c r="AF68" s="266"/>
      <c r="AG68" s="260">
        <f>+AG66</f>
        <v>31070</v>
      </c>
      <c r="AH68" s="266"/>
      <c r="AI68" s="260">
        <f>+AI66</f>
        <v>31575</v>
      </c>
      <c r="AJ68" s="266"/>
      <c r="AK68" s="260">
        <f>+AK66</f>
        <v>32052.640421</v>
      </c>
      <c r="AL68" s="266"/>
      <c r="AM68" s="260">
        <f>+AM66</f>
        <v>29948</v>
      </c>
      <c r="AN68" s="266"/>
    </row>
    <row r="69" spans="1:40" ht="13.5" thickBot="1">
      <c r="A69" s="325" t="s">
        <v>244</v>
      </c>
      <c r="B69" s="270" t="s">
        <v>196</v>
      </c>
      <c r="C69" s="271">
        <v>9.4166330099278148E-2</v>
      </c>
      <c r="D69" s="271"/>
      <c r="E69" s="271">
        <f>E67/E68</f>
        <v>0.17006138465887397</v>
      </c>
      <c r="F69" s="271"/>
      <c r="G69" s="271">
        <f>G67/G68</f>
        <v>9.4807415870685308E-2</v>
      </c>
      <c r="H69" s="271"/>
      <c r="I69" s="271">
        <f>I67/I68</f>
        <v>8.352268377296107E-2</v>
      </c>
      <c r="J69" s="271"/>
      <c r="K69" s="271">
        <f>K67/K68</f>
        <v>7.6348086683503888E-2</v>
      </c>
      <c r="L69" s="271"/>
      <c r="M69" s="271">
        <f>M67/M68</f>
        <v>5.9894383602045638E-2</v>
      </c>
      <c r="N69" s="273"/>
      <c r="O69" s="271">
        <f>O67/O68</f>
        <v>5.3005914423224984E-2</v>
      </c>
      <c r="P69" s="273"/>
      <c r="Q69" s="271">
        <f>Q67/Q68</f>
        <v>4.6220001697483179E-2</v>
      </c>
      <c r="R69" s="273"/>
      <c r="S69" s="271">
        <f>S67/S68</f>
        <v>5.089682600202982E-2</v>
      </c>
      <c r="T69" s="273"/>
      <c r="U69" s="271">
        <f>U67/U68</f>
        <v>6.4111103153417684E-2</v>
      </c>
      <c r="V69" s="273"/>
      <c r="W69" s="271">
        <f>W67/W68</f>
        <v>0.86437146802476661</v>
      </c>
      <c r="X69" s="273"/>
      <c r="Y69" s="271">
        <f>Y67/Y68</f>
        <v>0.8850480707270566</v>
      </c>
      <c r="Z69" s="273"/>
      <c r="AA69" s="271">
        <f>AA67/AA68</f>
        <v>0.87904000919751657</v>
      </c>
      <c r="AB69" s="273"/>
      <c r="AC69" s="271">
        <f>AC67/AC68</f>
        <v>0.88636651106761044</v>
      </c>
      <c r="AD69" s="273"/>
      <c r="AE69" s="271">
        <f>AE67/AE68</f>
        <v>8.4385264378179947E-2</v>
      </c>
      <c r="AF69" s="273"/>
      <c r="AG69" s="271">
        <f>AG67/AG68</f>
        <v>7.6865143224975771E-2</v>
      </c>
      <c r="AH69" s="273"/>
      <c r="AI69" s="271">
        <f>AI67/AI68</f>
        <v>4.6790182106096645E-2</v>
      </c>
      <c r="AJ69" s="273"/>
      <c r="AK69" s="271">
        <f>AK67/AK68</f>
        <v>3.5952095174193698E-2</v>
      </c>
      <c r="AL69" s="273"/>
      <c r="AM69" s="271">
        <f>AM67/AM68</f>
        <v>3.6930679845064776E-2</v>
      </c>
      <c r="AN69" s="273"/>
    </row>
    <row r="70" spans="1:40">
      <c r="A70" s="254"/>
      <c r="B70" s="257"/>
      <c r="C70" s="266"/>
      <c r="D70" s="266"/>
      <c r="E70" s="266"/>
      <c r="F70" s="266"/>
      <c r="G70" s="266"/>
      <c r="H70" s="266"/>
      <c r="I70" s="266"/>
      <c r="J70" s="266"/>
      <c r="K70" s="266"/>
      <c r="L70" s="266"/>
      <c r="M70" s="266"/>
      <c r="N70" s="266"/>
      <c r="O70" s="266"/>
      <c r="P70" s="266"/>
      <c r="Q70" s="266"/>
      <c r="R70" s="266"/>
      <c r="S70" s="266"/>
      <c r="T70" s="266"/>
      <c r="U70" s="266"/>
      <c r="V70" s="266"/>
      <c r="W70" s="266"/>
      <c r="X70" s="266"/>
      <c r="Y70" s="266"/>
      <c r="Z70" s="266"/>
      <c r="AA70" s="266"/>
      <c r="AB70" s="266"/>
      <c r="AC70" s="266"/>
      <c r="AD70" s="266"/>
      <c r="AE70" s="266"/>
      <c r="AF70" s="266"/>
      <c r="AG70" s="266"/>
      <c r="AH70" s="266"/>
      <c r="AI70" s="266"/>
      <c r="AJ70" s="266"/>
      <c r="AK70" s="266"/>
      <c r="AL70" s="266"/>
      <c r="AM70" s="266"/>
      <c r="AN70" s="266"/>
    </row>
    <row r="71" spans="1:40">
      <c r="A71" s="254"/>
      <c r="B71" s="257"/>
      <c r="C71" s="266"/>
      <c r="D71" s="266"/>
      <c r="E71" s="266"/>
      <c r="F71" s="266"/>
      <c r="G71" s="266"/>
      <c r="H71" s="266"/>
      <c r="I71" s="266"/>
      <c r="J71" s="266"/>
      <c r="K71" s="266"/>
      <c r="L71" s="266"/>
      <c r="M71" s="266"/>
      <c r="N71" s="266"/>
      <c r="O71" s="266"/>
      <c r="P71" s="266"/>
      <c r="Q71" s="266"/>
      <c r="R71" s="266"/>
      <c r="S71" s="266"/>
      <c r="T71" s="266"/>
      <c r="U71" s="266"/>
      <c r="V71" s="266"/>
      <c r="W71" s="266"/>
      <c r="X71" s="266"/>
      <c r="Y71" s="266"/>
      <c r="Z71" s="266"/>
      <c r="AA71" s="266"/>
      <c r="AB71" s="266"/>
      <c r="AC71" s="266"/>
      <c r="AD71" s="266"/>
      <c r="AE71" s="266"/>
      <c r="AF71" s="266"/>
      <c r="AG71" s="266"/>
      <c r="AH71" s="266"/>
      <c r="AI71" s="266"/>
      <c r="AJ71" s="266"/>
      <c r="AK71" s="266"/>
      <c r="AL71" s="266"/>
      <c r="AM71" s="266"/>
      <c r="AN71" s="266"/>
    </row>
    <row r="72" spans="1:40">
      <c r="A72" s="254"/>
      <c r="B72" s="257" t="s">
        <v>1</v>
      </c>
      <c r="C72" s="260">
        <v>136568.11884102001</v>
      </c>
      <c r="D72" s="260"/>
      <c r="E72" s="260">
        <v>130854.10594534002</v>
      </c>
      <c r="F72" s="260"/>
      <c r="G72" s="260">
        <v>126291.54656699001</v>
      </c>
      <c r="H72" s="260"/>
      <c r="I72" s="260">
        <v>123471.57226353404</v>
      </c>
      <c r="J72" s="260"/>
      <c r="K72" s="260">
        <v>121318.88338399999</v>
      </c>
      <c r="L72" s="260"/>
      <c r="M72" s="260">
        <v>119591.87386200001</v>
      </c>
      <c r="N72" s="266"/>
      <c r="O72" s="260">
        <v>114088.20773600001</v>
      </c>
      <c r="P72" s="266"/>
      <c r="Q72" s="260">
        <v>108321.32653799999</v>
      </c>
      <c r="R72" s="266"/>
      <c r="S72" s="260">
        <v>106311.634504</v>
      </c>
      <c r="T72" s="266"/>
      <c r="U72" s="260">
        <v>107652.02759400001</v>
      </c>
      <c r="V72" s="266"/>
      <c r="W72" s="260">
        <v>101861.10500000003</v>
      </c>
      <c r="X72" s="266"/>
      <c r="Y72" s="260">
        <v>101241.63347000002</v>
      </c>
      <c r="Z72" s="266"/>
      <c r="AA72" s="260">
        <v>99719.943000000014</v>
      </c>
      <c r="AB72" s="266"/>
      <c r="AC72" s="260">
        <v>100882.75</v>
      </c>
      <c r="AD72" s="266"/>
      <c r="AE72" s="260">
        <v>57184.580000000009</v>
      </c>
      <c r="AF72" s="266"/>
      <c r="AG72" s="260">
        <v>55970</v>
      </c>
      <c r="AH72" s="266"/>
      <c r="AI72" s="260">
        <v>54500.600000000006</v>
      </c>
      <c r="AJ72" s="266"/>
      <c r="AK72" s="260">
        <v>53558.399999999994</v>
      </c>
      <c r="AL72" s="260"/>
      <c r="AM72" s="260">
        <v>51101</v>
      </c>
      <c r="AN72" s="265"/>
    </row>
    <row r="73" spans="1:40">
      <c r="A73" s="254"/>
      <c r="B73" s="257" t="s">
        <v>197</v>
      </c>
      <c r="C73" s="260">
        <v>129296.33590422102</v>
      </c>
      <c r="D73" s="260"/>
      <c r="E73" s="260">
        <v>126872.40825862135</v>
      </c>
      <c r="F73" s="260"/>
      <c r="G73" s="260">
        <v>124881.55941526202</v>
      </c>
      <c r="H73" s="260"/>
      <c r="I73" s="260">
        <f>(I72+O72+K72+M72+Q72)/5</f>
        <v>117358.37275670681</v>
      </c>
      <c r="J73" s="260"/>
      <c r="K73" s="260">
        <f>(K72+O72++M72+Q72)/4</f>
        <v>115830.07287999999</v>
      </c>
      <c r="L73" s="260"/>
      <c r="M73" s="260">
        <f>(M72+O72+Q72)/3</f>
        <v>114000.46937866668</v>
      </c>
      <c r="N73" s="260"/>
      <c r="O73" s="260">
        <v>111204.767137</v>
      </c>
      <c r="P73" s="260"/>
      <c r="Q73" s="260">
        <v>105077.54542120002</v>
      </c>
      <c r="R73" s="266"/>
      <c r="S73" s="260">
        <v>104266.60014200001</v>
      </c>
      <c r="T73" s="266"/>
      <c r="U73" s="260">
        <v>103584.92202133335</v>
      </c>
      <c r="V73" s="266"/>
      <c r="W73" s="260">
        <v>101551.36923500002</v>
      </c>
      <c r="X73" s="266"/>
      <c r="Y73" s="260">
        <v>82999.781294000015</v>
      </c>
      <c r="Z73" s="266"/>
      <c r="AA73" s="260">
        <v>78439.318250000011</v>
      </c>
      <c r="AB73" s="266"/>
      <c r="AC73" s="260">
        <f>(AC72+AE72+AG72)/3</f>
        <v>71345.776666666672</v>
      </c>
      <c r="AD73" s="266"/>
      <c r="AE73" s="260">
        <f>(AE72+AG72)/2</f>
        <v>56577.290000000008</v>
      </c>
      <c r="AF73" s="266"/>
      <c r="AG73" s="260">
        <f>(AG72+AI72+AK72+AM72+AO15)/5</f>
        <v>43026</v>
      </c>
      <c r="AH73" s="266"/>
      <c r="AI73" s="260">
        <f>(AI72+AK72+AM72+49934)/4</f>
        <v>52273.5</v>
      </c>
      <c r="AJ73" s="266"/>
      <c r="AK73" s="260">
        <f>(AK72+AM72+49934)/3</f>
        <v>51531.133333333331</v>
      </c>
      <c r="AL73" s="260"/>
      <c r="AM73" s="260">
        <f>(AM72+49934)/2</f>
        <v>50517.5</v>
      </c>
      <c r="AN73" s="265"/>
    </row>
    <row r="74" spans="1:40">
      <c r="A74" s="254"/>
      <c r="B74" s="257" t="s">
        <v>198</v>
      </c>
      <c r="C74" s="260"/>
      <c r="D74" s="260">
        <v>133711.11239318002</v>
      </c>
      <c r="E74" s="260"/>
      <c r="F74" s="260"/>
      <c r="G74" s="260"/>
      <c r="H74" s="260">
        <v>61735.786131767018</v>
      </c>
      <c r="I74" s="260"/>
      <c r="J74" s="260">
        <f>(I72+K72)/2</f>
        <v>122395.22782376701</v>
      </c>
      <c r="K74" s="260"/>
      <c r="L74" s="260">
        <f>(K72+M72)/2</f>
        <v>120455.378623</v>
      </c>
      <c r="M74" s="260"/>
      <c r="N74" s="260">
        <v>111204.767137</v>
      </c>
      <c r="O74" s="260"/>
      <c r="P74" s="260">
        <v>111204.767137</v>
      </c>
      <c r="Q74" s="266"/>
      <c r="R74" s="260">
        <v>107316.48052099999</v>
      </c>
      <c r="S74" s="260"/>
      <c r="T74" s="260">
        <v>106981.831049</v>
      </c>
      <c r="U74" s="260"/>
      <c r="V74" s="260">
        <v>104756.56629700001</v>
      </c>
      <c r="W74" s="260"/>
      <c r="X74" s="260">
        <v>101551.36923500002</v>
      </c>
      <c r="Y74" s="260"/>
      <c r="Z74" s="260">
        <v>100480.78823500001</v>
      </c>
      <c r="AA74" s="260"/>
      <c r="AB74" s="260">
        <v>100301.34650000001</v>
      </c>
      <c r="AC74" s="260"/>
      <c r="AD74" s="260">
        <f>(AC72+AE72)/2</f>
        <v>79033.665000000008</v>
      </c>
      <c r="AE74" s="260"/>
      <c r="AF74" s="260">
        <f>(AE72+AG72)/2</f>
        <v>56577.290000000008</v>
      </c>
      <c r="AG74" s="260"/>
      <c r="AH74" s="260">
        <f>(AG72+AI72)/2</f>
        <v>55235.3</v>
      </c>
      <c r="AI74" s="266"/>
      <c r="AJ74" s="260">
        <f>(AI72+AK72)/2</f>
        <v>54029.5</v>
      </c>
      <c r="AK74" s="266"/>
      <c r="AL74" s="260">
        <f>(AK72+AM72)/2</f>
        <v>52329.7</v>
      </c>
      <c r="AM74" s="260"/>
      <c r="AN74" s="260">
        <f>(AM72+49934)/2</f>
        <v>50517.5</v>
      </c>
    </row>
    <row r="75" spans="1:40">
      <c r="A75" s="254"/>
      <c r="B75" s="257"/>
      <c r="C75" s="266"/>
      <c r="D75" s="266"/>
      <c r="E75" s="266"/>
      <c r="F75" s="266"/>
      <c r="G75" s="266"/>
      <c r="H75" s="266"/>
      <c r="I75" s="266"/>
      <c r="J75" s="266"/>
      <c r="K75" s="266"/>
      <c r="L75" s="266"/>
      <c r="M75" s="266"/>
      <c r="N75" s="266"/>
      <c r="O75" s="266"/>
      <c r="P75" s="266"/>
      <c r="Q75" s="266"/>
      <c r="R75" s="266"/>
      <c r="S75" s="260"/>
      <c r="T75" s="266"/>
      <c r="U75" s="260"/>
      <c r="V75" s="266"/>
      <c r="W75" s="260"/>
      <c r="X75" s="266"/>
      <c r="Y75" s="260"/>
      <c r="Z75" s="266"/>
      <c r="AA75" s="260"/>
      <c r="AB75" s="266"/>
      <c r="AC75" s="260"/>
      <c r="AD75" s="266"/>
      <c r="AE75" s="260"/>
      <c r="AF75" s="266"/>
      <c r="AG75" s="260"/>
      <c r="AH75" s="266"/>
      <c r="AI75" s="266"/>
      <c r="AJ75" s="266"/>
      <c r="AK75" s="266"/>
      <c r="AL75" s="266"/>
      <c r="AM75" s="266"/>
      <c r="AN75" s="266"/>
    </row>
    <row r="76" spans="1:40">
      <c r="A76" s="254"/>
      <c r="B76" s="257" t="s">
        <v>1</v>
      </c>
      <c r="C76" s="260">
        <v>136568.11884102001</v>
      </c>
      <c r="D76" s="260"/>
      <c r="E76" s="260">
        <f>+E72</f>
        <v>130854.10594534002</v>
      </c>
      <c r="F76" s="260"/>
      <c r="G76" s="260">
        <v>126291.54656699001</v>
      </c>
      <c r="H76" s="260"/>
      <c r="I76" s="260">
        <f>+I72</f>
        <v>123471.57226353404</v>
      </c>
      <c r="J76" s="260"/>
      <c r="K76" s="260">
        <f>+K72</f>
        <v>121318.88338399999</v>
      </c>
      <c r="L76" s="260"/>
      <c r="M76" s="260">
        <f>M72</f>
        <v>119591.87386200001</v>
      </c>
      <c r="N76" s="266"/>
      <c r="O76" s="260">
        <f>O72</f>
        <v>114088.20773600001</v>
      </c>
      <c r="P76" s="266"/>
      <c r="Q76" s="260">
        <f>Q72</f>
        <v>108321.32653799999</v>
      </c>
      <c r="R76" s="266"/>
      <c r="S76" s="260">
        <f>S72</f>
        <v>106311.634504</v>
      </c>
      <c r="T76" s="266"/>
      <c r="U76" s="260">
        <f>U72</f>
        <v>107652.02759400001</v>
      </c>
      <c r="V76" s="266"/>
      <c r="W76" s="260">
        <f>W72</f>
        <v>101861.10500000003</v>
      </c>
      <c r="X76" s="266"/>
      <c r="Y76" s="260">
        <f>Y72</f>
        <v>101241.63347000002</v>
      </c>
      <c r="Z76" s="266"/>
      <c r="AA76" s="260">
        <f>AA72</f>
        <v>99719.943000000014</v>
      </c>
      <c r="AB76" s="266"/>
      <c r="AC76" s="260">
        <f>AC72</f>
        <v>100882.75</v>
      </c>
      <c r="AD76" s="266"/>
      <c r="AE76" s="260">
        <f>AE72</f>
        <v>57184.580000000009</v>
      </c>
      <c r="AF76" s="266"/>
      <c r="AG76" s="260">
        <f>AG72</f>
        <v>55970</v>
      </c>
      <c r="AH76" s="266"/>
      <c r="AI76" s="260">
        <f>AI72</f>
        <v>54500.600000000006</v>
      </c>
      <c r="AJ76" s="266"/>
      <c r="AK76" s="260">
        <f>AK72</f>
        <v>53558.399999999994</v>
      </c>
      <c r="AL76" s="266"/>
      <c r="AM76" s="260">
        <f>AM72</f>
        <v>51101</v>
      </c>
      <c r="AN76" s="266"/>
    </row>
    <row r="77" spans="1:40">
      <c r="A77" s="254"/>
      <c r="B77" s="274" t="s">
        <v>161</v>
      </c>
      <c r="C77" s="260">
        <v>42243.659336410004</v>
      </c>
      <c r="D77" s="260"/>
      <c r="E77" s="260">
        <f>+E37</f>
        <v>41438.065000000002</v>
      </c>
      <c r="F77" s="260"/>
      <c r="G77" s="260">
        <v>40919.316098639996</v>
      </c>
      <c r="H77" s="260"/>
      <c r="I77" s="260">
        <f>+I37</f>
        <v>39791.910470000003</v>
      </c>
      <c r="J77" s="260"/>
      <c r="K77" s="260">
        <f>+K37</f>
        <v>38414.786999999997</v>
      </c>
      <c r="L77" s="260"/>
      <c r="M77" s="260">
        <f>+M37</f>
        <v>37943.764000000003</v>
      </c>
      <c r="N77" s="266"/>
      <c r="O77" s="260">
        <f>+O37</f>
        <v>38009.275000000001</v>
      </c>
      <c r="P77" s="266"/>
      <c r="Q77" s="260">
        <f>+Q37</f>
        <v>37451.131987000001</v>
      </c>
      <c r="R77" s="266"/>
      <c r="S77" s="260">
        <f>+S37</f>
        <v>36650.008250999999</v>
      </c>
      <c r="T77" s="266"/>
      <c r="U77" s="260">
        <f>+U37</f>
        <v>35532.226698999999</v>
      </c>
      <c r="V77" s="266"/>
      <c r="W77" s="260">
        <f>+W37</f>
        <v>35521.066979000003</v>
      </c>
      <c r="X77" s="266"/>
      <c r="Y77" s="260">
        <f>+Y37</f>
        <v>35197.497000000003</v>
      </c>
      <c r="Z77" s="266"/>
      <c r="AA77" s="260">
        <f>+AA37</f>
        <v>35129.561126999994</v>
      </c>
      <c r="AB77" s="266"/>
      <c r="AC77" s="260">
        <f>+AC37</f>
        <v>34766.900999999998</v>
      </c>
      <c r="AD77" s="266"/>
      <c r="AE77" s="260">
        <f>+AE37</f>
        <v>17288.619168000001</v>
      </c>
      <c r="AF77" s="266"/>
      <c r="AG77" s="260">
        <f>+AG37</f>
        <v>16796.622458000002</v>
      </c>
      <c r="AH77" s="266"/>
      <c r="AI77" s="260">
        <f>+AI37</f>
        <v>16076.098374450001</v>
      </c>
      <c r="AJ77" s="266"/>
      <c r="AK77" s="260">
        <f>+AK37</f>
        <v>15329.815615</v>
      </c>
      <c r="AL77" s="266"/>
      <c r="AM77" s="260">
        <f>+AM37</f>
        <v>15533.628225</v>
      </c>
      <c r="AN77" s="266"/>
    </row>
    <row r="78" spans="1:40">
      <c r="A78" s="254"/>
      <c r="B78" s="274" t="s">
        <v>162</v>
      </c>
      <c r="C78" s="260">
        <v>1028.9756779700001</v>
      </c>
      <c r="D78" s="260"/>
      <c r="E78" s="260">
        <f>+E38</f>
        <v>1230.3109999999999</v>
      </c>
      <c r="F78" s="260"/>
      <c r="G78" s="260">
        <v>1415.1529349700002</v>
      </c>
      <c r="H78" s="260"/>
      <c r="I78" s="260">
        <f>+I38</f>
        <v>1432.9786079999999</v>
      </c>
      <c r="J78" s="260"/>
      <c r="K78" s="260">
        <f>+K38</f>
        <v>1478.806</v>
      </c>
      <c r="L78" s="260"/>
      <c r="M78" s="260">
        <f>+M38</f>
        <v>1508.4760000000001</v>
      </c>
      <c r="N78" s="266"/>
      <c r="O78" s="260">
        <f>+O38</f>
        <v>1605.809</v>
      </c>
      <c r="P78" s="266"/>
      <c r="Q78" s="260">
        <f>+Q38</f>
        <v>1623.794453</v>
      </c>
      <c r="R78" s="266"/>
      <c r="S78" s="260">
        <f>+S38</f>
        <v>1324.1435019999999</v>
      </c>
      <c r="T78" s="266"/>
      <c r="U78" s="260">
        <f>+U38</f>
        <v>1333.118905</v>
      </c>
      <c r="V78" s="266"/>
      <c r="W78" s="260">
        <f>+W38</f>
        <v>1278.919551</v>
      </c>
      <c r="X78" s="266"/>
      <c r="Y78" s="260">
        <f>+Y38</f>
        <v>1307.7759999999998</v>
      </c>
      <c r="Z78" s="266"/>
      <c r="AA78" s="260">
        <f>+AA38</f>
        <v>1159.912239</v>
      </c>
      <c r="AB78" s="266"/>
      <c r="AC78" s="260">
        <f>+AC38</f>
        <v>1169.7469999999998</v>
      </c>
      <c r="AD78" s="266"/>
      <c r="AE78" s="260">
        <f>+AE38</f>
        <v>560.18392900000003</v>
      </c>
      <c r="AF78" s="266"/>
      <c r="AG78" s="260">
        <f>+AG38</f>
        <v>564.16929500000003</v>
      </c>
      <c r="AH78" s="266"/>
      <c r="AI78" s="260">
        <f>+AI38</f>
        <v>568.14836700000001</v>
      </c>
      <c r="AJ78" s="266"/>
      <c r="AK78" s="260">
        <f>+AK38</f>
        <v>574.10100399999999</v>
      </c>
      <c r="AL78" s="266"/>
      <c r="AM78" s="260">
        <f>+AM38</f>
        <v>601.47104200000001</v>
      </c>
      <c r="AN78" s="266"/>
    </row>
    <row r="79" spans="1:40" ht="13.5" thickBot="1">
      <c r="A79" s="325" t="s">
        <v>247</v>
      </c>
      <c r="B79" s="270" t="s">
        <v>199</v>
      </c>
      <c r="C79" s="276">
        <v>179840.75385540002</v>
      </c>
      <c r="D79" s="276"/>
      <c r="E79" s="276">
        <f>+E76+E77+E78</f>
        <v>173522.48194534</v>
      </c>
      <c r="F79" s="276"/>
      <c r="G79" s="276">
        <f>+G76+G77+G78</f>
        <v>168626.01560060002</v>
      </c>
      <c r="H79" s="276"/>
      <c r="I79" s="276">
        <f>+I76+I77+I78</f>
        <v>164696.46134153404</v>
      </c>
      <c r="J79" s="276"/>
      <c r="K79" s="276">
        <f>+K76+K77+K78</f>
        <v>161212.47638400001</v>
      </c>
      <c r="L79" s="276"/>
      <c r="M79" s="276">
        <f>+M76+M77+M78</f>
        <v>159044.113862</v>
      </c>
      <c r="N79" s="277"/>
      <c r="O79" s="276">
        <f>+O76+O77+O78</f>
        <v>153703.29173600001</v>
      </c>
      <c r="P79" s="277"/>
      <c r="Q79" s="276">
        <f>+Q76+Q77+Q78</f>
        <v>147396.252978</v>
      </c>
      <c r="R79" s="277"/>
      <c r="S79" s="276">
        <f>+S76+S77+S78</f>
        <v>144285.786257</v>
      </c>
      <c r="T79" s="277"/>
      <c r="U79" s="276">
        <f>+U76+U77+U78</f>
        <v>144517.37319800002</v>
      </c>
      <c r="V79" s="277"/>
      <c r="W79" s="276">
        <f>+W76+W77+W78</f>
        <v>138661.09153000003</v>
      </c>
      <c r="X79" s="277"/>
      <c r="Y79" s="276">
        <f>+Y76+Y77+Y78</f>
        <v>137746.90647000005</v>
      </c>
      <c r="Z79" s="277"/>
      <c r="AA79" s="276">
        <f>+AA76+AA77+AA78</f>
        <v>136009.41636599999</v>
      </c>
      <c r="AB79" s="277"/>
      <c r="AC79" s="276">
        <f>+AC76+AC77+AC78</f>
        <v>136819.39800000002</v>
      </c>
      <c r="AD79" s="277"/>
      <c r="AE79" s="276">
        <f>+AE76+AE77+AE78</f>
        <v>75033.383097000013</v>
      </c>
      <c r="AF79" s="277"/>
      <c r="AG79" s="276">
        <f>+AG76+AG77+AG78</f>
        <v>73330.791752999998</v>
      </c>
      <c r="AH79" s="277"/>
      <c r="AI79" s="276">
        <f>+AI76+AI77+AI78</f>
        <v>71144.846741450005</v>
      </c>
      <c r="AJ79" s="277"/>
      <c r="AK79" s="276">
        <f>+AK76+AK77+AK78</f>
        <v>69462.31661899999</v>
      </c>
      <c r="AL79" s="277"/>
      <c r="AM79" s="276">
        <f>+AM76+AM77+AM78</f>
        <v>67236.099266999998</v>
      </c>
      <c r="AN79" s="277"/>
    </row>
    <row r="80" spans="1:40">
      <c r="A80" s="254"/>
      <c r="B80" s="257"/>
      <c r="C80" s="266"/>
      <c r="D80" s="266"/>
      <c r="E80" s="266"/>
      <c r="F80" s="266"/>
      <c r="G80" s="266"/>
      <c r="H80" s="266"/>
      <c r="I80" s="266"/>
      <c r="J80" s="266"/>
      <c r="K80" s="266"/>
      <c r="L80" s="266"/>
      <c r="M80" s="266"/>
      <c r="N80" s="266"/>
      <c r="O80" s="266"/>
      <c r="P80" s="266"/>
      <c r="Q80" s="266"/>
      <c r="R80" s="266"/>
      <c r="S80" s="266"/>
      <c r="T80" s="266"/>
      <c r="U80" s="266"/>
      <c r="V80" s="266"/>
      <c r="W80" s="266"/>
      <c r="X80" s="266"/>
      <c r="Y80" s="266"/>
      <c r="Z80" s="266"/>
      <c r="AA80" s="266"/>
      <c r="AB80" s="266"/>
      <c r="AC80" s="266"/>
      <c r="AD80" s="266"/>
      <c r="AE80" s="266"/>
      <c r="AF80" s="266"/>
      <c r="AG80" s="266"/>
      <c r="AH80" s="266"/>
      <c r="AI80" s="266"/>
      <c r="AJ80" s="266"/>
      <c r="AK80" s="266"/>
      <c r="AL80" s="266"/>
      <c r="AM80" s="266"/>
      <c r="AN80" s="266"/>
    </row>
    <row r="81" spans="1:40">
      <c r="A81" s="254"/>
      <c r="B81" s="284" t="s">
        <v>31</v>
      </c>
      <c r="C81" s="264">
        <v>-0.325382119999997</v>
      </c>
      <c r="D81" s="264">
        <v>24.456724880000003</v>
      </c>
      <c r="E81" s="264">
        <v>-24.782107</v>
      </c>
      <c r="F81" s="264"/>
      <c r="G81" s="264">
        <v>-32.898592000000001</v>
      </c>
      <c r="H81" s="264">
        <v>-32.898592000000001</v>
      </c>
      <c r="I81" s="264">
        <v>35.339551</v>
      </c>
      <c r="J81" s="264">
        <v>11.441641000000001</v>
      </c>
      <c r="K81" s="264">
        <v>23.89791</v>
      </c>
      <c r="L81" s="264">
        <v>11.929739999999999</v>
      </c>
      <c r="M81" s="264">
        <v>11.968170000000001</v>
      </c>
      <c r="N81" s="264">
        <v>7.1308810000000005</v>
      </c>
      <c r="O81" s="264">
        <v>4.8372890000000002</v>
      </c>
      <c r="P81" s="264">
        <v>4.8372890000000002</v>
      </c>
      <c r="Q81" s="264">
        <v>-20.143094999999999</v>
      </c>
      <c r="R81" s="264">
        <v>-13</v>
      </c>
      <c r="S81" s="264">
        <v>-6.5001689999999996</v>
      </c>
      <c r="T81" s="264">
        <v>14.499831</v>
      </c>
      <c r="U81" s="264">
        <v>-20.920946000000001</v>
      </c>
      <c r="V81" s="264">
        <v>5.2380539999999982</v>
      </c>
      <c r="W81" s="264">
        <v>-26.158999999999999</v>
      </c>
      <c r="X81" s="264">
        <v>-26.158999999999999</v>
      </c>
      <c r="Y81" s="264">
        <v>75.163342</v>
      </c>
      <c r="Z81" s="264"/>
      <c r="AA81" s="264">
        <v>32.571090560000002</v>
      </c>
      <c r="AB81" s="264">
        <v>3.3884404799999999</v>
      </c>
      <c r="AC81" s="264">
        <v>29</v>
      </c>
      <c r="AD81" s="264">
        <v>20.2</v>
      </c>
      <c r="AE81" s="264">
        <v>8.9</v>
      </c>
      <c r="AF81" s="264">
        <v>8.9</v>
      </c>
      <c r="AG81" s="264">
        <v>55.8</v>
      </c>
      <c r="AH81" s="264">
        <v>17.799999999999997</v>
      </c>
      <c r="AI81" s="264">
        <v>38.1</v>
      </c>
      <c r="AJ81" s="264">
        <v>-2</v>
      </c>
      <c r="AK81" s="264">
        <v>40</v>
      </c>
      <c r="AL81" s="264">
        <v>35</v>
      </c>
      <c r="AM81" s="264">
        <v>5</v>
      </c>
      <c r="AN81" s="264">
        <v>5</v>
      </c>
    </row>
    <row r="82" spans="1:40">
      <c r="A82" s="254"/>
      <c r="B82" s="257" t="s">
        <v>200</v>
      </c>
      <c r="C82" s="260">
        <v>-0.43503470256409854</v>
      </c>
      <c r="D82" s="260">
        <v>97.029397621739136</v>
      </c>
      <c r="E82" s="260">
        <v>-49.974967154696138</v>
      </c>
      <c r="F82" s="260"/>
      <c r="G82" s="260">
        <v>-133.42206755555554</v>
      </c>
      <c r="H82" s="260">
        <v>-133.42206755555554</v>
      </c>
      <c r="I82" s="260">
        <v>35.339551</v>
      </c>
      <c r="J82" s="260">
        <v>45.393467010869564</v>
      </c>
      <c r="K82" s="260">
        <v>31.951418131868131</v>
      </c>
      <c r="L82" s="260">
        <v>47.329946739130428</v>
      </c>
      <c r="M82" s="260">
        <v>24.134707458563536</v>
      </c>
      <c r="N82" s="260">
        <v>28.601885329670331</v>
      </c>
      <c r="O82" s="260">
        <f>O81/O8*$A$1</f>
        <v>19.617894277777779</v>
      </c>
      <c r="P82" s="260">
        <f t="shared" ref="P82:AN82" si="42">P81/P8*$A$1</f>
        <v>19.617894277777779</v>
      </c>
      <c r="Q82" s="260">
        <f t="shared" si="42"/>
        <v>-20.143094999999999</v>
      </c>
      <c r="R82" s="260">
        <f t="shared" si="42"/>
        <v>-51.576086956521735</v>
      </c>
      <c r="S82" s="260">
        <f t="shared" si="42"/>
        <v>-8.6907021428571429</v>
      </c>
      <c r="T82" s="260">
        <f t="shared" si="42"/>
        <v>57.526503423913049</v>
      </c>
      <c r="U82" s="260">
        <f t="shared" si="42"/>
        <v>-42.188648011049722</v>
      </c>
      <c r="V82" s="260">
        <f t="shared" si="42"/>
        <v>21.009777032967026</v>
      </c>
      <c r="W82" s="260">
        <f t="shared" si="42"/>
        <v>-106.08927777777778</v>
      </c>
      <c r="X82" s="260">
        <f t="shared" si="42"/>
        <v>-106.08927777777778</v>
      </c>
      <c r="Y82" s="260">
        <f t="shared" si="42"/>
        <v>74.957977677595622</v>
      </c>
      <c r="Z82" s="260">
        <f t="shared" si="42"/>
        <v>0</v>
      </c>
      <c r="AA82" s="260">
        <f t="shared" si="42"/>
        <v>43.38849654890511</v>
      </c>
      <c r="AB82" s="260">
        <f t="shared" si="42"/>
        <v>13.443269295652172</v>
      </c>
      <c r="AC82" s="260">
        <f t="shared" si="42"/>
        <v>58.159340659340657</v>
      </c>
      <c r="AD82" s="260">
        <f t="shared" si="42"/>
        <v>81.021978021978015</v>
      </c>
      <c r="AE82" s="260">
        <f t="shared" si="42"/>
        <v>35.697802197802197</v>
      </c>
      <c r="AF82" s="260">
        <f t="shared" si="42"/>
        <v>35.697802197802197</v>
      </c>
      <c r="AG82" s="260">
        <f t="shared" si="42"/>
        <v>55.8</v>
      </c>
      <c r="AH82" s="260">
        <f t="shared" si="42"/>
        <v>70.619565217391298</v>
      </c>
      <c r="AI82" s="260">
        <f t="shared" si="42"/>
        <v>50.939560439560438</v>
      </c>
      <c r="AJ82" s="260">
        <f t="shared" si="42"/>
        <v>-7.9347826086956523</v>
      </c>
      <c r="AK82" s="260">
        <f t="shared" si="42"/>
        <v>80.662983425414367</v>
      </c>
      <c r="AL82" s="260">
        <f t="shared" si="42"/>
        <v>140.38461538461539</v>
      </c>
      <c r="AM82" s="260">
        <f t="shared" si="42"/>
        <v>20.277777777777775</v>
      </c>
      <c r="AN82" s="260">
        <f t="shared" si="42"/>
        <v>20.277777777777775</v>
      </c>
    </row>
    <row r="83" spans="1:40">
      <c r="A83" s="254"/>
      <c r="B83" s="257"/>
      <c r="C83" s="266"/>
      <c r="D83" s="266"/>
      <c r="E83" s="266"/>
      <c r="F83" s="266"/>
      <c r="G83" s="266"/>
      <c r="H83" s="266"/>
      <c r="I83" s="266"/>
      <c r="J83" s="266"/>
      <c r="K83" s="266"/>
      <c r="L83" s="266"/>
      <c r="M83" s="266"/>
      <c r="N83" s="266"/>
      <c r="O83" s="266"/>
      <c r="P83" s="266"/>
      <c r="Q83" s="266"/>
      <c r="R83" s="260"/>
      <c r="S83" s="260"/>
      <c r="T83" s="260"/>
      <c r="U83" s="260"/>
      <c r="V83" s="260"/>
      <c r="W83" s="260"/>
      <c r="X83" s="260"/>
      <c r="Y83" s="266"/>
      <c r="Z83" s="260"/>
      <c r="AA83" s="260"/>
      <c r="AB83" s="260"/>
      <c r="AC83" s="260"/>
      <c r="AD83" s="260"/>
      <c r="AE83" s="260"/>
      <c r="AF83" s="260"/>
      <c r="AG83" s="260"/>
      <c r="AH83" s="260"/>
      <c r="AI83" s="260"/>
      <c r="AJ83" s="260"/>
      <c r="AK83" s="260"/>
      <c r="AL83" s="260"/>
      <c r="AM83" s="260"/>
      <c r="AN83" s="260"/>
    </row>
    <row r="84" spans="1:40">
      <c r="A84" s="254"/>
      <c r="B84" s="257" t="s">
        <v>31</v>
      </c>
      <c r="C84" s="260">
        <v>-0.43503470256409854</v>
      </c>
      <c r="D84" s="260">
        <v>97.029397621739136</v>
      </c>
      <c r="E84" s="260">
        <f>+E82</f>
        <v>-49.974967154696138</v>
      </c>
      <c r="F84" s="260"/>
      <c r="G84" s="260">
        <v>-133.42206755555554</v>
      </c>
      <c r="H84" s="260">
        <v>-133.42206755555554</v>
      </c>
      <c r="I84" s="260">
        <v>35.339551</v>
      </c>
      <c r="J84" s="260">
        <v>45.393467010869564</v>
      </c>
      <c r="K84" s="260">
        <v>31.951418131868131</v>
      </c>
      <c r="L84" s="260">
        <v>47.329946739130428</v>
      </c>
      <c r="M84" s="260">
        <f>+M82</f>
        <v>24.134707458563536</v>
      </c>
      <c r="N84" s="260">
        <f t="shared" ref="N84" si="43">N82</f>
        <v>28.601885329670331</v>
      </c>
      <c r="O84" s="260">
        <f>+O82</f>
        <v>19.617894277777779</v>
      </c>
      <c r="P84" s="260">
        <f t="shared" ref="P84:AM84" si="44">P82</f>
        <v>19.617894277777779</v>
      </c>
      <c r="Q84" s="260">
        <f t="shared" si="44"/>
        <v>-20.143094999999999</v>
      </c>
      <c r="R84" s="260">
        <f t="shared" si="44"/>
        <v>-51.576086956521735</v>
      </c>
      <c r="S84" s="260">
        <f t="shared" si="44"/>
        <v>-8.6907021428571429</v>
      </c>
      <c r="T84" s="260">
        <f t="shared" si="44"/>
        <v>57.526503423913049</v>
      </c>
      <c r="U84" s="260">
        <f t="shared" si="44"/>
        <v>-42.188648011049722</v>
      </c>
      <c r="V84" s="260">
        <f t="shared" si="44"/>
        <v>21.009777032967026</v>
      </c>
      <c r="W84" s="260">
        <f t="shared" si="44"/>
        <v>-106.08927777777778</v>
      </c>
      <c r="X84" s="260">
        <f t="shared" si="44"/>
        <v>-106.08927777777778</v>
      </c>
      <c r="Y84" s="260">
        <f t="shared" si="44"/>
        <v>74.957977677595622</v>
      </c>
      <c r="Z84" s="260">
        <f t="shared" si="44"/>
        <v>0</v>
      </c>
      <c r="AA84" s="260">
        <f t="shared" si="44"/>
        <v>43.38849654890511</v>
      </c>
      <c r="AB84" s="260">
        <f t="shared" si="44"/>
        <v>13.443269295652172</v>
      </c>
      <c r="AC84" s="260">
        <f t="shared" si="44"/>
        <v>58.159340659340657</v>
      </c>
      <c r="AD84" s="260">
        <f t="shared" si="44"/>
        <v>81.021978021978015</v>
      </c>
      <c r="AE84" s="260">
        <f t="shared" si="44"/>
        <v>35.697802197802197</v>
      </c>
      <c r="AF84" s="260">
        <f t="shared" si="44"/>
        <v>35.697802197802197</v>
      </c>
      <c r="AG84" s="260">
        <f t="shared" si="44"/>
        <v>55.8</v>
      </c>
      <c r="AH84" s="260">
        <f t="shared" si="44"/>
        <v>70.619565217391298</v>
      </c>
      <c r="AI84" s="260">
        <f t="shared" si="44"/>
        <v>50.939560439560438</v>
      </c>
      <c r="AJ84" s="260">
        <f t="shared" si="44"/>
        <v>-7.9347826086956523</v>
      </c>
      <c r="AK84" s="260">
        <f t="shared" si="44"/>
        <v>80.662983425414367</v>
      </c>
      <c r="AL84" s="260">
        <f t="shared" si="44"/>
        <v>140.38461538461539</v>
      </c>
      <c r="AM84" s="260">
        <f t="shared" si="44"/>
        <v>20.277777777777775</v>
      </c>
      <c r="AN84" s="260">
        <f t="shared" ref="AN84" si="45">+AN81</f>
        <v>5</v>
      </c>
    </row>
    <row r="85" spans="1:40">
      <c r="A85" s="254"/>
      <c r="B85" s="257" t="s">
        <v>227</v>
      </c>
      <c r="C85" s="260">
        <v>104037.30788707999</v>
      </c>
      <c r="D85" s="260">
        <v>104037.30788707999</v>
      </c>
      <c r="E85" s="260">
        <f>E36</f>
        <v>101668.24776078029</v>
      </c>
      <c r="F85" s="260"/>
      <c r="G85" s="260">
        <v>98744.151407699988</v>
      </c>
      <c r="H85" s="260">
        <v>98744.151407699988</v>
      </c>
      <c r="I85" s="260">
        <v>98940.269777329799</v>
      </c>
      <c r="J85" s="260">
        <v>98940.269777329799</v>
      </c>
      <c r="K85" s="260">
        <v>98258.985487460028</v>
      </c>
      <c r="L85" s="260">
        <v>98258.985487460028</v>
      </c>
      <c r="M85" s="260">
        <f>M36</f>
        <v>96039.543704459997</v>
      </c>
      <c r="N85" s="260">
        <f>+M85</f>
        <v>96039.543704459997</v>
      </c>
      <c r="O85" s="260">
        <f>O36</f>
        <v>92817.744119980198</v>
      </c>
      <c r="P85" s="260">
        <f>+O85</f>
        <v>92817.744119980198</v>
      </c>
      <c r="Q85" s="260">
        <f>Q36</f>
        <v>90460.14825605003</v>
      </c>
      <c r="R85" s="260">
        <f>+Q85</f>
        <v>90460.14825605003</v>
      </c>
      <c r="S85" s="260">
        <f>S36</f>
        <v>88945.039514610005</v>
      </c>
      <c r="T85" s="260">
        <f>+S85</f>
        <v>88945.039514610005</v>
      </c>
      <c r="U85" s="260">
        <f>U36</f>
        <v>87527.837190519887</v>
      </c>
      <c r="V85" s="260">
        <f>+U85</f>
        <v>87527.837190519887</v>
      </c>
      <c r="W85" s="260">
        <f>W36</f>
        <v>84901.214854689984</v>
      </c>
      <c r="X85" s="260">
        <f>+W85</f>
        <v>84901.214854689984</v>
      </c>
      <c r="Y85" s="260">
        <f>Y36</f>
        <v>82944.802144999994</v>
      </c>
      <c r="Z85" s="260">
        <f>+Y85</f>
        <v>82944.802144999994</v>
      </c>
      <c r="AA85" s="260">
        <f>AA36</f>
        <v>81336.069999999992</v>
      </c>
      <c r="AB85" s="260">
        <f>+AA85</f>
        <v>81336.069999999992</v>
      </c>
      <c r="AC85" s="260">
        <f>AC36</f>
        <v>79286.388672980014</v>
      </c>
      <c r="AD85" s="260">
        <f>+AC85</f>
        <v>79286.388672980014</v>
      </c>
      <c r="AE85" s="260">
        <f>AE36</f>
        <v>44307.5</v>
      </c>
      <c r="AF85" s="260">
        <f>+AE85</f>
        <v>44307.5</v>
      </c>
      <c r="AG85" s="260">
        <f>AG36</f>
        <v>43779.16</v>
      </c>
      <c r="AH85" s="260">
        <f>+AG85</f>
        <v>43779.16</v>
      </c>
      <c r="AI85" s="260">
        <f>AI36</f>
        <v>42793.5</v>
      </c>
      <c r="AJ85" s="260">
        <f>+AI85</f>
        <v>42793.5</v>
      </c>
      <c r="AK85" s="260">
        <f>AK36</f>
        <v>42090.69</v>
      </c>
      <c r="AL85" s="260">
        <f>+AK85</f>
        <v>42090.69</v>
      </c>
      <c r="AM85" s="260">
        <f>AM36</f>
        <v>40483.611327409999</v>
      </c>
      <c r="AN85" s="260">
        <f>+AM85</f>
        <v>40483.611327409999</v>
      </c>
    </row>
    <row r="86" spans="1:40" ht="13.5" thickBot="1">
      <c r="A86" s="325" t="s">
        <v>246</v>
      </c>
      <c r="B86" s="270" t="s">
        <v>201</v>
      </c>
      <c r="C86" s="271">
        <v>-4.1815259487132875E-6</v>
      </c>
      <c r="D86" s="271">
        <v>9.326404113325663E-4</v>
      </c>
      <c r="E86" s="271">
        <f>E84/E85</f>
        <v>-4.9154940952935908E-4</v>
      </c>
      <c r="F86" s="271"/>
      <c r="G86" s="271">
        <v>-1.3511895707592398E-3</v>
      </c>
      <c r="H86" s="271">
        <v>-1.3511895707592398E-3</v>
      </c>
      <c r="I86" s="271">
        <v>3.571806614185861E-4</v>
      </c>
      <c r="J86" s="271">
        <v>4.5879667715713644E-4</v>
      </c>
      <c r="K86" s="271">
        <v>3.2517553456671731E-4</v>
      </c>
      <c r="L86" s="271">
        <v>4.8168568507325727E-4</v>
      </c>
      <c r="M86" s="271">
        <f>M84/M85</f>
        <v>2.5129968893680552E-4</v>
      </c>
      <c r="N86" s="271">
        <f>N84/N85</f>
        <v>2.9781363203563495E-4</v>
      </c>
      <c r="O86" s="271">
        <f>O84/O85</f>
        <v>2.1135930919004934E-4</v>
      </c>
      <c r="P86" s="271">
        <f>P84/P85</f>
        <v>2.1135930919004934E-4</v>
      </c>
      <c r="Q86" s="271">
        <f>Q84/Q85</f>
        <v>-2.2267368988810845E-4</v>
      </c>
      <c r="R86" s="271">
        <f t="shared" ref="R86:AN86" si="46">R84/R85</f>
        <v>-5.7015258045492196E-4</v>
      </c>
      <c r="S86" s="271">
        <f t="shared" si="46"/>
        <v>-9.7708677069389778E-5</v>
      </c>
      <c r="T86" s="271">
        <f t="shared" si="46"/>
        <v>6.4676460584925388E-4</v>
      </c>
      <c r="U86" s="271">
        <f t="shared" si="46"/>
        <v>-4.8200263327904052E-4</v>
      </c>
      <c r="V86" s="271">
        <f t="shared" si="46"/>
        <v>2.4003537282928076E-4</v>
      </c>
      <c r="W86" s="271">
        <f t="shared" si="46"/>
        <v>-1.2495613632779172E-3</v>
      </c>
      <c r="X86" s="271">
        <f t="shared" si="46"/>
        <v>-1.2495613632779172E-3</v>
      </c>
      <c r="Y86" s="271">
        <f t="shared" si="46"/>
        <v>9.0370916246876808E-4</v>
      </c>
      <c r="Z86" s="271">
        <f t="shared" si="46"/>
        <v>0</v>
      </c>
      <c r="AA86" s="271">
        <f t="shared" si="46"/>
        <v>5.3344717231733861E-4</v>
      </c>
      <c r="AB86" s="271">
        <f t="shared" si="46"/>
        <v>1.6528053661373328E-4</v>
      </c>
      <c r="AC86" s="271">
        <f t="shared" si="46"/>
        <v>7.3353499425003776E-4</v>
      </c>
      <c r="AD86" s="271">
        <f t="shared" si="46"/>
        <v>1.0218901299207423E-3</v>
      </c>
      <c r="AE86" s="271">
        <f t="shared" si="46"/>
        <v>8.0568306038034641E-4</v>
      </c>
      <c r="AF86" s="271">
        <f t="shared" si="46"/>
        <v>8.0568306038034641E-4</v>
      </c>
      <c r="AG86" s="271">
        <f t="shared" si="46"/>
        <v>1.2745790462859495E-3</v>
      </c>
      <c r="AH86" s="271">
        <f t="shared" si="46"/>
        <v>1.6130863455898032E-3</v>
      </c>
      <c r="AI86" s="271">
        <f t="shared" si="46"/>
        <v>1.1903574243649255E-3</v>
      </c>
      <c r="AJ86" s="271">
        <f t="shared" si="46"/>
        <v>-1.8542027664705276E-4</v>
      </c>
      <c r="AK86" s="271">
        <f t="shared" si="46"/>
        <v>1.9164091495153528E-3</v>
      </c>
      <c r="AL86" s="271">
        <f t="shared" si="46"/>
        <v>3.3352890005988352E-3</v>
      </c>
      <c r="AM86" s="271">
        <f t="shared" si="46"/>
        <v>5.0088855991086995E-4</v>
      </c>
      <c r="AN86" s="271">
        <f t="shared" si="46"/>
        <v>1.2350676819720082E-4</v>
      </c>
    </row>
    <row r="87" spans="1:40">
      <c r="A87" s="254"/>
      <c r="B87" s="257"/>
      <c r="C87" s="266"/>
      <c r="D87" s="266"/>
      <c r="E87" s="266"/>
      <c r="F87" s="266"/>
      <c r="G87" s="266"/>
      <c r="H87" s="266"/>
      <c r="I87" s="266"/>
      <c r="J87" s="266"/>
      <c r="K87" s="266"/>
      <c r="L87" s="266"/>
      <c r="M87" s="266"/>
      <c r="N87" s="266"/>
      <c r="O87" s="266"/>
      <c r="P87" s="266"/>
      <c r="Q87" s="266"/>
      <c r="R87" s="266"/>
      <c r="S87" s="266"/>
      <c r="T87" s="266"/>
      <c r="U87" s="266"/>
      <c r="V87" s="266"/>
      <c r="W87" s="266"/>
      <c r="X87" s="266"/>
      <c r="Y87" s="266"/>
      <c r="Z87" s="266"/>
      <c r="AA87" s="266"/>
      <c r="AB87" s="266"/>
      <c r="AC87" s="266"/>
      <c r="AD87" s="266"/>
      <c r="AE87" s="266"/>
      <c r="AF87" s="266"/>
      <c r="AG87" s="266"/>
      <c r="AH87" s="266"/>
      <c r="AI87" s="266"/>
      <c r="AJ87" s="266"/>
      <c r="AK87" s="266"/>
      <c r="AL87" s="266"/>
      <c r="AM87" s="266"/>
      <c r="AN87" s="266"/>
    </row>
    <row r="88" spans="1:40">
      <c r="A88" s="254"/>
      <c r="B88" s="257" t="s">
        <v>362</v>
      </c>
      <c r="C88" s="260">
        <v>7330.4661390100937</v>
      </c>
      <c r="D88" s="260"/>
      <c r="E88" s="260">
        <v>6466.5740829999986</v>
      </c>
      <c r="F88" s="260"/>
      <c r="G88" s="260">
        <v>6226.2861937999987</v>
      </c>
      <c r="H88" s="260"/>
      <c r="I88" s="260">
        <v>6316.5747439999986</v>
      </c>
      <c r="J88" s="260"/>
      <c r="K88" s="260">
        <v>6312.7258069999998</v>
      </c>
      <c r="L88" s="260"/>
      <c r="M88" s="260">
        <v>5125.3235400000003</v>
      </c>
      <c r="N88" s="266"/>
      <c r="O88" s="260">
        <v>4778.3094410895192</v>
      </c>
      <c r="P88" s="266"/>
      <c r="Q88" s="260"/>
      <c r="R88" s="266"/>
      <c r="S88" s="275"/>
      <c r="T88" s="285"/>
      <c r="U88" s="275"/>
      <c r="V88" s="285"/>
      <c r="W88" s="275"/>
      <c r="X88" s="285"/>
      <c r="Y88" s="275"/>
      <c r="Z88" s="285"/>
      <c r="AA88" s="275"/>
      <c r="AB88" s="285"/>
      <c r="AC88" s="260"/>
      <c r="AD88" s="266"/>
      <c r="AE88" s="260"/>
      <c r="AF88" s="266"/>
      <c r="AG88" s="260"/>
      <c r="AH88" s="266"/>
      <c r="AI88" s="260"/>
      <c r="AJ88" s="266"/>
      <c r="AK88" s="260"/>
      <c r="AL88" s="266"/>
      <c r="AM88" s="260"/>
      <c r="AN88" s="266"/>
    </row>
    <row r="89" spans="1:40">
      <c r="A89" s="254"/>
      <c r="B89" s="257" t="s">
        <v>227</v>
      </c>
      <c r="C89" s="260">
        <v>104037.30788707999</v>
      </c>
      <c r="D89" s="260"/>
      <c r="E89" s="260">
        <v>101668.24776078029</v>
      </c>
      <c r="F89" s="260"/>
      <c r="G89" s="260">
        <f>+G36</f>
        <v>98744.151407699988</v>
      </c>
      <c r="H89" s="260"/>
      <c r="I89" s="260">
        <f>+I36</f>
        <v>98940.269777329799</v>
      </c>
      <c r="J89" s="260"/>
      <c r="K89" s="260">
        <f>+K36</f>
        <v>98258.985487460028</v>
      </c>
      <c r="L89" s="260"/>
      <c r="M89" s="260">
        <f>+M36</f>
        <v>96039.543704459997</v>
      </c>
      <c r="N89" s="266"/>
      <c r="O89" s="260">
        <f>+O36</f>
        <v>92817.744119980198</v>
      </c>
      <c r="P89" s="266"/>
      <c r="Q89" s="260"/>
      <c r="R89" s="266"/>
      <c r="S89" s="260"/>
      <c r="T89" s="266"/>
      <c r="U89" s="260"/>
      <c r="V89" s="266"/>
      <c r="W89" s="260"/>
      <c r="X89" s="266"/>
      <c r="Y89" s="260"/>
      <c r="Z89" s="266"/>
      <c r="AA89" s="260"/>
      <c r="AB89" s="266"/>
      <c r="AC89" s="260"/>
      <c r="AD89" s="266"/>
      <c r="AE89" s="260"/>
      <c r="AF89" s="266"/>
      <c r="AG89" s="260"/>
      <c r="AH89" s="266"/>
      <c r="AI89" s="260"/>
      <c r="AJ89" s="266"/>
      <c r="AK89" s="260"/>
      <c r="AL89" s="266"/>
      <c r="AM89" s="260"/>
      <c r="AN89" s="266"/>
    </row>
    <row r="90" spans="1:40" ht="13.5" thickBot="1">
      <c r="A90" s="325" t="s">
        <v>366</v>
      </c>
      <c r="B90" s="270" t="s">
        <v>361</v>
      </c>
      <c r="C90" s="286">
        <v>7.0459975252016652E-2</v>
      </c>
      <c r="D90" s="286"/>
      <c r="E90" s="286">
        <f>E88/E89</f>
        <v>6.3604657554593505E-2</v>
      </c>
      <c r="F90" s="286"/>
      <c r="G90" s="286">
        <f>G88/G89</f>
        <v>6.3054733926393117E-2</v>
      </c>
      <c r="H90" s="286"/>
      <c r="I90" s="286">
        <f>I88/I89</f>
        <v>6.3842303626377578E-2</v>
      </c>
      <c r="J90" s="286"/>
      <c r="K90" s="286">
        <f>K88/K89</f>
        <v>6.4245786537310015E-2</v>
      </c>
      <c r="L90" s="286"/>
      <c r="M90" s="286">
        <f>M88/M89</f>
        <v>5.3366804363128025E-2</v>
      </c>
      <c r="N90" s="277"/>
      <c r="O90" s="286">
        <f>O88/O89</f>
        <v>5.1480559955355859E-2</v>
      </c>
      <c r="P90" s="277"/>
      <c r="Q90" s="286"/>
      <c r="R90" s="277"/>
      <c r="S90" s="286"/>
      <c r="T90" s="277"/>
      <c r="U90" s="286"/>
      <c r="V90" s="277"/>
      <c r="W90" s="286"/>
      <c r="X90" s="277"/>
      <c r="Y90" s="286"/>
      <c r="Z90" s="277"/>
      <c r="AA90" s="286"/>
      <c r="AB90" s="277"/>
      <c r="AC90" s="286"/>
      <c r="AD90" s="277"/>
      <c r="AE90" s="286"/>
      <c r="AF90" s="277"/>
      <c r="AG90" s="286"/>
      <c r="AH90" s="277"/>
      <c r="AI90" s="286"/>
      <c r="AJ90" s="277"/>
      <c r="AK90" s="286"/>
      <c r="AL90" s="277"/>
      <c r="AM90" s="286"/>
      <c r="AN90" s="277"/>
    </row>
    <row r="91" spans="1:40" ht="15">
      <c r="A91" s="254"/>
      <c r="C91" s="378"/>
      <c r="D91" s="378"/>
      <c r="E91" s="378"/>
      <c r="F91" s="378"/>
      <c r="G91" s="378"/>
      <c r="H91" s="378"/>
      <c r="I91" s="377"/>
      <c r="J91" s="378"/>
      <c r="K91" s="378"/>
      <c r="L91" s="378"/>
      <c r="M91" s="378"/>
      <c r="N91" s="378"/>
      <c r="O91" s="378"/>
      <c r="P91" s="266"/>
      <c r="Q91" s="266"/>
      <c r="R91" s="266"/>
      <c r="S91" s="266"/>
      <c r="T91" s="266"/>
      <c r="U91" s="266"/>
      <c r="V91" s="266"/>
      <c r="W91" s="266"/>
      <c r="X91" s="266"/>
      <c r="Y91" s="266"/>
      <c r="Z91" s="266"/>
      <c r="AA91" s="266"/>
      <c r="AB91" s="266"/>
      <c r="AC91" s="266"/>
      <c r="AD91" s="266"/>
      <c r="AE91" s="266"/>
      <c r="AF91" s="266"/>
      <c r="AG91" s="266"/>
      <c r="AH91" s="266"/>
      <c r="AI91" s="266"/>
      <c r="AJ91" s="266"/>
      <c r="AK91" s="266"/>
      <c r="AL91" s="266"/>
      <c r="AM91" s="266"/>
      <c r="AN91" s="266"/>
    </row>
    <row r="92" spans="1:40">
      <c r="A92" s="254"/>
      <c r="B92" s="257" t="s">
        <v>363</v>
      </c>
      <c r="C92" s="260">
        <v>493.5166941326089</v>
      </c>
      <c r="D92" s="260"/>
      <c r="E92" s="260">
        <v>469.47978100000034</v>
      </c>
      <c r="F92" s="260"/>
      <c r="G92" s="260">
        <v>427.0088410000003</v>
      </c>
      <c r="H92" s="260"/>
      <c r="I92" s="260">
        <v>456.23614999999995</v>
      </c>
      <c r="J92" s="260"/>
      <c r="K92" s="260">
        <v>527.34799600000008</v>
      </c>
      <c r="L92" s="260"/>
      <c r="M92" s="260">
        <v>429.91798600000004</v>
      </c>
      <c r="N92" s="266"/>
      <c r="O92" s="260">
        <v>562.08029052990287</v>
      </c>
      <c r="P92" s="266"/>
      <c r="Q92" s="260"/>
      <c r="R92" s="266"/>
      <c r="S92" s="275"/>
      <c r="T92" s="285"/>
      <c r="U92" s="275"/>
      <c r="V92" s="285"/>
      <c r="W92" s="275"/>
      <c r="X92" s="285"/>
      <c r="Y92" s="275"/>
      <c r="Z92" s="285"/>
      <c r="AA92" s="275"/>
      <c r="AB92" s="285"/>
      <c r="AC92" s="260"/>
      <c r="AD92" s="266"/>
      <c r="AE92" s="260"/>
      <c r="AF92" s="266"/>
      <c r="AG92" s="260"/>
      <c r="AH92" s="266"/>
      <c r="AI92" s="260"/>
      <c r="AJ92" s="266"/>
      <c r="AK92" s="260"/>
      <c r="AL92" s="266"/>
      <c r="AM92" s="260"/>
      <c r="AN92" s="266"/>
    </row>
    <row r="93" spans="1:40">
      <c r="A93" s="254"/>
      <c r="B93" s="257" t="s">
        <v>227</v>
      </c>
      <c r="C93" s="260">
        <v>104037.30788707999</v>
      </c>
      <c r="D93" s="260"/>
      <c r="E93" s="260">
        <v>101668.24776078029</v>
      </c>
      <c r="F93" s="260"/>
      <c r="G93" s="260">
        <f>G36</f>
        <v>98744.151407699988</v>
      </c>
      <c r="H93" s="260"/>
      <c r="I93" s="260">
        <f>I36</f>
        <v>98940.269777329799</v>
      </c>
      <c r="J93" s="260"/>
      <c r="K93" s="260">
        <f>K36</f>
        <v>98258.985487460028</v>
      </c>
      <c r="L93" s="260"/>
      <c r="M93" s="260">
        <f>M36</f>
        <v>96039.543704459997</v>
      </c>
      <c r="N93" s="266"/>
      <c r="O93" s="260">
        <f>O36</f>
        <v>92817.744119980198</v>
      </c>
      <c r="P93" s="266"/>
      <c r="Q93" s="260"/>
      <c r="R93" s="266"/>
      <c r="S93" s="260"/>
      <c r="T93" s="266"/>
      <c r="U93" s="260"/>
      <c r="V93" s="266"/>
      <c r="W93" s="260"/>
      <c r="X93" s="266"/>
      <c r="Y93" s="260"/>
      <c r="Z93" s="266"/>
      <c r="AA93" s="260"/>
      <c r="AB93" s="266"/>
      <c r="AC93" s="260"/>
      <c r="AD93" s="266"/>
      <c r="AE93" s="260"/>
      <c r="AF93" s="266"/>
      <c r="AG93" s="260"/>
      <c r="AH93" s="266"/>
      <c r="AI93" s="260"/>
      <c r="AJ93" s="266"/>
      <c r="AK93" s="260"/>
      <c r="AL93" s="266"/>
      <c r="AM93" s="260"/>
      <c r="AN93" s="266"/>
    </row>
    <row r="94" spans="1:40" ht="13.5" thickBot="1">
      <c r="A94" s="325" t="s">
        <v>367</v>
      </c>
      <c r="B94" s="270" t="s">
        <v>364</v>
      </c>
      <c r="C94" s="286">
        <v>4.743651139726357E-3</v>
      </c>
      <c r="D94" s="286"/>
      <c r="E94" s="286">
        <f>E92/E93</f>
        <v>4.6177620972150529E-3</v>
      </c>
      <c r="F94" s="286"/>
      <c r="G94" s="286">
        <f>G92/G93</f>
        <v>4.3243962798054135E-3</v>
      </c>
      <c r="H94" s="286"/>
      <c r="I94" s="286">
        <f>I92/I93</f>
        <v>4.6112280775743083E-3</v>
      </c>
      <c r="J94" s="286"/>
      <c r="K94" s="286">
        <f>K92/K93</f>
        <v>5.3669187950989086E-3</v>
      </c>
      <c r="L94" s="286"/>
      <c r="M94" s="286">
        <f>M92/M93</f>
        <v>4.4764684359910696E-3</v>
      </c>
      <c r="N94" s="277"/>
      <c r="O94" s="286">
        <f>O92/O93</f>
        <v>6.0557417750137709E-3</v>
      </c>
      <c r="P94" s="277"/>
      <c r="Q94" s="286"/>
      <c r="R94" s="277"/>
      <c r="S94" s="286"/>
      <c r="T94" s="277"/>
      <c r="U94" s="286"/>
      <c r="V94" s="277"/>
      <c r="W94" s="286"/>
      <c r="X94" s="277"/>
      <c r="Y94" s="286"/>
      <c r="Z94" s="277"/>
      <c r="AA94" s="286"/>
      <c r="AB94" s="277"/>
      <c r="AC94" s="286"/>
      <c r="AD94" s="277"/>
      <c r="AE94" s="286"/>
      <c r="AF94" s="277"/>
      <c r="AG94" s="286"/>
      <c r="AH94" s="277"/>
      <c r="AI94" s="286"/>
      <c r="AJ94" s="277"/>
      <c r="AK94" s="286"/>
      <c r="AL94" s="277"/>
      <c r="AM94" s="286"/>
      <c r="AN94" s="277"/>
    </row>
    <row r="95" spans="1:40">
      <c r="A95" s="254"/>
      <c r="B95" s="257"/>
      <c r="C95" s="266"/>
      <c r="D95" s="266"/>
      <c r="E95" s="266"/>
      <c r="F95" s="266"/>
      <c r="G95" s="266"/>
      <c r="H95" s="266"/>
      <c r="I95" s="266"/>
      <c r="J95" s="266"/>
      <c r="K95" s="266"/>
      <c r="L95" s="266"/>
      <c r="M95" s="266"/>
      <c r="N95" s="266"/>
      <c r="O95" s="266"/>
      <c r="P95" s="266"/>
      <c r="Q95" s="266"/>
      <c r="R95" s="266"/>
      <c r="S95" s="266"/>
      <c r="T95" s="266"/>
      <c r="U95" s="266"/>
      <c r="V95" s="266"/>
      <c r="W95" s="266"/>
      <c r="X95" s="266"/>
      <c r="Y95" s="266"/>
      <c r="Z95" s="266"/>
      <c r="AA95" s="266"/>
      <c r="AB95" s="266"/>
      <c r="AC95" s="266"/>
      <c r="AD95" s="266"/>
      <c r="AE95" s="266"/>
      <c r="AF95" s="266"/>
      <c r="AG95" s="266"/>
      <c r="AH95" s="266"/>
      <c r="AI95" s="266"/>
      <c r="AJ95" s="266"/>
      <c r="AK95" s="266"/>
      <c r="AL95" s="266"/>
      <c r="AM95" s="266"/>
      <c r="AN95" s="266"/>
    </row>
    <row r="96" spans="1:40">
      <c r="A96" s="254"/>
      <c r="B96" s="257" t="s">
        <v>226</v>
      </c>
      <c r="C96" s="260">
        <v>306.28355399999998</v>
      </c>
      <c r="D96" s="260"/>
      <c r="E96" s="260">
        <v>341.524</v>
      </c>
      <c r="F96" s="260"/>
      <c r="G96" s="260">
        <v>307.79300000000001</v>
      </c>
      <c r="H96" s="260"/>
      <c r="I96" s="260">
        <f>66.977712+247.212</f>
        <v>314.18971199999999</v>
      </c>
      <c r="J96" s="260"/>
      <c r="K96" s="260">
        <f>277.694+73.185594</f>
        <v>350.879594</v>
      </c>
      <c r="L96" s="260"/>
      <c r="M96" s="260">
        <v>313.64925100000005</v>
      </c>
      <c r="N96" s="266"/>
      <c r="O96" s="260">
        <v>231.518</v>
      </c>
      <c r="P96" s="266"/>
      <c r="Q96" s="260">
        <v>286.57365616999999</v>
      </c>
      <c r="R96" s="266"/>
      <c r="S96" s="275">
        <v>284.02508992999998</v>
      </c>
      <c r="T96" s="285"/>
      <c r="U96" s="275">
        <v>262.17069946000004</v>
      </c>
      <c r="V96" s="285"/>
      <c r="W96" s="275">
        <v>222.20291896000003</v>
      </c>
      <c r="X96" s="285"/>
      <c r="Y96" s="275">
        <v>232.715</v>
      </c>
      <c r="Z96" s="285"/>
      <c r="AA96" s="275">
        <v>336.17699999999996</v>
      </c>
      <c r="AB96" s="285"/>
      <c r="AC96" s="260">
        <v>332.45699999999999</v>
      </c>
      <c r="AD96" s="266"/>
      <c r="AE96" s="260">
        <v>259.5</v>
      </c>
      <c r="AF96" s="266"/>
      <c r="AG96" s="260">
        <v>286.5</v>
      </c>
      <c r="AH96" s="266"/>
      <c r="AI96" s="260">
        <v>331.45699999999999</v>
      </c>
      <c r="AJ96" s="266"/>
      <c r="AK96" s="260">
        <v>373.90199999999999</v>
      </c>
      <c r="AL96" s="266"/>
      <c r="AM96" s="260">
        <v>300.7</v>
      </c>
      <c r="AN96" s="266"/>
    </row>
    <row r="97" spans="1:40">
      <c r="A97" s="254"/>
      <c r="B97" s="257" t="s">
        <v>227</v>
      </c>
      <c r="C97" s="260">
        <v>104037.30788707999</v>
      </c>
      <c r="D97" s="260"/>
      <c r="E97" s="260">
        <v>101668.24776078029</v>
      </c>
      <c r="F97" s="260"/>
      <c r="G97" s="260">
        <v>98744.151407699988</v>
      </c>
      <c r="H97" s="260"/>
      <c r="I97" s="260">
        <f>I36</f>
        <v>98940.269777329799</v>
      </c>
      <c r="J97" s="260"/>
      <c r="K97" s="260">
        <f>K36</f>
        <v>98258.985487460028</v>
      </c>
      <c r="L97" s="260"/>
      <c r="M97" s="260">
        <v>96039.543704459997</v>
      </c>
      <c r="N97" s="266"/>
      <c r="O97" s="260">
        <f>O36</f>
        <v>92817.744119980198</v>
      </c>
      <c r="P97" s="266"/>
      <c r="Q97" s="260">
        <f>Q36</f>
        <v>90460.14825605003</v>
      </c>
      <c r="R97" s="266"/>
      <c r="S97" s="260">
        <f>S36</f>
        <v>88945.039514610005</v>
      </c>
      <c r="T97" s="266"/>
      <c r="U97" s="260">
        <f>U36</f>
        <v>87527.837190519887</v>
      </c>
      <c r="V97" s="266"/>
      <c r="W97" s="260">
        <f>W36</f>
        <v>84901.214854689984</v>
      </c>
      <c r="X97" s="266"/>
      <c r="Y97" s="260">
        <f>Y36</f>
        <v>82944.802144999994</v>
      </c>
      <c r="Z97" s="266"/>
      <c r="AA97" s="260">
        <f>AA36</f>
        <v>81336.069999999992</v>
      </c>
      <c r="AB97" s="266"/>
      <c r="AC97" s="260">
        <f>AC36</f>
        <v>79286.388672980014</v>
      </c>
      <c r="AD97" s="266"/>
      <c r="AE97" s="260">
        <f>AE36</f>
        <v>44307.5</v>
      </c>
      <c r="AF97" s="266"/>
      <c r="AG97" s="260">
        <f>AG36</f>
        <v>43779.16</v>
      </c>
      <c r="AH97" s="266"/>
      <c r="AI97" s="260">
        <f>AI36</f>
        <v>42793.5</v>
      </c>
      <c r="AJ97" s="266"/>
      <c r="AK97" s="260">
        <f>AK36</f>
        <v>42090.69</v>
      </c>
      <c r="AL97" s="266"/>
      <c r="AM97" s="260">
        <f>AM36</f>
        <v>40483.611327409999</v>
      </c>
      <c r="AN97" s="266"/>
    </row>
    <row r="98" spans="1:40" ht="13.5" thickBot="1">
      <c r="A98" s="325" t="s">
        <v>368</v>
      </c>
      <c r="B98" s="270" t="s">
        <v>251</v>
      </c>
      <c r="C98" s="286">
        <v>2.9439780807518972E-3</v>
      </c>
      <c r="D98" s="286"/>
      <c r="E98" s="286">
        <f>E96/E97</f>
        <v>3.3592002175899297E-3</v>
      </c>
      <c r="F98" s="286"/>
      <c r="G98" s="286">
        <f>G96/G97</f>
        <v>3.117075751951812E-3</v>
      </c>
      <c r="H98" s="286"/>
      <c r="I98" s="286">
        <f>I96/I97</f>
        <v>3.175549376478356E-3</v>
      </c>
      <c r="J98" s="286"/>
      <c r="K98" s="286">
        <f>K96/K97</f>
        <v>3.570966993596528E-3</v>
      </c>
      <c r="L98" s="286"/>
      <c r="M98" s="286">
        <f>M96/M97</f>
        <v>3.2658344563275391E-3</v>
      </c>
      <c r="N98" s="277"/>
      <c r="O98" s="286">
        <f>O96/O97</f>
        <v>2.4943290983319944E-3</v>
      </c>
      <c r="P98" s="277"/>
      <c r="Q98" s="286">
        <f>Q96/Q97</f>
        <v>3.1679547479719476E-3</v>
      </c>
      <c r="R98" s="277"/>
      <c r="S98" s="286">
        <f>S96/S97</f>
        <v>3.193265093590142E-3</v>
      </c>
      <c r="T98" s="277"/>
      <c r="U98" s="286">
        <f>U96/U97</f>
        <v>2.9952836477535592E-3</v>
      </c>
      <c r="V98" s="277"/>
      <c r="W98" s="286">
        <f>W96/W97</f>
        <v>2.6171936330982365E-3</v>
      </c>
      <c r="X98" s="277"/>
      <c r="Y98" s="286">
        <f>Y96/Y97</f>
        <v>2.8056610418236839E-3</v>
      </c>
      <c r="Z98" s="277"/>
      <c r="AA98" s="286">
        <f>AA96/AA97</f>
        <v>4.1331846989902509E-3</v>
      </c>
      <c r="AB98" s="277"/>
      <c r="AC98" s="286">
        <f>AC96/AC97</f>
        <v>4.193115685609451E-3</v>
      </c>
      <c r="AD98" s="277"/>
      <c r="AE98" s="286">
        <f>AE96/AE97</f>
        <v>5.8567962534559611E-3</v>
      </c>
      <c r="AF98" s="277"/>
      <c r="AG98" s="286">
        <f>AG96/AG97</f>
        <v>6.5442096193714079E-3</v>
      </c>
      <c r="AH98" s="277"/>
      <c r="AI98" s="286">
        <f>AI96/AI97</f>
        <v>7.7454987322841083E-3</v>
      </c>
      <c r="AJ98" s="277"/>
      <c r="AK98" s="286">
        <f>AK96/AK97</f>
        <v>8.8832471028628887E-3</v>
      </c>
      <c r="AL98" s="277"/>
      <c r="AM98" s="286">
        <f>AM96/AM97</f>
        <v>7.4276970393796571E-3</v>
      </c>
      <c r="AN98" s="277"/>
    </row>
    <row r="99" spans="1:40">
      <c r="A99" s="254"/>
      <c r="B99" s="257"/>
      <c r="C99" s="266"/>
      <c r="D99" s="266"/>
      <c r="E99" s="266"/>
      <c r="F99" s="266"/>
      <c r="G99" s="266"/>
      <c r="H99" s="266"/>
      <c r="I99" s="266"/>
      <c r="J99" s="266"/>
      <c r="K99" s="266"/>
      <c r="L99" s="266"/>
      <c r="M99" s="266"/>
      <c r="N99" s="266"/>
      <c r="O99" s="266"/>
      <c r="P99" s="266"/>
      <c r="Q99" s="266"/>
      <c r="R99" s="266"/>
      <c r="S99" s="266"/>
      <c r="T99" s="266"/>
      <c r="U99" s="266"/>
      <c r="V99" s="266"/>
      <c r="W99" s="266"/>
      <c r="X99" s="266"/>
      <c r="Y99" s="266"/>
      <c r="Z99" s="266"/>
      <c r="AA99" s="266"/>
      <c r="AB99" s="266"/>
      <c r="AC99" s="266"/>
      <c r="AD99" s="266"/>
      <c r="AE99" s="266"/>
      <c r="AF99" s="266"/>
      <c r="AG99" s="266"/>
      <c r="AH99" s="266"/>
      <c r="AI99" s="266"/>
      <c r="AJ99" s="266"/>
      <c r="AK99" s="260"/>
      <c r="AL99" s="266"/>
      <c r="AM99" s="266"/>
      <c r="AN99" s="266"/>
    </row>
    <row r="100" spans="1:40">
      <c r="A100" s="254"/>
      <c r="B100" s="258" t="s">
        <v>228</v>
      </c>
      <c r="C100" s="260">
        <v>98.724193</v>
      </c>
      <c r="D100" s="260"/>
      <c r="E100" s="260">
        <v>105.97900000000001</v>
      </c>
      <c r="F100" s="260"/>
      <c r="G100" s="260">
        <v>111.137</v>
      </c>
      <c r="H100" s="260"/>
      <c r="I100" s="260">
        <f>4.789461+129.191</f>
        <v>133.98046099999999</v>
      </c>
      <c r="J100" s="260"/>
      <c r="K100" s="260">
        <f>147.104+4.155131</f>
        <v>151.25913100000002</v>
      </c>
      <c r="L100" s="260"/>
      <c r="M100" s="260">
        <v>218.058446</v>
      </c>
      <c r="N100" s="266"/>
      <c r="O100" s="260">
        <v>252.654</v>
      </c>
      <c r="P100" s="266"/>
      <c r="Q100" s="260">
        <v>254.45234506</v>
      </c>
      <c r="R100" s="266"/>
      <c r="S100" s="260">
        <v>250.24210007000002</v>
      </c>
      <c r="T100" s="266"/>
      <c r="U100" s="260">
        <v>262.46432599999997</v>
      </c>
      <c r="V100" s="266"/>
      <c r="W100" s="260">
        <v>256.79862200000002</v>
      </c>
      <c r="X100" s="266"/>
      <c r="Y100" s="260">
        <v>272.18251900000001</v>
      </c>
      <c r="Z100" s="266"/>
      <c r="AA100" s="260">
        <v>223.315</v>
      </c>
      <c r="AB100" s="266"/>
      <c r="AC100" s="260">
        <v>232.28300000000002</v>
      </c>
      <c r="AD100" s="266"/>
      <c r="AE100" s="260">
        <v>219.3</v>
      </c>
      <c r="AF100" s="266"/>
      <c r="AG100" s="260">
        <v>256.5</v>
      </c>
      <c r="AH100" s="266"/>
      <c r="AI100" s="260">
        <v>211.9</v>
      </c>
      <c r="AJ100" s="266"/>
      <c r="AK100" s="260">
        <v>216.64699999999999</v>
      </c>
      <c r="AL100" s="266"/>
      <c r="AM100" s="265">
        <v>217.36</v>
      </c>
      <c r="AN100" s="266"/>
    </row>
    <row r="101" spans="1:40">
      <c r="A101" s="254"/>
      <c r="B101" s="257" t="s">
        <v>227</v>
      </c>
      <c r="C101" s="260">
        <v>104037.30788707999</v>
      </c>
      <c r="D101" s="260"/>
      <c r="E101" s="260">
        <v>101668.24776078029</v>
      </c>
      <c r="F101" s="260"/>
      <c r="G101" s="260">
        <v>98744.151407699988</v>
      </c>
      <c r="H101" s="260"/>
      <c r="I101" s="260">
        <f>+I85</f>
        <v>98940.269777329799</v>
      </c>
      <c r="J101" s="260"/>
      <c r="K101" s="260">
        <f>+K85</f>
        <v>98258.985487460028</v>
      </c>
      <c r="L101" s="260"/>
      <c r="M101" s="260">
        <v>96039.543704459997</v>
      </c>
      <c r="N101" s="266"/>
      <c r="O101" s="260">
        <f>+O85</f>
        <v>92817.744119980198</v>
      </c>
      <c r="P101" s="266"/>
      <c r="Q101" s="260">
        <f>Q36</f>
        <v>90460.14825605003</v>
      </c>
      <c r="R101" s="266"/>
      <c r="S101" s="260">
        <f>S36</f>
        <v>88945.039514610005</v>
      </c>
      <c r="T101" s="266"/>
      <c r="U101" s="260">
        <f>U36</f>
        <v>87527.837190519887</v>
      </c>
      <c r="V101" s="266"/>
      <c r="W101" s="260">
        <f>W36</f>
        <v>84901.214854689984</v>
      </c>
      <c r="X101" s="266"/>
      <c r="Y101" s="260">
        <f>Y36</f>
        <v>82944.802144999994</v>
      </c>
      <c r="Z101" s="266"/>
      <c r="AA101" s="260">
        <f>AA36</f>
        <v>81336.069999999992</v>
      </c>
      <c r="AB101" s="266"/>
      <c r="AC101" s="260">
        <f>AC36</f>
        <v>79286.388672980014</v>
      </c>
      <c r="AD101" s="266"/>
      <c r="AE101" s="260">
        <f>AE36</f>
        <v>44307.5</v>
      </c>
      <c r="AF101" s="266"/>
      <c r="AG101" s="260">
        <f>AG36</f>
        <v>43779.16</v>
      </c>
      <c r="AH101" s="266"/>
      <c r="AI101" s="260">
        <f>AI36</f>
        <v>42793.5</v>
      </c>
      <c r="AJ101" s="266"/>
      <c r="AK101" s="260">
        <f>AK36</f>
        <v>42090.69</v>
      </c>
      <c r="AL101" s="266"/>
      <c r="AM101" s="260">
        <f>AM36</f>
        <v>40483.611327409999</v>
      </c>
      <c r="AN101" s="266"/>
    </row>
    <row r="102" spans="1:40" ht="13.5" thickBot="1">
      <c r="A102" s="325" t="s">
        <v>369</v>
      </c>
      <c r="B102" s="283" t="s">
        <v>252</v>
      </c>
      <c r="C102" s="286">
        <v>9.4893067693709704E-4</v>
      </c>
      <c r="D102" s="286"/>
      <c r="E102" s="286">
        <f>E100/E101</f>
        <v>1.0424001823004041E-3</v>
      </c>
      <c r="F102" s="286"/>
      <c r="G102" s="286">
        <f>G100/G101</f>
        <v>1.1255046341036622E-3</v>
      </c>
      <c r="H102" s="286"/>
      <c r="I102" s="286">
        <f>I100/I101</f>
        <v>1.3541549997946232E-3</v>
      </c>
      <c r="J102" s="286"/>
      <c r="K102" s="286">
        <f>K100/K101</f>
        <v>1.5393923542931752E-3</v>
      </c>
      <c r="L102" s="286"/>
      <c r="M102" s="286">
        <f>M100/M101</f>
        <v>2.2705068931920961E-3</v>
      </c>
      <c r="N102" s="277"/>
      <c r="O102" s="286">
        <f>O100/O101</f>
        <v>2.7220441780335513E-3</v>
      </c>
      <c r="P102" s="277"/>
      <c r="Q102" s="286">
        <f>Q100/Q101</f>
        <v>2.8128667702352794E-3</v>
      </c>
      <c r="R102" s="277"/>
      <c r="S102" s="286">
        <f>S100/S101</f>
        <v>2.8134463870679999E-3</v>
      </c>
      <c r="T102" s="277"/>
      <c r="U102" s="286">
        <f>U100/U101</f>
        <v>2.9986383123885461E-3</v>
      </c>
      <c r="V102" s="277"/>
      <c r="W102" s="286">
        <f>W100/W101</f>
        <v>3.0246754706574654E-3</v>
      </c>
      <c r="X102" s="277"/>
      <c r="Y102" s="286">
        <f>Y100/Y101</f>
        <v>3.2814897613979961E-3</v>
      </c>
      <c r="Z102" s="277"/>
      <c r="AA102" s="286">
        <f>AA100/AA101</f>
        <v>2.745583847363169E-3</v>
      </c>
      <c r="AB102" s="277"/>
      <c r="AC102" s="286">
        <f>AC100/AC101</f>
        <v>2.9296705763464754E-3</v>
      </c>
      <c r="AD102" s="277"/>
      <c r="AE102" s="286">
        <f>AE100/AE101</f>
        <v>4.9495006488743439E-3</v>
      </c>
      <c r="AF102" s="277"/>
      <c r="AG102" s="286">
        <f>AG100/AG101</f>
        <v>5.8589520676047687E-3</v>
      </c>
      <c r="AH102" s="277"/>
      <c r="AI102" s="286">
        <f>AI100/AI101</f>
        <v>4.9516865879163895E-3</v>
      </c>
      <c r="AJ102" s="277"/>
      <c r="AK102" s="286">
        <f>AK100/AK101</f>
        <v>5.147147742172912E-3</v>
      </c>
      <c r="AL102" s="277"/>
      <c r="AM102" s="286">
        <f>AM100/AM101</f>
        <v>5.369086227068714E-3</v>
      </c>
      <c r="AN102" s="277"/>
    </row>
    <row r="103" spans="1:40">
      <c r="A103" s="254"/>
      <c r="B103" s="287"/>
      <c r="C103" s="288"/>
      <c r="D103" s="288"/>
      <c r="E103" s="288"/>
      <c r="F103" s="288"/>
      <c r="G103" s="288"/>
      <c r="H103" s="288"/>
      <c r="I103" s="288"/>
      <c r="J103" s="288"/>
      <c r="K103" s="288"/>
      <c r="L103" s="288"/>
      <c r="M103" s="288"/>
      <c r="N103" s="288"/>
      <c r="O103" s="288"/>
      <c r="P103" s="288"/>
      <c r="Q103" s="288"/>
      <c r="R103" s="288"/>
      <c r="S103" s="288"/>
      <c r="T103" s="288"/>
      <c r="U103" s="288"/>
      <c r="V103" s="288"/>
      <c r="W103" s="288"/>
      <c r="X103" s="288"/>
      <c r="Y103" s="288"/>
      <c r="Z103" s="288"/>
      <c r="AA103" s="288"/>
      <c r="AB103" s="288"/>
      <c r="AC103" s="288"/>
      <c r="AD103" s="288"/>
      <c r="AE103" s="288"/>
      <c r="AF103" s="288"/>
      <c r="AG103" s="288"/>
      <c r="AH103" s="288"/>
      <c r="AI103" s="288"/>
      <c r="AJ103" s="288"/>
      <c r="AK103" s="289"/>
      <c r="AL103" s="288"/>
      <c r="AM103" s="288"/>
      <c r="AN103" s="288"/>
    </row>
    <row r="104" spans="1:40">
      <c r="A104" s="254"/>
      <c r="B104" s="257" t="s">
        <v>229</v>
      </c>
      <c r="C104" s="265">
        <v>262.34312599999998</v>
      </c>
      <c r="D104" s="265"/>
      <c r="E104" s="265">
        <f>E96-E111</f>
        <v>299.95699999999999</v>
      </c>
      <c r="F104" s="265"/>
      <c r="G104" s="265">
        <v>275.22500000000002</v>
      </c>
      <c r="H104" s="265"/>
      <c r="I104" s="265">
        <f>I96-I111</f>
        <v>264.33771200000001</v>
      </c>
      <c r="J104" s="265"/>
      <c r="K104" s="265">
        <f>K96-K111</f>
        <v>286.767</v>
      </c>
      <c r="L104" s="265"/>
      <c r="M104" s="265">
        <v>257.55793400000005</v>
      </c>
      <c r="N104" s="290"/>
      <c r="O104" s="265">
        <v>193.17000000000002</v>
      </c>
      <c r="P104" s="290"/>
      <c r="Q104" s="265">
        <v>244.41251417000001</v>
      </c>
      <c r="R104" s="290"/>
      <c r="S104" s="265">
        <v>230.18639757</v>
      </c>
      <c r="T104" s="290"/>
      <c r="U104" s="265">
        <v>221.43033446000004</v>
      </c>
      <c r="V104" s="290"/>
      <c r="W104" s="265">
        <v>176.29389296000005</v>
      </c>
      <c r="X104" s="291"/>
      <c r="Y104" s="265">
        <v>178.596238</v>
      </c>
      <c r="Z104" s="291"/>
      <c r="AA104" s="265">
        <v>286.62699999999995</v>
      </c>
      <c r="AB104" s="291"/>
      <c r="AC104" s="265">
        <v>285.33299999999997</v>
      </c>
      <c r="AD104" s="291"/>
      <c r="AE104" s="265">
        <v>208.2</v>
      </c>
      <c r="AF104" s="290"/>
      <c r="AG104" s="265">
        <v>245.8</v>
      </c>
      <c r="AH104" s="290"/>
      <c r="AI104" s="265">
        <v>288.25700000000001</v>
      </c>
      <c r="AJ104" s="267"/>
      <c r="AK104" s="265">
        <v>323.09199999999998</v>
      </c>
      <c r="AL104" s="267"/>
      <c r="AM104" s="265">
        <v>250.7</v>
      </c>
      <c r="AN104" s="267"/>
    </row>
    <row r="105" spans="1:40">
      <c r="A105" s="254"/>
      <c r="B105" s="263" t="s">
        <v>230</v>
      </c>
      <c r="C105" s="264">
        <v>62.184789000000002</v>
      </c>
      <c r="D105" s="264"/>
      <c r="E105" s="264">
        <f>E100-E115</f>
        <v>60.672000000000011</v>
      </c>
      <c r="F105" s="264"/>
      <c r="G105" s="264">
        <v>68.92</v>
      </c>
      <c r="H105" s="264"/>
      <c r="I105" s="264">
        <f>I100-I115</f>
        <v>90.962475999999995</v>
      </c>
      <c r="J105" s="264"/>
      <c r="K105" s="264">
        <f>K100-K115</f>
        <v>87.037519000000032</v>
      </c>
      <c r="L105" s="264"/>
      <c r="M105" s="264">
        <v>129.45849700000002</v>
      </c>
      <c r="N105" s="292"/>
      <c r="O105" s="264">
        <v>160.41399999999999</v>
      </c>
      <c r="P105" s="292"/>
      <c r="Q105" s="264">
        <v>150.86494906000001</v>
      </c>
      <c r="R105" s="292"/>
      <c r="S105" s="264">
        <v>152.74032990000001</v>
      </c>
      <c r="T105" s="292"/>
      <c r="U105" s="264">
        <v>157.60262899999998</v>
      </c>
      <c r="V105" s="292"/>
      <c r="W105" s="264">
        <v>149.49618800000002</v>
      </c>
      <c r="X105" s="293"/>
      <c r="Y105" s="264">
        <v>170.83889500000004</v>
      </c>
      <c r="Z105" s="293"/>
      <c r="AA105" s="264">
        <v>134.68</v>
      </c>
      <c r="AB105" s="293"/>
      <c r="AC105" s="264">
        <v>130.21000000000004</v>
      </c>
      <c r="AD105" s="293"/>
      <c r="AE105" s="264">
        <v>119.80000000000001</v>
      </c>
      <c r="AF105" s="292"/>
      <c r="AG105" s="264">
        <v>150</v>
      </c>
      <c r="AH105" s="292"/>
      <c r="AI105" s="264">
        <v>109</v>
      </c>
      <c r="AJ105" s="279"/>
      <c r="AK105" s="264">
        <v>116.38699999999999</v>
      </c>
      <c r="AL105" s="279"/>
      <c r="AM105" s="264">
        <v>131.36000000000001</v>
      </c>
      <c r="AN105" s="279"/>
    </row>
    <row r="106" spans="1:40">
      <c r="A106" s="254"/>
      <c r="B106" s="294" t="s">
        <v>231</v>
      </c>
      <c r="C106" s="265">
        <v>324.52791500000001</v>
      </c>
      <c r="D106" s="265"/>
      <c r="E106" s="265">
        <f>E104+E105</f>
        <v>360.62900000000002</v>
      </c>
      <c r="F106" s="265"/>
      <c r="G106" s="265">
        <v>344.14500000000004</v>
      </c>
      <c r="H106" s="265"/>
      <c r="I106" s="265">
        <f>I104+I105</f>
        <v>355.30018799999999</v>
      </c>
      <c r="J106" s="265"/>
      <c r="K106" s="265">
        <f>K104+K105</f>
        <v>373.80451900000003</v>
      </c>
      <c r="L106" s="265"/>
      <c r="M106" s="265">
        <f>M104+M105</f>
        <v>387.01643100000007</v>
      </c>
      <c r="N106" s="290"/>
      <c r="O106" s="265">
        <f>O104+O105</f>
        <v>353.584</v>
      </c>
      <c r="P106" s="290"/>
      <c r="Q106" s="265">
        <f>Q104+Q105</f>
        <v>395.27746323000002</v>
      </c>
      <c r="R106" s="290"/>
      <c r="S106" s="265">
        <f>S104+S105</f>
        <v>382.92672747</v>
      </c>
      <c r="T106" s="290"/>
      <c r="U106" s="265">
        <f>U104+U105</f>
        <v>379.03296346000002</v>
      </c>
      <c r="V106" s="290"/>
      <c r="W106" s="265">
        <f>W104+W105</f>
        <v>325.79008096000007</v>
      </c>
      <c r="X106" s="291"/>
      <c r="Y106" s="265">
        <f>Y104+Y105</f>
        <v>349.43513300000006</v>
      </c>
      <c r="Z106" s="291"/>
      <c r="AA106" s="265">
        <f>AA104+AA105</f>
        <v>421.30699999999996</v>
      </c>
      <c r="AB106" s="291"/>
      <c r="AC106" s="265">
        <f>AC104+AC105</f>
        <v>415.54300000000001</v>
      </c>
      <c r="AD106" s="291"/>
      <c r="AE106" s="265">
        <f>AE104+AE105</f>
        <v>328</v>
      </c>
      <c r="AF106" s="290"/>
      <c r="AG106" s="265">
        <f>AG104+AG105</f>
        <v>395.8</v>
      </c>
      <c r="AH106" s="290"/>
      <c r="AI106" s="265">
        <f>AI104+AI105</f>
        <v>397.25700000000001</v>
      </c>
      <c r="AJ106" s="290"/>
      <c r="AK106" s="265">
        <f>AK104+AK105</f>
        <v>439.47899999999998</v>
      </c>
      <c r="AL106" s="290"/>
      <c r="AM106" s="265">
        <f>AM104+AM105</f>
        <v>382.06</v>
      </c>
      <c r="AN106" s="290"/>
    </row>
    <row r="107" spans="1:40">
      <c r="A107" s="254"/>
      <c r="B107" s="257" t="s">
        <v>227</v>
      </c>
      <c r="C107" s="265">
        <v>104037.30788707999</v>
      </c>
      <c r="D107" s="265"/>
      <c r="E107" s="265">
        <f>E36</f>
        <v>101668.24776078029</v>
      </c>
      <c r="F107" s="265"/>
      <c r="G107" s="265">
        <v>98744.151407699988</v>
      </c>
      <c r="H107" s="265"/>
      <c r="I107" s="265">
        <f>I36</f>
        <v>98940.269777329799</v>
      </c>
      <c r="J107" s="265"/>
      <c r="K107" s="265">
        <f>K36</f>
        <v>98258.985487460028</v>
      </c>
      <c r="L107" s="265"/>
      <c r="M107" s="265">
        <f>M36</f>
        <v>96039.543704459997</v>
      </c>
      <c r="N107" s="290"/>
      <c r="O107" s="265">
        <f>O36</f>
        <v>92817.744119980198</v>
      </c>
      <c r="P107" s="290"/>
      <c r="Q107" s="265">
        <f>Q36</f>
        <v>90460.14825605003</v>
      </c>
      <c r="R107" s="290"/>
      <c r="S107" s="265">
        <f>S36</f>
        <v>88945.039514610005</v>
      </c>
      <c r="T107" s="290"/>
      <c r="U107" s="265">
        <f>U36</f>
        <v>87527.837190519887</v>
      </c>
      <c r="V107" s="290"/>
      <c r="W107" s="265">
        <f>W36</f>
        <v>84901.214854689984</v>
      </c>
      <c r="X107" s="291"/>
      <c r="Y107" s="265">
        <f>Y36</f>
        <v>82944.802144999994</v>
      </c>
      <c r="Z107" s="291"/>
      <c r="AA107" s="265">
        <f>AA36</f>
        <v>81336.069999999992</v>
      </c>
      <c r="AB107" s="291"/>
      <c r="AC107" s="265">
        <f>AC36</f>
        <v>79286.388672980014</v>
      </c>
      <c r="AD107" s="291"/>
      <c r="AE107" s="265">
        <f>AE36</f>
        <v>44307.5</v>
      </c>
      <c r="AF107" s="290"/>
      <c r="AG107" s="265">
        <f>AG36</f>
        <v>43779.16</v>
      </c>
      <c r="AH107" s="290"/>
      <c r="AI107" s="265">
        <f>AI36</f>
        <v>42793.5</v>
      </c>
      <c r="AJ107" s="290"/>
      <c r="AK107" s="265">
        <f>AK36</f>
        <v>42090.69</v>
      </c>
      <c r="AL107" s="290"/>
      <c r="AM107" s="265">
        <f>AM36</f>
        <v>40483.611327409999</v>
      </c>
      <c r="AN107" s="290"/>
    </row>
    <row r="108" spans="1:40" ht="13.5" thickBot="1">
      <c r="A108" s="325" t="s">
        <v>370</v>
      </c>
      <c r="B108" s="283" t="s">
        <v>236</v>
      </c>
      <c r="C108" s="271">
        <v>3.1193417206857765E-3</v>
      </c>
      <c r="D108" s="271"/>
      <c r="E108" s="271">
        <f>E106/E107</f>
        <v>3.5471153279688652E-3</v>
      </c>
      <c r="F108" s="271"/>
      <c r="G108" s="271">
        <f>G106/G107</f>
        <v>3.4852190746880417E-3</v>
      </c>
      <c r="H108" s="271"/>
      <c r="I108" s="271">
        <f>I106/I107</f>
        <v>3.5910574005874603E-3</v>
      </c>
      <c r="J108" s="271"/>
      <c r="K108" s="271">
        <f>K106/K107</f>
        <v>3.8042782260122722E-3</v>
      </c>
      <c r="L108" s="271"/>
      <c r="M108" s="271">
        <f>M106/M107</f>
        <v>4.0297612428371763E-3</v>
      </c>
      <c r="N108" s="277"/>
      <c r="O108" s="271">
        <f>O106/O107</f>
        <v>3.8094440168998521E-3</v>
      </c>
      <c r="P108" s="277"/>
      <c r="Q108" s="271">
        <f>Q106/Q107</f>
        <v>4.3696309463384462E-3</v>
      </c>
      <c r="R108" s="277"/>
      <c r="S108" s="271">
        <f>S106/S107</f>
        <v>4.305206108847711E-3</v>
      </c>
      <c r="T108" s="277"/>
      <c r="U108" s="271">
        <f>U106/U107</f>
        <v>4.3304276173872251E-3</v>
      </c>
      <c r="V108" s="277"/>
      <c r="W108" s="271">
        <f>W106/W107</f>
        <v>3.8372840897223422E-3</v>
      </c>
      <c r="X108" s="276"/>
      <c r="Y108" s="271">
        <f>Y106/Y107</f>
        <v>4.2128635425416399E-3</v>
      </c>
      <c r="Z108" s="276"/>
      <c r="AA108" s="271">
        <f>AA106/AA107</f>
        <v>5.1798298098248412E-3</v>
      </c>
      <c r="AB108" s="276"/>
      <c r="AC108" s="271">
        <f>AC106/AC107</f>
        <v>5.2410383037361464E-3</v>
      </c>
      <c r="AD108" s="276"/>
      <c r="AE108" s="271">
        <f>AE106/AE107</f>
        <v>7.4028099080291144E-3</v>
      </c>
      <c r="AF108" s="277"/>
      <c r="AG108" s="271">
        <f>AG106/AG107</f>
        <v>9.0408312996411982E-3</v>
      </c>
      <c r="AH108" s="277"/>
      <c r="AI108" s="271">
        <f>AI106/AI107</f>
        <v>9.2831154264082158E-3</v>
      </c>
      <c r="AJ108" s="277"/>
      <c r="AK108" s="271">
        <f>AK106/AK107</f>
        <v>1.0441240093711933E-2</v>
      </c>
      <c r="AL108" s="277"/>
      <c r="AM108" s="271">
        <f>AM106/AM107</f>
        <v>9.4373991714845097E-3</v>
      </c>
      <c r="AN108" s="277"/>
    </row>
    <row r="109" spans="1:40">
      <c r="A109" s="254"/>
      <c r="B109" s="257"/>
      <c r="C109" s="266"/>
      <c r="D109" s="266"/>
      <c r="E109" s="266"/>
      <c r="F109" s="266"/>
      <c r="G109" s="266"/>
      <c r="H109" s="266"/>
      <c r="I109" s="266"/>
      <c r="J109" s="266"/>
      <c r="K109" s="266"/>
      <c r="L109" s="266"/>
      <c r="M109" s="266"/>
      <c r="N109" s="266"/>
      <c r="O109" s="266"/>
      <c r="P109" s="266"/>
      <c r="Q109" s="266"/>
      <c r="R109" s="266"/>
      <c r="S109" s="266"/>
      <c r="T109" s="266"/>
      <c r="U109" s="266"/>
      <c r="V109" s="266"/>
      <c r="W109" s="266"/>
      <c r="X109" s="266"/>
      <c r="Y109" s="266"/>
      <c r="Z109" s="266"/>
      <c r="AA109" s="266"/>
      <c r="AB109" s="266"/>
      <c r="AC109" s="266"/>
      <c r="AD109" s="266"/>
      <c r="AE109" s="266"/>
      <c r="AF109" s="266"/>
      <c r="AG109" s="266"/>
      <c r="AH109" s="266"/>
      <c r="AI109" s="266"/>
      <c r="AJ109" s="266"/>
      <c r="AK109" s="260"/>
      <c r="AL109" s="266"/>
      <c r="AM109" s="260"/>
      <c r="AN109" s="266"/>
    </row>
    <row r="110" spans="1:40">
      <c r="A110" s="254"/>
      <c r="B110" s="257"/>
      <c r="C110" s="266"/>
      <c r="D110" s="266"/>
      <c r="E110" s="266"/>
      <c r="F110" s="266"/>
      <c r="G110" s="266"/>
      <c r="H110" s="266"/>
      <c r="I110" s="266"/>
      <c r="J110" s="266"/>
      <c r="K110" s="266"/>
      <c r="L110" s="266"/>
      <c r="M110" s="266"/>
      <c r="N110" s="266"/>
      <c r="O110" s="266"/>
      <c r="P110" s="266"/>
      <c r="Q110" s="266"/>
      <c r="R110" s="266"/>
      <c r="S110" s="266"/>
      <c r="T110" s="266"/>
      <c r="U110" s="266"/>
      <c r="V110" s="266"/>
      <c r="W110" s="266"/>
      <c r="X110" s="266"/>
      <c r="Y110" s="266"/>
      <c r="Z110" s="266"/>
      <c r="AA110" s="266"/>
      <c r="AB110" s="266"/>
      <c r="AC110" s="266"/>
      <c r="AD110" s="266"/>
      <c r="AE110" s="266"/>
      <c r="AF110" s="266"/>
      <c r="AG110" s="266"/>
      <c r="AH110" s="266"/>
      <c r="AI110" s="266"/>
      <c r="AJ110" s="266"/>
      <c r="AK110" s="260"/>
      <c r="AL110" s="266"/>
      <c r="AM110" s="260"/>
      <c r="AN110" s="266"/>
    </row>
    <row r="111" spans="1:40">
      <c r="A111" s="254"/>
      <c r="B111" s="258" t="s">
        <v>233</v>
      </c>
      <c r="C111" s="260">
        <v>43.940427999999997</v>
      </c>
      <c r="D111" s="260"/>
      <c r="E111" s="260">
        <f>29.976+11.591</f>
        <v>41.567</v>
      </c>
      <c r="F111" s="260"/>
      <c r="G111" s="260">
        <v>32.567999999999998</v>
      </c>
      <c r="H111" s="260"/>
      <c r="I111" s="260">
        <f>11.644+38.208</f>
        <v>49.851999999999997</v>
      </c>
      <c r="J111" s="260"/>
      <c r="K111" s="260">
        <f>44.927+19.185594</f>
        <v>64.112594000000001</v>
      </c>
      <c r="L111" s="260"/>
      <c r="M111" s="260">
        <v>56.091317000000004</v>
      </c>
      <c r="N111" s="266"/>
      <c r="O111" s="260">
        <v>38.347999999999999</v>
      </c>
      <c r="P111" s="266"/>
      <c r="Q111" s="260">
        <v>42.161141999999998</v>
      </c>
      <c r="R111" s="266"/>
      <c r="S111" s="260">
        <v>53.838692359999996</v>
      </c>
      <c r="T111" s="266"/>
      <c r="U111" s="260">
        <v>40.740365000000004</v>
      </c>
      <c r="V111" s="266"/>
      <c r="W111" s="260">
        <v>45.909025999999997</v>
      </c>
      <c r="X111" s="266"/>
      <c r="Y111" s="260">
        <v>54.118761999999997</v>
      </c>
      <c r="Z111" s="266"/>
      <c r="AA111" s="260">
        <v>49.550000000000004</v>
      </c>
      <c r="AB111" s="266"/>
      <c r="AC111" s="260">
        <v>47.124000000000002</v>
      </c>
      <c r="AD111" s="266"/>
      <c r="AE111" s="260">
        <v>51.3</v>
      </c>
      <c r="AF111" s="266"/>
      <c r="AG111" s="260">
        <v>40.700000000000003</v>
      </c>
      <c r="AH111" s="266"/>
      <c r="AI111" s="260">
        <v>43.2</v>
      </c>
      <c r="AJ111" s="266"/>
      <c r="AK111" s="260">
        <v>50.81</v>
      </c>
      <c r="AL111" s="266"/>
      <c r="AM111" s="260">
        <v>50</v>
      </c>
      <c r="AN111" s="266"/>
    </row>
    <row r="112" spans="1:40">
      <c r="A112" s="254"/>
      <c r="B112" s="257" t="s">
        <v>225</v>
      </c>
      <c r="C112" s="260">
        <v>306.28355399999998</v>
      </c>
      <c r="D112" s="260"/>
      <c r="E112" s="260">
        <f>+E96</f>
        <v>341.524</v>
      </c>
      <c r="F112" s="260"/>
      <c r="G112" s="260">
        <v>307.79300000000001</v>
      </c>
      <c r="H112" s="260"/>
      <c r="I112" s="260">
        <f>+I96</f>
        <v>314.18971199999999</v>
      </c>
      <c r="J112" s="260"/>
      <c r="K112" s="260">
        <f>+K96</f>
        <v>350.879594</v>
      </c>
      <c r="L112" s="260"/>
      <c r="M112" s="260">
        <v>313.64925100000005</v>
      </c>
      <c r="N112" s="266"/>
      <c r="O112" s="260">
        <f>+O96</f>
        <v>231.518</v>
      </c>
      <c r="P112" s="266"/>
      <c r="Q112" s="260">
        <f>+Q96</f>
        <v>286.57365616999999</v>
      </c>
      <c r="R112" s="266"/>
      <c r="S112" s="260">
        <f>+S96</f>
        <v>284.02508992999998</v>
      </c>
      <c r="T112" s="266"/>
      <c r="U112" s="260">
        <f>+U96</f>
        <v>262.17069946000004</v>
      </c>
      <c r="V112" s="266"/>
      <c r="W112" s="260">
        <f>+W96</f>
        <v>222.20291896000003</v>
      </c>
      <c r="X112" s="266"/>
      <c r="Y112" s="260">
        <f>+Y96</f>
        <v>232.715</v>
      </c>
      <c r="Z112" s="266"/>
      <c r="AA112" s="260">
        <f>+AA96</f>
        <v>336.17699999999996</v>
      </c>
      <c r="AB112" s="266"/>
      <c r="AC112" s="260">
        <f>+AC96</f>
        <v>332.45699999999999</v>
      </c>
      <c r="AD112" s="266"/>
      <c r="AE112" s="260">
        <f>+AE96</f>
        <v>259.5</v>
      </c>
      <c r="AF112" s="266"/>
      <c r="AG112" s="260">
        <f>+AG96</f>
        <v>286.5</v>
      </c>
      <c r="AH112" s="266"/>
      <c r="AI112" s="260">
        <f>+AI96</f>
        <v>331.45699999999999</v>
      </c>
      <c r="AJ112" s="266"/>
      <c r="AK112" s="260">
        <f>+AK96</f>
        <v>373.90199999999999</v>
      </c>
      <c r="AL112" s="266"/>
      <c r="AM112" s="260">
        <f>+AM96</f>
        <v>300.7</v>
      </c>
      <c r="AN112" s="266"/>
    </row>
    <row r="113" spans="1:40" ht="13.5" thickBot="1">
      <c r="A113" s="325" t="s">
        <v>371</v>
      </c>
      <c r="B113" s="270" t="s">
        <v>232</v>
      </c>
      <c r="C113" s="295">
        <v>0.14346323015436865</v>
      </c>
      <c r="D113" s="295"/>
      <c r="E113" s="295">
        <f>E111/E112</f>
        <v>0.12171033368079549</v>
      </c>
      <c r="F113" s="295"/>
      <c r="G113" s="295">
        <f>G111/G112</f>
        <v>0.10581137322811109</v>
      </c>
      <c r="H113" s="295"/>
      <c r="I113" s="295">
        <f>I111/I112</f>
        <v>0.15866846715846633</v>
      </c>
      <c r="J113" s="295"/>
      <c r="K113" s="295">
        <f>K111/K112</f>
        <v>0.18271964256775788</v>
      </c>
      <c r="L113" s="295"/>
      <c r="M113" s="295">
        <f>M111/M112</f>
        <v>0.17883453195301907</v>
      </c>
      <c r="N113" s="277"/>
      <c r="O113" s="295">
        <f>O111/O112</f>
        <v>0.1656372290707418</v>
      </c>
      <c r="P113" s="277"/>
      <c r="Q113" s="295">
        <f>Q111/Q112</f>
        <v>0.14712148549687118</v>
      </c>
      <c r="R113" s="277"/>
      <c r="S113" s="295">
        <f>S111/S112</f>
        <v>0.18955611412100576</v>
      </c>
      <c r="T113" s="277"/>
      <c r="U113" s="295">
        <f>U111/U112</f>
        <v>0.15539633179418608</v>
      </c>
      <c r="V113" s="277"/>
      <c r="W113" s="295">
        <f>W111/W112</f>
        <v>0.20660856398679592</v>
      </c>
      <c r="X113" s="277"/>
      <c r="Y113" s="295">
        <f>Y111/Y112</f>
        <v>0.2325538190490514</v>
      </c>
      <c r="Z113" s="277"/>
      <c r="AA113" s="295">
        <f>AA111/AA112</f>
        <v>0.14739259378244202</v>
      </c>
      <c r="AB113" s="277"/>
      <c r="AC113" s="295">
        <f>AC111/AC112</f>
        <v>0.1417446466761115</v>
      </c>
      <c r="AD113" s="277"/>
      <c r="AE113" s="295">
        <f>AE111/AE112</f>
        <v>0.19768786127167629</v>
      </c>
      <c r="AF113" s="277"/>
      <c r="AG113" s="295">
        <f>AG111/AG112</f>
        <v>0.14205933682373473</v>
      </c>
      <c r="AH113" s="277"/>
      <c r="AI113" s="295">
        <f>AI111/AI112</f>
        <v>0.13033364810518408</v>
      </c>
      <c r="AJ113" s="277"/>
      <c r="AK113" s="295">
        <f>AK111/AK112</f>
        <v>0.13589122283379068</v>
      </c>
      <c r="AL113" s="277"/>
      <c r="AM113" s="295">
        <f>AM111/AM112</f>
        <v>0.16627868307283006</v>
      </c>
      <c r="AN113" s="277"/>
    </row>
    <row r="114" spans="1:40">
      <c r="A114" s="254"/>
      <c r="B114" s="257"/>
      <c r="C114" s="266"/>
      <c r="D114" s="266"/>
      <c r="E114" s="266"/>
      <c r="F114" s="266"/>
      <c r="G114" s="266"/>
      <c r="H114" s="266"/>
      <c r="I114" s="266"/>
      <c r="J114" s="266"/>
      <c r="K114" s="266"/>
      <c r="L114" s="266"/>
      <c r="M114" s="266"/>
      <c r="N114" s="266"/>
      <c r="O114" s="266"/>
      <c r="P114" s="266"/>
      <c r="Q114" s="266"/>
      <c r="R114" s="266"/>
      <c r="S114" s="266"/>
      <c r="T114" s="266"/>
      <c r="U114" s="266"/>
      <c r="V114" s="266"/>
      <c r="W114" s="266"/>
      <c r="X114" s="266"/>
      <c r="Y114" s="266"/>
      <c r="Z114" s="266"/>
      <c r="AA114" s="266"/>
      <c r="AB114" s="266"/>
      <c r="AC114" s="266"/>
      <c r="AD114" s="266"/>
      <c r="AE114" s="266"/>
      <c r="AF114" s="266"/>
      <c r="AG114" s="266"/>
      <c r="AH114" s="266"/>
      <c r="AI114" s="266"/>
      <c r="AJ114" s="266"/>
      <c r="AK114" s="260"/>
      <c r="AL114" s="266"/>
      <c r="AM114" s="260"/>
      <c r="AN114" s="266"/>
    </row>
    <row r="115" spans="1:40">
      <c r="A115" s="254"/>
      <c r="B115" s="258" t="s">
        <v>234</v>
      </c>
      <c r="C115" s="260">
        <v>36.539403999999998</v>
      </c>
      <c r="D115" s="260"/>
      <c r="E115" s="260">
        <f>40.975+4.332</f>
        <v>45.307000000000002</v>
      </c>
      <c r="F115" s="260"/>
      <c r="G115" s="260">
        <v>42.216999999999999</v>
      </c>
      <c r="H115" s="260"/>
      <c r="I115" s="260">
        <f>1.361985+41.656</f>
        <v>43.017984999999996</v>
      </c>
      <c r="J115" s="260"/>
      <c r="K115" s="260">
        <f>62.407+1.814612</f>
        <v>64.221611999999993</v>
      </c>
      <c r="L115" s="260"/>
      <c r="M115" s="260">
        <v>88.599948999999995</v>
      </c>
      <c r="N115" s="266"/>
      <c r="O115" s="260">
        <v>92.24</v>
      </c>
      <c r="P115" s="266"/>
      <c r="Q115" s="260">
        <v>103.58739599999998</v>
      </c>
      <c r="R115" s="266"/>
      <c r="S115" s="260">
        <v>97.50177017</v>
      </c>
      <c r="T115" s="266"/>
      <c r="U115" s="260">
        <v>104.86169700000001</v>
      </c>
      <c r="V115" s="266"/>
      <c r="W115" s="260">
        <v>107.30243400000001</v>
      </c>
      <c r="X115" s="266"/>
      <c r="Y115" s="260">
        <v>101.34362399999999</v>
      </c>
      <c r="Z115" s="266"/>
      <c r="AA115" s="260">
        <v>88.635000000000005</v>
      </c>
      <c r="AB115" s="266"/>
      <c r="AC115" s="260">
        <v>102.07299999999999</v>
      </c>
      <c r="AD115" s="266"/>
      <c r="AE115" s="260">
        <v>99.5</v>
      </c>
      <c r="AF115" s="266"/>
      <c r="AG115" s="260">
        <v>106.5</v>
      </c>
      <c r="AH115" s="266"/>
      <c r="AI115" s="260">
        <v>102.9</v>
      </c>
      <c r="AJ115" s="266"/>
      <c r="AK115" s="260">
        <v>100.26</v>
      </c>
      <c r="AL115" s="266"/>
      <c r="AM115" s="260">
        <v>86</v>
      </c>
      <c r="AN115" s="266"/>
    </row>
    <row r="116" spans="1:40">
      <c r="A116" s="254"/>
      <c r="B116" s="257" t="s">
        <v>228</v>
      </c>
      <c r="C116" s="260">
        <v>98.724193</v>
      </c>
      <c r="D116" s="260"/>
      <c r="E116" s="260">
        <f>E100</f>
        <v>105.97900000000001</v>
      </c>
      <c r="F116" s="260"/>
      <c r="G116" s="260">
        <v>111.137</v>
      </c>
      <c r="H116" s="260"/>
      <c r="I116" s="260">
        <f>I100</f>
        <v>133.98046099999999</v>
      </c>
      <c r="J116" s="260"/>
      <c r="K116" s="260">
        <f>K100</f>
        <v>151.25913100000002</v>
      </c>
      <c r="L116" s="260"/>
      <c r="M116" s="260">
        <v>218.058446</v>
      </c>
      <c r="N116" s="266"/>
      <c r="O116" s="260">
        <f>O100</f>
        <v>252.654</v>
      </c>
      <c r="P116" s="266"/>
      <c r="Q116" s="260">
        <f>Q100</f>
        <v>254.45234506</v>
      </c>
      <c r="R116" s="266"/>
      <c r="S116" s="260">
        <f>S100</f>
        <v>250.24210007000002</v>
      </c>
      <c r="T116" s="266"/>
      <c r="U116" s="260">
        <f>U100</f>
        <v>262.46432599999997</v>
      </c>
      <c r="V116" s="266"/>
      <c r="W116" s="260">
        <f>W100</f>
        <v>256.79862200000002</v>
      </c>
      <c r="X116" s="266"/>
      <c r="Y116" s="260">
        <f>Y100</f>
        <v>272.18251900000001</v>
      </c>
      <c r="Z116" s="266"/>
      <c r="AA116" s="260">
        <f>AA100</f>
        <v>223.315</v>
      </c>
      <c r="AB116" s="266"/>
      <c r="AC116" s="260">
        <f>AC100</f>
        <v>232.28300000000002</v>
      </c>
      <c r="AD116" s="266"/>
      <c r="AE116" s="260">
        <f>AE100</f>
        <v>219.3</v>
      </c>
      <c r="AF116" s="266"/>
      <c r="AG116" s="260">
        <f>AG100</f>
        <v>256.5</v>
      </c>
      <c r="AH116" s="266"/>
      <c r="AI116" s="260">
        <f>AI100</f>
        <v>211.9</v>
      </c>
      <c r="AJ116" s="266"/>
      <c r="AK116" s="260">
        <f>AK100</f>
        <v>216.64699999999999</v>
      </c>
      <c r="AL116" s="266"/>
      <c r="AM116" s="260">
        <f>AM100</f>
        <v>217.36</v>
      </c>
      <c r="AN116" s="266"/>
    </row>
    <row r="117" spans="1:40" ht="13.5" thickBot="1">
      <c r="A117" s="325" t="s">
        <v>372</v>
      </c>
      <c r="B117" s="270" t="s">
        <v>235</v>
      </c>
      <c r="C117" s="295">
        <v>0.37011600591153981</v>
      </c>
      <c r="D117" s="295"/>
      <c r="E117" s="295">
        <f>E115/E116</f>
        <v>0.42750922352541537</v>
      </c>
      <c r="F117" s="295"/>
      <c r="G117" s="295">
        <f>G115/G116</f>
        <v>0.37986449157346336</v>
      </c>
      <c r="H117" s="295"/>
      <c r="I117" s="295">
        <f>I115/I116</f>
        <v>0.32107655608081537</v>
      </c>
      <c r="J117" s="295"/>
      <c r="K117" s="295">
        <f>K115/K116</f>
        <v>0.42458006716963081</v>
      </c>
      <c r="L117" s="295"/>
      <c r="M117" s="295">
        <f>M115/M116</f>
        <v>0.40631285155540359</v>
      </c>
      <c r="N117" s="277"/>
      <c r="O117" s="295">
        <f>O115/O116</f>
        <v>0.36508426543810901</v>
      </c>
      <c r="P117" s="277"/>
      <c r="Q117" s="295">
        <f>Q115/Q116</f>
        <v>0.40709939606009143</v>
      </c>
      <c r="R117" s="277"/>
      <c r="S117" s="295">
        <f>S115/S116</f>
        <v>0.38962976310830955</v>
      </c>
      <c r="T117" s="277"/>
      <c r="U117" s="295">
        <f>U115/U116</f>
        <v>0.3995274275864828</v>
      </c>
      <c r="V117" s="277"/>
      <c r="W117" s="295">
        <f>W115/W116</f>
        <v>0.41784661134201878</v>
      </c>
      <c r="X117" s="277"/>
      <c r="Y117" s="295">
        <f>Y115/Y116</f>
        <v>0.3723370052284658</v>
      </c>
      <c r="Z117" s="277"/>
      <c r="AA117" s="295">
        <f>AA115/AA116</f>
        <v>0.39690571614087727</v>
      </c>
      <c r="AB117" s="277"/>
      <c r="AC117" s="295">
        <f>AC115/AC116</f>
        <v>0.43943379412182548</v>
      </c>
      <c r="AD117" s="277"/>
      <c r="AE117" s="295">
        <f>AE115/AE116</f>
        <v>0.45371637026903783</v>
      </c>
      <c r="AF117" s="277"/>
      <c r="AG117" s="295">
        <f>AG115/AG116</f>
        <v>0.41520467836257308</v>
      </c>
      <c r="AH117" s="277"/>
      <c r="AI117" s="295">
        <f>AI115/AI116</f>
        <v>0.48560641812175553</v>
      </c>
      <c r="AJ117" s="277"/>
      <c r="AK117" s="295">
        <f>AK115/AK116</f>
        <v>0.46278046776553566</v>
      </c>
      <c r="AL117" s="277"/>
      <c r="AM117" s="295">
        <f>AM115/AM116</f>
        <v>0.39565697460434301</v>
      </c>
      <c r="AN117" s="277"/>
    </row>
    <row r="118" spans="1:40">
      <c r="A118" s="254"/>
      <c r="B118" s="257"/>
      <c r="C118" s="266"/>
      <c r="D118" s="266"/>
      <c r="E118" s="266"/>
      <c r="F118" s="266"/>
      <c r="G118" s="266"/>
      <c r="H118" s="266"/>
      <c r="I118" s="266"/>
      <c r="J118" s="266"/>
      <c r="K118" s="266"/>
      <c r="L118" s="266"/>
      <c r="M118" s="266"/>
      <c r="N118" s="266"/>
      <c r="O118" s="266"/>
      <c r="P118" s="266"/>
      <c r="Q118" s="266"/>
      <c r="R118" s="266"/>
      <c r="S118" s="266"/>
      <c r="T118" s="266"/>
      <c r="U118" s="266"/>
      <c r="V118" s="266"/>
      <c r="W118" s="266"/>
      <c r="X118" s="266"/>
      <c r="Y118" s="266"/>
      <c r="Z118" s="266"/>
      <c r="AA118" s="266"/>
      <c r="AB118" s="266"/>
      <c r="AC118" s="266"/>
      <c r="AD118" s="266"/>
      <c r="AE118" s="266"/>
      <c r="AF118" s="266"/>
      <c r="AG118" s="266"/>
      <c r="AH118" s="266"/>
      <c r="AI118" s="266"/>
      <c r="AJ118" s="266"/>
      <c r="AK118" s="266"/>
      <c r="AL118" s="266"/>
      <c r="AM118" s="266"/>
      <c r="AN118" s="266"/>
    </row>
    <row r="119" spans="1:40">
      <c r="A119" s="254"/>
      <c r="B119" s="257"/>
      <c r="C119" s="266"/>
      <c r="D119" s="266"/>
      <c r="E119" s="266"/>
      <c r="F119" s="266"/>
      <c r="G119" s="266"/>
      <c r="H119" s="266"/>
      <c r="I119" s="266"/>
      <c r="J119" s="266"/>
      <c r="K119" s="266"/>
      <c r="L119" s="266"/>
      <c r="M119" s="266"/>
      <c r="N119" s="266"/>
      <c r="O119" s="266"/>
      <c r="P119" s="266"/>
      <c r="Q119" s="266"/>
      <c r="R119" s="266"/>
      <c r="S119" s="266"/>
      <c r="T119" s="266"/>
      <c r="U119" s="266"/>
      <c r="V119" s="266"/>
      <c r="W119" s="266"/>
      <c r="X119" s="266"/>
      <c r="Y119" s="266"/>
      <c r="Z119" s="266"/>
      <c r="AA119" s="266"/>
      <c r="AB119" s="266"/>
      <c r="AC119" s="266"/>
      <c r="AD119" s="266"/>
      <c r="AE119" s="266"/>
      <c r="AF119" s="266"/>
      <c r="AG119" s="266"/>
      <c r="AH119" s="266"/>
      <c r="AI119" s="266"/>
      <c r="AJ119" s="266"/>
      <c r="AK119" s="266"/>
      <c r="AL119" s="266"/>
      <c r="AM119" s="266"/>
      <c r="AN119" s="266"/>
    </row>
    <row r="120" spans="1:40">
      <c r="A120" s="254"/>
      <c r="B120" s="257" t="s">
        <v>202</v>
      </c>
      <c r="C120" s="260">
        <v>15781.623224370029</v>
      </c>
      <c r="D120" s="260"/>
      <c r="E120" s="260">
        <f>E19</f>
        <v>15088.845469150001</v>
      </c>
      <c r="F120" s="260"/>
      <c r="G120" s="260">
        <v>14604.36419099</v>
      </c>
      <c r="H120" s="260"/>
      <c r="I120" s="260">
        <v>14761.540622534032</v>
      </c>
      <c r="J120" s="260"/>
      <c r="K120" s="260">
        <f>K19</f>
        <v>13772.911895999998</v>
      </c>
      <c r="L120" s="260"/>
      <c r="M120" s="260">
        <f>M19</f>
        <v>13419.826445000001</v>
      </c>
      <c r="N120" s="266"/>
      <c r="O120" s="260">
        <f>O19</f>
        <v>13006.999244000001</v>
      </c>
      <c r="P120" s="266"/>
      <c r="Q120" s="260">
        <f>Q19</f>
        <v>13331.214576718428</v>
      </c>
      <c r="R120" s="266"/>
      <c r="S120" s="260">
        <f>S19</f>
        <v>12991.201010299999</v>
      </c>
      <c r="T120" s="266"/>
      <c r="U120" s="260">
        <f>U19</f>
        <v>12591.153999999999</v>
      </c>
      <c r="V120" s="266"/>
      <c r="W120" s="260">
        <f>W19</f>
        <v>12369.748290755098</v>
      </c>
      <c r="X120" s="266"/>
      <c r="Y120" s="260">
        <f>Y19</f>
        <v>12107.396449</v>
      </c>
      <c r="Z120" s="266"/>
      <c r="AA120" s="260">
        <f>AA19</f>
        <v>11775.9</v>
      </c>
      <c r="AB120" s="266"/>
      <c r="AC120" s="260">
        <f>AC19</f>
        <v>10950.12103489</v>
      </c>
      <c r="AD120" s="266"/>
      <c r="AE120" s="260">
        <f>AE19</f>
        <v>8995.4</v>
      </c>
      <c r="AF120" s="266"/>
      <c r="AG120" s="260">
        <f>AG19</f>
        <v>8717.7999999999993</v>
      </c>
      <c r="AH120" s="266"/>
      <c r="AI120" s="260">
        <f>AI19</f>
        <v>8449.2000000000007</v>
      </c>
      <c r="AJ120" s="266"/>
      <c r="AK120" s="260">
        <f>AK19</f>
        <v>8128</v>
      </c>
      <c r="AL120" s="266"/>
      <c r="AM120" s="260">
        <f>AM19</f>
        <v>7889</v>
      </c>
      <c r="AN120" s="266"/>
    </row>
    <row r="121" spans="1:40">
      <c r="A121" s="254"/>
      <c r="B121" s="257" t="s">
        <v>203</v>
      </c>
      <c r="C121" s="260">
        <v>136568.11884102001</v>
      </c>
      <c r="D121" s="260"/>
      <c r="E121" s="260">
        <f>+E72</f>
        <v>130854.10594534002</v>
      </c>
      <c r="F121" s="260"/>
      <c r="G121" s="260">
        <v>126291.54656699001</v>
      </c>
      <c r="H121" s="260"/>
      <c r="I121" s="260">
        <f>+I72</f>
        <v>123471.57226353404</v>
      </c>
      <c r="J121" s="260"/>
      <c r="K121" s="260">
        <f>+K72</f>
        <v>121318.88338399999</v>
      </c>
      <c r="L121" s="260"/>
      <c r="M121" s="260">
        <f>+M72</f>
        <v>119591.87386200001</v>
      </c>
      <c r="N121" s="266"/>
      <c r="O121" s="260">
        <f>+O72</f>
        <v>114088.20773600001</v>
      </c>
      <c r="P121" s="266"/>
      <c r="Q121" s="260">
        <f>+Q72</f>
        <v>108321.32653799999</v>
      </c>
      <c r="R121" s="266"/>
      <c r="S121" s="260">
        <f>+S72</f>
        <v>106311.634504</v>
      </c>
      <c r="T121" s="266"/>
      <c r="U121" s="260">
        <f>+U72</f>
        <v>107652.02759400001</v>
      </c>
      <c r="V121" s="266"/>
      <c r="W121" s="260">
        <f>+W72</f>
        <v>101861.10500000003</v>
      </c>
      <c r="X121" s="266"/>
      <c r="Y121" s="260">
        <f>+Y72</f>
        <v>101241.63347000002</v>
      </c>
      <c r="Z121" s="266"/>
      <c r="AA121" s="260">
        <f>+AA72</f>
        <v>99719.943000000014</v>
      </c>
      <c r="AB121" s="266"/>
      <c r="AC121" s="260">
        <f>+AC72</f>
        <v>100882.75</v>
      </c>
      <c r="AD121" s="266"/>
      <c r="AE121" s="260">
        <f>+AE72</f>
        <v>57184.580000000009</v>
      </c>
      <c r="AF121" s="266"/>
      <c r="AG121" s="260">
        <f>+AG72</f>
        <v>55970</v>
      </c>
      <c r="AH121" s="266"/>
      <c r="AI121" s="260">
        <f>+AI72</f>
        <v>54500.600000000006</v>
      </c>
      <c r="AJ121" s="266"/>
      <c r="AK121" s="260">
        <f>+AK72</f>
        <v>53558.399999999994</v>
      </c>
      <c r="AL121" s="266"/>
      <c r="AM121" s="260">
        <f>+AM72</f>
        <v>51101</v>
      </c>
      <c r="AN121" s="266"/>
    </row>
    <row r="122" spans="1:40" ht="13.5" thickBot="1">
      <c r="A122" s="325" t="s">
        <v>373</v>
      </c>
      <c r="B122" s="270" t="s">
        <v>204</v>
      </c>
      <c r="C122" s="286">
        <v>0.11555861908548024</v>
      </c>
      <c r="D122" s="286"/>
      <c r="E122" s="286">
        <f>E120/E121</f>
        <v>0.11531044715901285</v>
      </c>
      <c r="F122" s="286"/>
      <c r="G122" s="286">
        <f>G120/G121</f>
        <v>0.11564007717051172</v>
      </c>
      <c r="H122" s="286"/>
      <c r="I122" s="286">
        <f>I120/I121</f>
        <v>0.11955416418467112</v>
      </c>
      <c r="J122" s="286"/>
      <c r="K122" s="286">
        <f>K120/K121</f>
        <v>0.11352653034569904</v>
      </c>
      <c r="L122" s="286"/>
      <c r="M122" s="286">
        <f>M120/M121</f>
        <v>0.11221353100032086</v>
      </c>
      <c r="N122" s="277"/>
      <c r="O122" s="286">
        <f>O120/O121</f>
        <v>0.11400827046120475</v>
      </c>
      <c r="P122" s="277"/>
      <c r="Q122" s="286">
        <f>Q120/Q121</f>
        <v>0.12307100552393743</v>
      </c>
      <c r="R122" s="277"/>
      <c r="S122" s="286">
        <f>S120/S121</f>
        <v>0.12219924066552849</v>
      </c>
      <c r="T122" s="277"/>
      <c r="U122" s="286">
        <f>U120/U121</f>
        <v>0.11696160566047496</v>
      </c>
      <c r="V122" s="277"/>
      <c r="W122" s="286">
        <f>W120/W121</f>
        <v>0.12143740528590471</v>
      </c>
      <c r="X122" s="277"/>
      <c r="Y122" s="286">
        <f>Y120/Y121</f>
        <v>0.11958910612191645</v>
      </c>
      <c r="Z122" s="277"/>
      <c r="AA122" s="286">
        <f>AA120/AA121</f>
        <v>0.11808971852300396</v>
      </c>
      <c r="AB122" s="277"/>
      <c r="AC122" s="286">
        <f>AC120/AC121</f>
        <v>0.10854304660499442</v>
      </c>
      <c r="AD122" s="277"/>
      <c r="AE122" s="286">
        <f>AE120/AE121</f>
        <v>0.15730464401417302</v>
      </c>
      <c r="AF122" s="277"/>
      <c r="AG122" s="286">
        <f>AG120/AG121</f>
        <v>0.15575844202251204</v>
      </c>
      <c r="AH122" s="277"/>
      <c r="AI122" s="286">
        <f>AI120/AI121</f>
        <v>0.15502948591391655</v>
      </c>
      <c r="AJ122" s="277"/>
      <c r="AK122" s="286">
        <f>AK120/AK121</f>
        <v>0.15175957459520822</v>
      </c>
      <c r="AL122" s="277"/>
      <c r="AM122" s="286">
        <f>AM120/AM121</f>
        <v>0.154380540498229</v>
      </c>
      <c r="AN122" s="277"/>
    </row>
    <row r="123" spans="1:40">
      <c r="A123" s="254"/>
      <c r="B123" s="257"/>
      <c r="C123" s="266"/>
      <c r="D123" s="266"/>
      <c r="E123" s="266"/>
      <c r="F123" s="266"/>
      <c r="G123" s="266"/>
      <c r="H123" s="266"/>
      <c r="I123" s="266"/>
      <c r="J123" s="266"/>
      <c r="K123" s="266"/>
      <c r="L123" s="266"/>
      <c r="M123" s="266"/>
      <c r="N123" s="266"/>
      <c r="O123" s="266"/>
      <c r="P123" s="266"/>
      <c r="Q123" s="266"/>
      <c r="R123" s="266"/>
      <c r="S123" s="266"/>
      <c r="T123" s="266"/>
      <c r="U123" s="266"/>
      <c r="V123" s="266"/>
      <c r="W123" s="266"/>
      <c r="X123" s="266"/>
      <c r="Y123" s="266"/>
      <c r="Z123" s="266"/>
      <c r="AA123" s="266"/>
      <c r="AB123" s="266"/>
      <c r="AC123" s="266"/>
      <c r="AD123" s="266"/>
      <c r="AE123" s="266"/>
      <c r="AF123" s="266"/>
      <c r="AG123" s="266"/>
      <c r="AH123" s="266"/>
      <c r="AI123" s="266"/>
      <c r="AJ123" s="266"/>
      <c r="AK123" s="266"/>
      <c r="AL123" s="266"/>
      <c r="AM123" s="266"/>
      <c r="AN123" s="266"/>
    </row>
    <row r="124" spans="1:40">
      <c r="A124" s="254"/>
      <c r="B124" s="257"/>
      <c r="C124" s="266"/>
      <c r="D124" s="266"/>
      <c r="E124" s="266"/>
      <c r="F124" s="266"/>
      <c r="G124" s="266"/>
      <c r="H124" s="266"/>
      <c r="I124" s="266"/>
      <c r="J124" s="266"/>
      <c r="K124" s="266"/>
      <c r="L124" s="266"/>
      <c r="M124" s="266"/>
      <c r="N124" s="266"/>
      <c r="O124" s="266"/>
      <c r="P124" s="266"/>
      <c r="Q124" s="266"/>
      <c r="R124" s="266"/>
      <c r="S124" s="266"/>
      <c r="T124" s="266"/>
      <c r="U124" s="266"/>
      <c r="V124" s="266"/>
      <c r="W124" s="266"/>
      <c r="X124" s="266"/>
      <c r="Y124" s="266"/>
      <c r="Z124" s="266"/>
      <c r="AA124" s="266"/>
      <c r="AB124" s="266"/>
      <c r="AC124" s="266"/>
      <c r="AD124" s="266"/>
      <c r="AE124" s="266"/>
      <c r="AF124" s="266"/>
      <c r="AG124" s="266"/>
      <c r="AH124" s="266"/>
      <c r="AI124" s="266"/>
      <c r="AJ124" s="266"/>
      <c r="AK124" s="266"/>
      <c r="AL124" s="266"/>
      <c r="AM124" s="266"/>
      <c r="AN124" s="266"/>
    </row>
    <row r="125" spans="1:40">
      <c r="B125" s="257" t="s">
        <v>202</v>
      </c>
      <c r="C125" s="260">
        <v>15781.623224370029</v>
      </c>
      <c r="D125" s="260"/>
      <c r="E125" s="260">
        <v>15088.845469150001</v>
      </c>
      <c r="F125" s="260"/>
      <c r="G125" s="260">
        <v>14604.36419099</v>
      </c>
      <c r="H125" s="260"/>
      <c r="I125" s="260">
        <f>I120</f>
        <v>14761.540622534032</v>
      </c>
      <c r="J125" s="260"/>
      <c r="K125" s="260">
        <f>K120</f>
        <v>13772.911895999998</v>
      </c>
      <c r="L125" s="260"/>
      <c r="M125" s="260">
        <f>M19</f>
        <v>13419.826445000001</v>
      </c>
      <c r="N125" s="266"/>
      <c r="O125" s="260">
        <f>O19</f>
        <v>13006.999244000001</v>
      </c>
      <c r="P125" s="266"/>
      <c r="Q125" s="260">
        <f>Q19</f>
        <v>13331.214576718428</v>
      </c>
      <c r="R125" s="266"/>
      <c r="S125" s="260">
        <f>S19</f>
        <v>12991.201010299999</v>
      </c>
      <c r="T125" s="260"/>
      <c r="U125" s="260">
        <f>U19</f>
        <v>12591.153999999999</v>
      </c>
      <c r="V125" s="266"/>
      <c r="W125" s="260">
        <f>W19</f>
        <v>12369.748290755098</v>
      </c>
      <c r="X125" s="266"/>
      <c r="Y125" s="260">
        <f>+Y120</f>
        <v>12107.396449</v>
      </c>
      <c r="Z125" s="266"/>
      <c r="AA125" s="260">
        <f>+AA120</f>
        <v>11775.9</v>
      </c>
      <c r="AB125" s="266"/>
      <c r="AC125" s="260">
        <f>+AC120</f>
        <v>10950.12103489</v>
      </c>
      <c r="AD125" s="266"/>
      <c r="AE125" s="296" t="s">
        <v>148</v>
      </c>
      <c r="AF125" s="266"/>
      <c r="AG125" s="296" t="s">
        <v>148</v>
      </c>
      <c r="AH125" s="266"/>
      <c r="AI125" s="296" t="s">
        <v>148</v>
      </c>
      <c r="AJ125" s="266"/>
      <c r="AK125" s="296" t="s">
        <v>148</v>
      </c>
      <c r="AL125" s="266"/>
      <c r="AM125" s="296" t="s">
        <v>148</v>
      </c>
      <c r="AN125" s="266"/>
    </row>
    <row r="126" spans="1:40">
      <c r="B126" s="274" t="s">
        <v>205</v>
      </c>
      <c r="C126" s="260">
        <v>100.881528</v>
      </c>
      <c r="D126" s="260"/>
      <c r="E126" s="260">
        <v>100.21979899999999</v>
      </c>
      <c r="F126" s="260"/>
      <c r="G126" s="260">
        <v>98.409527999999995</v>
      </c>
      <c r="H126" s="260"/>
      <c r="I126" s="260">
        <v>102.476</v>
      </c>
      <c r="J126" s="260"/>
      <c r="K126" s="260">
        <v>94.432304000000002</v>
      </c>
      <c r="L126" s="260"/>
      <c r="M126" s="260">
        <v>92.616168999999999</v>
      </c>
      <c r="N126" s="266"/>
      <c r="O126" s="260">
        <v>57.376956999999997</v>
      </c>
      <c r="P126" s="266"/>
      <c r="Q126" s="260">
        <v>62.4</v>
      </c>
      <c r="R126" s="266"/>
      <c r="S126" s="260">
        <v>53.335999999999999</v>
      </c>
      <c r="T126" s="260"/>
      <c r="U126" s="260">
        <v>50.855761000000001</v>
      </c>
      <c r="V126" s="266"/>
      <c r="W126" s="260">
        <v>49</v>
      </c>
      <c r="X126" s="266"/>
      <c r="Y126" s="260">
        <v>47.279034750000001</v>
      </c>
      <c r="Z126" s="266"/>
      <c r="AA126" s="260">
        <v>46</v>
      </c>
      <c r="AB126" s="266"/>
      <c r="AC126" s="260">
        <v>45</v>
      </c>
      <c r="AD126" s="266"/>
      <c r="AE126" s="296" t="s">
        <v>148</v>
      </c>
      <c r="AF126" s="266"/>
      <c r="AG126" s="296" t="s">
        <v>148</v>
      </c>
      <c r="AH126" s="266"/>
      <c r="AI126" s="296" t="s">
        <v>148</v>
      </c>
      <c r="AJ126" s="266"/>
      <c r="AK126" s="296" t="s">
        <v>148</v>
      </c>
      <c r="AL126" s="266"/>
      <c r="AM126" s="296" t="s">
        <v>148</v>
      </c>
      <c r="AN126" s="266"/>
    </row>
    <row r="127" spans="1:40">
      <c r="B127" s="274" t="s">
        <v>206</v>
      </c>
      <c r="C127" s="260">
        <v>12.96165989</v>
      </c>
      <c r="D127" s="260"/>
      <c r="E127" s="260">
        <v>14.46165989</v>
      </c>
      <c r="F127" s="260"/>
      <c r="G127" s="260">
        <v>14.56165989</v>
      </c>
      <c r="H127" s="260"/>
      <c r="I127" s="260">
        <v>14.661659999999999</v>
      </c>
      <c r="J127" s="260"/>
      <c r="K127" s="260">
        <v>16.509160000000001</v>
      </c>
      <c r="L127" s="260"/>
      <c r="M127" s="260">
        <v>19.009160000000001</v>
      </c>
      <c r="N127" s="266"/>
      <c r="O127" s="260">
        <v>19.237159999999999</v>
      </c>
      <c r="P127" s="266"/>
      <c r="Q127" s="260">
        <v>19.520132000000004</v>
      </c>
      <c r="R127" s="266"/>
      <c r="S127" s="260">
        <v>23.610119999999998</v>
      </c>
      <c r="T127" s="260"/>
      <c r="U127" s="260">
        <v>27.225885000000002</v>
      </c>
      <c r="V127" s="266"/>
      <c r="W127" s="260">
        <v>28.733000000000001</v>
      </c>
      <c r="X127" s="266"/>
      <c r="Y127" s="260">
        <v>32.701132000000001</v>
      </c>
      <c r="Z127" s="266"/>
      <c r="AA127" s="260">
        <v>40.4</v>
      </c>
      <c r="AB127" s="266"/>
      <c r="AC127" s="260">
        <v>43.90314489</v>
      </c>
      <c r="AD127" s="266"/>
      <c r="AE127" s="296" t="s">
        <v>148</v>
      </c>
      <c r="AF127" s="266"/>
      <c r="AG127" s="296" t="s">
        <v>148</v>
      </c>
      <c r="AH127" s="266"/>
      <c r="AI127" s="296" t="s">
        <v>148</v>
      </c>
      <c r="AJ127" s="266"/>
      <c r="AK127" s="296" t="s">
        <v>148</v>
      </c>
      <c r="AL127" s="266"/>
      <c r="AM127" s="296" t="s">
        <v>148</v>
      </c>
      <c r="AN127" s="266"/>
    </row>
    <row r="128" spans="1:40">
      <c r="B128" s="274" t="s">
        <v>207</v>
      </c>
      <c r="C128" s="260">
        <v>493.44836554</v>
      </c>
      <c r="D128" s="260"/>
      <c r="E128" s="260">
        <v>200</v>
      </c>
      <c r="F128" s="260"/>
      <c r="G128" s="260">
        <v>200</v>
      </c>
      <c r="H128" s="260"/>
      <c r="I128" s="260">
        <v>400</v>
      </c>
      <c r="J128" s="260"/>
      <c r="K128" s="260">
        <v>400</v>
      </c>
      <c r="L128" s="260"/>
      <c r="M128" s="260">
        <v>400</v>
      </c>
      <c r="N128" s="266"/>
      <c r="O128" s="260">
        <v>400</v>
      </c>
      <c r="P128" s="266"/>
      <c r="Q128" s="260">
        <v>400</v>
      </c>
      <c r="R128" s="266"/>
      <c r="S128" s="260">
        <v>400</v>
      </c>
      <c r="T128" s="260"/>
      <c r="U128" s="260">
        <v>400</v>
      </c>
      <c r="V128" s="266"/>
      <c r="W128" s="260">
        <v>400</v>
      </c>
      <c r="X128" s="266"/>
      <c r="Y128" s="260">
        <v>400</v>
      </c>
      <c r="Z128" s="266"/>
      <c r="AA128" s="260">
        <v>400</v>
      </c>
      <c r="AB128" s="266"/>
      <c r="AC128" s="260">
        <v>400</v>
      </c>
      <c r="AD128" s="266"/>
      <c r="AE128" s="296" t="s">
        <v>148</v>
      </c>
      <c r="AF128" s="266"/>
      <c r="AG128" s="296" t="s">
        <v>148</v>
      </c>
      <c r="AH128" s="266"/>
      <c r="AI128" s="296" t="s">
        <v>148</v>
      </c>
      <c r="AJ128" s="266"/>
      <c r="AK128" s="296" t="s">
        <v>148</v>
      </c>
      <c r="AL128" s="266"/>
      <c r="AM128" s="296" t="s">
        <v>148</v>
      </c>
      <c r="AN128" s="266"/>
    </row>
    <row r="129" spans="1:40">
      <c r="B129" s="294" t="s">
        <v>208</v>
      </c>
      <c r="C129" s="265">
        <v>56.647488000000003</v>
      </c>
      <c r="D129" s="265"/>
      <c r="E129" s="265">
        <v>54.370722000000001</v>
      </c>
      <c r="F129" s="265"/>
      <c r="G129" s="265">
        <v>-52.147388999999997</v>
      </c>
      <c r="H129" s="265"/>
      <c r="I129" s="265">
        <v>47.562805999999995</v>
      </c>
      <c r="J129" s="265"/>
      <c r="K129" s="265">
        <v>43.170005500000002</v>
      </c>
      <c r="L129" s="265"/>
      <c r="M129" s="265">
        <v>37.998388000000006</v>
      </c>
      <c r="N129" s="267"/>
      <c r="O129" s="265">
        <v>34.439278000000002</v>
      </c>
      <c r="P129" s="267"/>
      <c r="Q129" s="265">
        <v>29.5</v>
      </c>
      <c r="R129" s="267"/>
      <c r="S129" s="265">
        <v>26.188611000000002</v>
      </c>
      <c r="T129" s="265"/>
      <c r="U129" s="265">
        <v>22</v>
      </c>
      <c r="V129" s="267"/>
      <c r="W129" s="265">
        <v>17.637833999999998</v>
      </c>
      <c r="X129" s="267"/>
      <c r="Y129" s="265">
        <f>+Y11</f>
        <v>13.238778</v>
      </c>
      <c r="Z129" s="267"/>
      <c r="AA129" s="265">
        <f>+AA11</f>
        <v>8.8353889999999993</v>
      </c>
      <c r="AB129" s="267"/>
      <c r="AC129" s="265">
        <f>+AC11</f>
        <v>4.4354440000000004</v>
      </c>
      <c r="AD129" s="267"/>
      <c r="AE129" s="297" t="s">
        <v>148</v>
      </c>
      <c r="AF129" s="267"/>
      <c r="AG129" s="297" t="s">
        <v>148</v>
      </c>
      <c r="AH129" s="267"/>
      <c r="AI129" s="297" t="s">
        <v>148</v>
      </c>
      <c r="AJ129" s="267"/>
      <c r="AK129" s="297" t="s">
        <v>148</v>
      </c>
      <c r="AL129" s="267"/>
      <c r="AM129" s="297" t="s">
        <v>148</v>
      </c>
      <c r="AN129" s="267"/>
    </row>
    <row r="130" spans="1:40">
      <c r="B130" s="263" t="s">
        <v>209</v>
      </c>
      <c r="C130" s="264">
        <v>0</v>
      </c>
      <c r="D130" s="264"/>
      <c r="E130" s="264">
        <v>0</v>
      </c>
      <c r="F130" s="264"/>
      <c r="G130" s="264">
        <v>0</v>
      </c>
      <c r="H130" s="264"/>
      <c r="I130" s="264">
        <f>+I12</f>
        <v>0</v>
      </c>
      <c r="J130" s="264"/>
      <c r="K130" s="264">
        <f>+K12</f>
        <v>3.2178190000000004</v>
      </c>
      <c r="L130" s="264"/>
      <c r="M130" s="264">
        <v>3.1597220000000004</v>
      </c>
      <c r="N130" s="279"/>
      <c r="O130" s="264">
        <v>1.0351250000000001</v>
      </c>
      <c r="P130" s="279"/>
      <c r="Q130" s="264"/>
      <c r="R130" s="279"/>
      <c r="S130" s="264"/>
      <c r="T130" s="264"/>
      <c r="U130" s="264"/>
      <c r="V130" s="279"/>
      <c r="W130" s="264"/>
      <c r="X130" s="279"/>
      <c r="Y130" s="264"/>
      <c r="Z130" s="279"/>
      <c r="AA130" s="264"/>
      <c r="AB130" s="279"/>
      <c r="AC130" s="264"/>
      <c r="AD130" s="279"/>
      <c r="AE130" s="298"/>
      <c r="AF130" s="279"/>
      <c r="AG130" s="298"/>
      <c r="AH130" s="279"/>
      <c r="AI130" s="298"/>
      <c r="AJ130" s="279"/>
      <c r="AK130" s="298"/>
      <c r="AL130" s="279"/>
      <c r="AM130" s="298"/>
      <c r="AN130" s="279"/>
    </row>
    <row r="131" spans="1:40">
      <c r="B131" s="299" t="s">
        <v>210</v>
      </c>
      <c r="C131" s="260">
        <v>15230.97915894003</v>
      </c>
      <c r="D131" s="260"/>
      <c r="E131" s="260">
        <v>14828.534732260001</v>
      </c>
      <c r="F131" s="260"/>
      <c r="G131" s="260">
        <v>14239.2456141</v>
      </c>
      <c r="H131" s="260"/>
      <c r="I131" s="260">
        <f>I125-I126-I127-I128+I129-I130</f>
        <v>14291.965768534032</v>
      </c>
      <c r="J131" s="260"/>
      <c r="K131" s="260">
        <f>K125-K126-K127-K128+K129-K130</f>
        <v>13301.922618499999</v>
      </c>
      <c r="L131" s="260"/>
      <c r="M131" s="260">
        <f>M125-M126-M127-M128+M129-M130</f>
        <v>12943.039782</v>
      </c>
      <c r="N131" s="266"/>
      <c r="O131" s="260">
        <f>O125-O126-O127-O128+O129-O130</f>
        <v>12563.789279999999</v>
      </c>
      <c r="P131" s="266"/>
      <c r="Q131" s="260">
        <f>Q125-Q126-Q127-Q128+Q129</f>
        <v>12878.794444718429</v>
      </c>
      <c r="R131" s="266"/>
      <c r="S131" s="260">
        <f>S125-S126-S127-S128+S129</f>
        <v>12540.4435013</v>
      </c>
      <c r="T131" s="260"/>
      <c r="U131" s="260">
        <f>U125-U126-U127-U128+U129</f>
        <v>12135.072353999998</v>
      </c>
      <c r="V131" s="266"/>
      <c r="W131" s="260">
        <f>W125-W126-W127-W128+W129</f>
        <v>11909.653124755097</v>
      </c>
      <c r="X131" s="266"/>
      <c r="Y131" s="260">
        <f>Y125-Y126-Y127-Y128+Y129</f>
        <v>11640.655060250001</v>
      </c>
      <c r="Z131" s="260"/>
      <c r="AA131" s="260">
        <f>AA125-AA126-AA127-AA128+AA129</f>
        <v>11298.335389</v>
      </c>
      <c r="AB131" s="266"/>
      <c r="AC131" s="260">
        <f>AC125-AC126-AC127-AC128+AC129</f>
        <v>10465.653334000001</v>
      </c>
      <c r="AD131" s="266"/>
      <c r="AE131" s="296" t="s">
        <v>148</v>
      </c>
      <c r="AF131" s="266"/>
      <c r="AG131" s="296" t="s">
        <v>148</v>
      </c>
      <c r="AH131" s="266"/>
      <c r="AI131" s="296" t="s">
        <v>148</v>
      </c>
      <c r="AJ131" s="266"/>
      <c r="AK131" s="296" t="s">
        <v>148</v>
      </c>
      <c r="AL131" s="266"/>
      <c r="AM131" s="296" t="s">
        <v>148</v>
      </c>
      <c r="AN131" s="266"/>
    </row>
    <row r="132" spans="1:40">
      <c r="B132" s="300" t="s">
        <v>211</v>
      </c>
      <c r="C132" s="301">
        <v>0.69355058599999997</v>
      </c>
      <c r="D132" s="301"/>
      <c r="E132" s="301">
        <v>0.69355058599999997</v>
      </c>
      <c r="F132" s="301"/>
      <c r="G132" s="301">
        <v>0.69355058599999997</v>
      </c>
      <c r="H132" s="301"/>
      <c r="I132" s="301">
        <v>0.69255300847357781</v>
      </c>
      <c r="J132" s="301"/>
      <c r="K132" s="301">
        <v>0.67552884523400603</v>
      </c>
      <c r="L132" s="301"/>
      <c r="M132" s="301">
        <v>0.67552884523400603</v>
      </c>
      <c r="N132" s="266"/>
      <c r="O132" s="301">
        <v>0.67552884523400603</v>
      </c>
      <c r="P132" s="266"/>
      <c r="Q132" s="302">
        <v>0.67527848656046996</v>
      </c>
      <c r="R132" s="302"/>
      <c r="S132" s="302">
        <v>0.67909544299689906</v>
      </c>
      <c r="T132" s="302"/>
      <c r="U132" s="302">
        <v>0.68019204285072066</v>
      </c>
      <c r="V132" s="302"/>
      <c r="W132" s="302">
        <v>0.67294279680764146</v>
      </c>
      <c r="X132" s="303"/>
      <c r="Y132" s="302">
        <v>0.67300000000000004</v>
      </c>
      <c r="Z132" s="302">
        <f>+Y132</f>
        <v>0.67300000000000004</v>
      </c>
      <c r="AA132" s="302">
        <v>0.67255691881993418</v>
      </c>
      <c r="AB132" s="303"/>
      <c r="AC132" s="302">
        <v>0.67255691881993418</v>
      </c>
      <c r="AD132" s="302"/>
      <c r="AE132" s="296" t="s">
        <v>148</v>
      </c>
      <c r="AF132" s="296"/>
      <c r="AG132" s="296" t="s">
        <v>148</v>
      </c>
      <c r="AH132" s="304"/>
      <c r="AI132" s="296" t="s">
        <v>148</v>
      </c>
      <c r="AJ132" s="296"/>
      <c r="AK132" s="296" t="s">
        <v>148</v>
      </c>
      <c r="AL132" s="296"/>
      <c r="AM132" s="296" t="s">
        <v>148</v>
      </c>
      <c r="AN132" s="296"/>
    </row>
    <row r="133" spans="1:40">
      <c r="B133" s="299" t="s">
        <v>212</v>
      </c>
      <c r="C133" s="260">
        <v>10563.454521036645</v>
      </c>
      <c r="D133" s="260"/>
      <c r="E133" s="260">
        <v>10284.338953080276</v>
      </c>
      <c r="F133" s="260"/>
      <c r="G133" s="260">
        <v>9875.6371398569845</v>
      </c>
      <c r="H133" s="260"/>
      <c r="I133" s="260">
        <f>I131*I132</f>
        <v>9897.943889999633</v>
      </c>
      <c r="J133" s="260"/>
      <c r="K133" s="260">
        <f>K131*K132</f>
        <v>8985.8324258674093</v>
      </c>
      <c r="L133" s="260"/>
      <c r="M133" s="260">
        <f>M131*M132</f>
        <v>8743.3967177522609</v>
      </c>
      <c r="N133" s="266"/>
      <c r="O133" s="260">
        <f>O131*O132</f>
        <v>8487.2020640817827</v>
      </c>
      <c r="P133" s="266"/>
      <c r="Q133" s="260">
        <f>Q131*Q132</f>
        <v>8696.772821352848</v>
      </c>
      <c r="R133" s="260"/>
      <c r="S133" s="260">
        <f>S131*S132</f>
        <v>8516.1580348929074</v>
      </c>
      <c r="T133" s="260"/>
      <c r="U133" s="260">
        <f>U131*U132</f>
        <v>8254.1796546085625</v>
      </c>
      <c r="V133" s="260"/>
      <c r="W133" s="260">
        <f>W131*W132</f>
        <v>8014.5152827815618</v>
      </c>
      <c r="X133" s="266"/>
      <c r="Y133" s="260">
        <f>Y131*Y132</f>
        <v>7834.1608555482508</v>
      </c>
      <c r="Z133" s="260"/>
      <c r="AA133" s="260">
        <f>AA131*AA132</f>
        <v>7598.7736370200628</v>
      </c>
      <c r="AB133" s="266"/>
      <c r="AC133" s="260">
        <f>AC131*AC132</f>
        <v>7038.7475597526118</v>
      </c>
      <c r="AD133" s="260"/>
      <c r="AE133" s="296" t="s">
        <v>148</v>
      </c>
      <c r="AF133" s="296"/>
      <c r="AG133" s="296" t="s">
        <v>148</v>
      </c>
      <c r="AH133" s="260"/>
      <c r="AI133" s="296" t="s">
        <v>148</v>
      </c>
      <c r="AJ133" s="296"/>
      <c r="AK133" s="296" t="s">
        <v>148</v>
      </c>
      <c r="AL133" s="296"/>
      <c r="AM133" s="296" t="s">
        <v>148</v>
      </c>
      <c r="AN133" s="296"/>
    </row>
    <row r="134" spans="1:40">
      <c r="B134" s="300" t="s">
        <v>213</v>
      </c>
      <c r="C134" s="260">
        <v>115829789</v>
      </c>
      <c r="D134" s="260"/>
      <c r="E134" s="260">
        <v>115829789</v>
      </c>
      <c r="F134" s="260"/>
      <c r="G134" s="260">
        <v>115829789</v>
      </c>
      <c r="H134" s="260"/>
      <c r="I134" s="260">
        <v>115319521</v>
      </c>
      <c r="J134" s="260"/>
      <c r="K134" s="260">
        <v>107179987</v>
      </c>
      <c r="L134" s="260"/>
      <c r="M134" s="260">
        <v>107179987</v>
      </c>
      <c r="N134" s="266"/>
      <c r="O134" s="260">
        <v>107179987</v>
      </c>
      <c r="P134" s="266"/>
      <c r="Q134" s="260">
        <v>107179987</v>
      </c>
      <c r="R134" s="260"/>
      <c r="S134" s="260">
        <v>107179987</v>
      </c>
      <c r="T134" s="260"/>
      <c r="U134" s="260">
        <v>107179987</v>
      </c>
      <c r="V134" s="260"/>
      <c r="W134" s="260">
        <v>106202540</v>
      </c>
      <c r="X134" s="266"/>
      <c r="Y134" s="260">
        <v>106202540</v>
      </c>
      <c r="Z134" s="260">
        <f>+Y134</f>
        <v>106202540</v>
      </c>
      <c r="AA134" s="260">
        <v>106202540</v>
      </c>
      <c r="AB134" s="266"/>
      <c r="AC134" s="260">
        <v>106202540</v>
      </c>
      <c r="AD134" s="260">
        <f>+AC134</f>
        <v>106202540</v>
      </c>
      <c r="AE134" s="296" t="s">
        <v>148</v>
      </c>
      <c r="AF134" s="296"/>
      <c r="AG134" s="296" t="s">
        <v>148</v>
      </c>
      <c r="AH134" s="296"/>
      <c r="AI134" s="296" t="s">
        <v>148</v>
      </c>
      <c r="AJ134" s="296"/>
      <c r="AK134" s="296" t="s">
        <v>148</v>
      </c>
      <c r="AL134" s="296"/>
      <c r="AM134" s="296" t="s">
        <v>148</v>
      </c>
      <c r="AN134" s="296"/>
    </row>
    <row r="135" spans="1:40" ht="13.5" thickBot="1">
      <c r="A135" s="325" t="s">
        <v>374</v>
      </c>
      <c r="B135" s="270" t="s">
        <v>214</v>
      </c>
      <c r="C135" s="305">
        <v>91.198081359162671</v>
      </c>
      <c r="D135" s="305"/>
      <c r="E135" s="305">
        <f>E133*1000000/E134</f>
        <v>88.78837682317004</v>
      </c>
      <c r="F135" s="305"/>
      <c r="G135" s="305">
        <f>G133*1000000/G134</f>
        <v>85.259907879630035</v>
      </c>
      <c r="H135" s="305"/>
      <c r="I135" s="305">
        <f>I133*1000000/I134</f>
        <v>85.830601828459152</v>
      </c>
      <c r="J135" s="305"/>
      <c r="K135" s="305">
        <f>K133*1000000/K134</f>
        <v>83.838715392523881</v>
      </c>
      <c r="L135" s="305"/>
      <c r="M135" s="305">
        <f>M133*1000000/M134</f>
        <v>81.57676598479398</v>
      </c>
      <c r="N135" s="277"/>
      <c r="O135" s="305">
        <f>O133*1000000/O134</f>
        <v>79.186444238715779</v>
      </c>
      <c r="P135" s="277"/>
      <c r="Q135" s="305">
        <f>Q133*1000000/Q134</f>
        <v>81.141760367566079</v>
      </c>
      <c r="R135" s="277"/>
      <c r="S135" s="305">
        <f>S133*1000000/S134</f>
        <v>79.456606342869847</v>
      </c>
      <c r="T135" s="276"/>
      <c r="U135" s="305">
        <f>U133*1000000/U134</f>
        <v>77.012321848934008</v>
      </c>
      <c r="V135" s="277"/>
      <c r="W135" s="305">
        <f>W133*1000000/W134</f>
        <v>75.464440707176706</v>
      </c>
      <c r="X135" s="277"/>
      <c r="Y135" s="305">
        <f>Y133*1000000/Y134</f>
        <v>73.766228713063271</v>
      </c>
      <c r="Z135" s="277"/>
      <c r="AA135" s="305">
        <f>AA133*1000000/AA134</f>
        <v>71.549829571120071</v>
      </c>
      <c r="AB135" s="277"/>
      <c r="AC135" s="305">
        <f>AC133*1000000/AC134</f>
        <v>66.276640462201868</v>
      </c>
      <c r="AD135" s="277"/>
      <c r="AE135" s="306" t="s">
        <v>148</v>
      </c>
      <c r="AF135" s="306"/>
      <c r="AG135" s="306" t="s">
        <v>148</v>
      </c>
      <c r="AH135" s="276"/>
      <c r="AI135" s="306" t="s">
        <v>148</v>
      </c>
      <c r="AJ135" s="306"/>
      <c r="AK135" s="306" t="s">
        <v>148</v>
      </c>
      <c r="AL135" s="306"/>
      <c r="AM135" s="306" t="s">
        <v>148</v>
      </c>
      <c r="AN135" s="306"/>
    </row>
    <row r="136" spans="1:40">
      <c r="A136" s="254"/>
      <c r="B136" s="287"/>
      <c r="C136" s="288"/>
      <c r="D136" s="288"/>
      <c r="E136" s="288"/>
      <c r="F136" s="288"/>
      <c r="G136" s="288"/>
      <c r="H136" s="288"/>
      <c r="I136" s="288"/>
      <c r="J136" s="288"/>
      <c r="K136" s="288"/>
      <c r="L136" s="288"/>
      <c r="M136" s="288"/>
      <c r="N136" s="288"/>
      <c r="O136" s="288"/>
      <c r="P136" s="288"/>
      <c r="Q136" s="288"/>
      <c r="R136" s="288"/>
      <c r="S136" s="288"/>
      <c r="T136" s="288"/>
      <c r="U136" s="288"/>
      <c r="V136" s="288"/>
      <c r="W136" s="288"/>
      <c r="X136" s="288"/>
      <c r="Y136" s="288"/>
      <c r="Z136" s="288"/>
      <c r="AA136" s="289"/>
      <c r="AB136" s="288"/>
      <c r="AC136" s="288"/>
      <c r="AD136" s="288"/>
      <c r="AE136" s="290"/>
      <c r="AF136" s="288"/>
      <c r="AG136" s="288"/>
      <c r="AH136" s="288"/>
      <c r="AI136" s="288"/>
      <c r="AJ136" s="288"/>
      <c r="AK136" s="288"/>
      <c r="AL136" s="288"/>
      <c r="AM136" s="288"/>
      <c r="AN136" s="288"/>
    </row>
    <row r="137" spans="1:40">
      <c r="A137" s="254"/>
      <c r="B137" s="307"/>
      <c r="C137" s="290"/>
      <c r="D137" s="290"/>
      <c r="E137" s="290"/>
      <c r="F137" s="290"/>
      <c r="G137" s="290"/>
      <c r="H137" s="290"/>
      <c r="I137" s="290"/>
      <c r="J137" s="290"/>
      <c r="K137" s="290"/>
      <c r="L137" s="290"/>
      <c r="M137" s="290"/>
      <c r="N137" s="290"/>
      <c r="O137" s="290"/>
      <c r="P137" s="290"/>
      <c r="Q137" s="290"/>
      <c r="R137" s="290"/>
      <c r="S137" s="290"/>
      <c r="T137" s="290"/>
      <c r="U137" s="290"/>
      <c r="V137" s="290"/>
      <c r="W137" s="290"/>
      <c r="X137" s="290"/>
      <c r="Y137" s="290"/>
      <c r="Z137" s="290"/>
      <c r="AA137" s="291"/>
      <c r="AB137" s="290"/>
      <c r="AC137" s="290"/>
      <c r="AD137" s="290"/>
      <c r="AE137" s="290"/>
      <c r="AF137" s="290"/>
      <c r="AG137" s="290"/>
      <c r="AH137" s="290"/>
      <c r="AI137" s="290"/>
      <c r="AJ137" s="290"/>
      <c r="AK137" s="290"/>
      <c r="AL137" s="290"/>
      <c r="AM137" s="290"/>
      <c r="AN137" s="290"/>
    </row>
    <row r="138" spans="1:40">
      <c r="A138" s="254"/>
      <c r="B138" s="300" t="s">
        <v>215</v>
      </c>
      <c r="C138" s="265">
        <v>1633.1845891600001</v>
      </c>
      <c r="D138" s="265"/>
      <c r="E138" s="265">
        <v>1224.6313630000004</v>
      </c>
      <c r="F138" s="265"/>
      <c r="G138" s="265">
        <v>755.59148229999971</v>
      </c>
      <c r="H138" s="265"/>
      <c r="I138" s="265">
        <v>1408.3768540000001</v>
      </c>
      <c r="J138" s="265"/>
      <c r="K138" s="265">
        <v>1086.4182659999999</v>
      </c>
      <c r="L138" s="265"/>
      <c r="M138" s="265">
        <v>726.16647000000012</v>
      </c>
      <c r="N138" s="267"/>
      <c r="O138" s="265">
        <v>312.25379600000002</v>
      </c>
      <c r="P138" s="267"/>
      <c r="Q138" s="265">
        <v>1256.9342140499998</v>
      </c>
      <c r="R138" s="265"/>
      <c r="S138" s="265">
        <v>919.86124299999983</v>
      </c>
      <c r="T138" s="265"/>
      <c r="U138" s="265">
        <v>544.72297700000024</v>
      </c>
      <c r="V138" s="265"/>
      <c r="W138" s="265">
        <v>272.52399999999989</v>
      </c>
      <c r="X138" s="265"/>
      <c r="Y138" s="265">
        <v>1095.30046425</v>
      </c>
      <c r="Z138" s="265"/>
      <c r="AA138" s="265">
        <v>816.02027437000027</v>
      </c>
      <c r="AB138" s="267"/>
      <c r="AC138" s="265">
        <v>393.79049599999996</v>
      </c>
      <c r="AD138" s="265"/>
      <c r="AE138" s="296" t="s">
        <v>148</v>
      </c>
      <c r="AF138" s="267"/>
      <c r="AG138" s="296" t="s">
        <v>148</v>
      </c>
      <c r="AH138" s="267"/>
      <c r="AI138" s="296" t="s">
        <v>148</v>
      </c>
      <c r="AJ138" s="267"/>
      <c r="AK138" s="296" t="s">
        <v>148</v>
      </c>
      <c r="AL138" s="267"/>
      <c r="AM138" s="296" t="s">
        <v>148</v>
      </c>
      <c r="AN138" s="267"/>
    </row>
    <row r="139" spans="1:40">
      <c r="A139" s="254"/>
      <c r="B139" s="300" t="s">
        <v>365</v>
      </c>
      <c r="C139" s="265">
        <v>9.1020119999999984</v>
      </c>
      <c r="D139" s="265"/>
      <c r="E139" s="265">
        <f>+E11</f>
        <v>6.8073879999999996</v>
      </c>
      <c r="F139" s="265"/>
      <c r="G139" s="265"/>
      <c r="H139" s="265"/>
      <c r="I139" s="265"/>
      <c r="J139" s="265"/>
      <c r="K139" s="265"/>
      <c r="L139" s="265"/>
      <c r="M139" s="265"/>
      <c r="N139" s="267"/>
      <c r="O139" s="265"/>
      <c r="P139" s="267"/>
      <c r="Q139" s="265"/>
      <c r="R139" s="265"/>
      <c r="S139" s="265"/>
      <c r="T139" s="265"/>
      <c r="U139" s="265"/>
      <c r="V139" s="265"/>
      <c r="W139" s="265"/>
      <c r="X139" s="265"/>
      <c r="Y139" s="265"/>
      <c r="Z139" s="265"/>
      <c r="AA139" s="265"/>
      <c r="AB139" s="267"/>
      <c r="AC139" s="265"/>
      <c r="AD139" s="265"/>
      <c r="AE139" s="296"/>
      <c r="AF139" s="267"/>
      <c r="AG139" s="296"/>
      <c r="AH139" s="267"/>
      <c r="AI139" s="296"/>
      <c r="AJ139" s="267"/>
      <c r="AK139" s="296"/>
      <c r="AL139" s="267"/>
      <c r="AM139" s="296"/>
      <c r="AN139" s="267"/>
    </row>
    <row r="140" spans="1:40">
      <c r="A140" s="326"/>
      <c r="B140" s="308" t="s">
        <v>211</v>
      </c>
      <c r="C140" s="309">
        <v>0.69355058599999997</v>
      </c>
      <c r="D140" s="309"/>
      <c r="E140" s="309">
        <f>+E132</f>
        <v>0.69355058599999997</v>
      </c>
      <c r="F140" s="309"/>
      <c r="G140" s="309">
        <v>0.69355058599999997</v>
      </c>
      <c r="H140" s="309"/>
      <c r="I140" s="309">
        <f>+I132</f>
        <v>0.69255300847357781</v>
      </c>
      <c r="J140" s="309"/>
      <c r="K140" s="309">
        <f>+K132</f>
        <v>0.67552884523400603</v>
      </c>
      <c r="L140" s="309"/>
      <c r="M140" s="309">
        <f>+M132</f>
        <v>0.67552884523400603</v>
      </c>
      <c r="N140" s="292"/>
      <c r="O140" s="309">
        <f>+O132</f>
        <v>0.67552884523400603</v>
      </c>
      <c r="P140" s="292"/>
      <c r="Q140" s="310">
        <f>Q132</f>
        <v>0.67527848656046996</v>
      </c>
      <c r="R140" s="310"/>
      <c r="S140" s="310">
        <v>0.67909544299689906</v>
      </c>
      <c r="T140" s="310"/>
      <c r="U140" s="310">
        <f>U132</f>
        <v>0.68019204285072066</v>
      </c>
      <c r="V140" s="310"/>
      <c r="W140" s="310">
        <f>W132</f>
        <v>0.67294279680764146</v>
      </c>
      <c r="X140" s="310"/>
      <c r="Y140" s="310">
        <f>Y132</f>
        <v>0.67300000000000004</v>
      </c>
      <c r="Z140" s="310"/>
      <c r="AA140" s="310">
        <v>0.67255252798887311</v>
      </c>
      <c r="AB140" s="311"/>
      <c r="AC140" s="310">
        <f>AC132</f>
        <v>0.67255691881993418</v>
      </c>
      <c r="AD140" s="310"/>
      <c r="AE140" s="312" t="str">
        <f>AE132</f>
        <v>-</v>
      </c>
      <c r="AF140" s="312"/>
      <c r="AG140" s="312" t="str">
        <f>AG132</f>
        <v>-</v>
      </c>
      <c r="AH140" s="312"/>
      <c r="AI140" s="312" t="str">
        <f>AI132</f>
        <v>-</v>
      </c>
      <c r="AJ140" s="312"/>
      <c r="AK140" s="312" t="str">
        <f>AK132</f>
        <v>-</v>
      </c>
      <c r="AL140" s="312"/>
      <c r="AM140" s="312" t="str">
        <f>AM132</f>
        <v>-</v>
      </c>
      <c r="AN140" s="312"/>
    </row>
    <row r="141" spans="1:40">
      <c r="A141" s="326"/>
      <c r="B141" s="299" t="s">
        <v>216</v>
      </c>
      <c r="C141" s="265">
        <v>1126.3834231017081</v>
      </c>
      <c r="D141" s="265"/>
      <c r="E141" s="265">
        <f>(E138-E139)*E140</f>
        <v>844.62253150609968</v>
      </c>
      <c r="F141" s="265"/>
      <c r="G141" s="265">
        <v>520.8616412942672</v>
      </c>
      <c r="H141" s="265"/>
      <c r="I141" s="265">
        <f t="shared" ref="I141:K141" si="47">I138*I140</f>
        <v>975.37562730225295</v>
      </c>
      <c r="J141" s="265"/>
      <c r="K141" s="265">
        <f t="shared" si="47"/>
        <v>733.90687667211114</v>
      </c>
      <c r="L141" s="265"/>
      <c r="M141" s="265">
        <f t="shared" ref="M141:O141" si="48">M138*M140</f>
        <v>490.54639692675454</v>
      </c>
      <c r="N141" s="267"/>
      <c r="O141" s="265">
        <f t="shared" si="48"/>
        <v>210.9364462318149</v>
      </c>
      <c r="P141" s="267"/>
      <c r="Q141" s="265">
        <f>Q138*Q140</f>
        <v>848.78063376975763</v>
      </c>
      <c r="R141" s="265"/>
      <c r="S141" s="265">
        <f t="shared" ref="S141" si="49">S138*S140</f>
        <v>624.67357831076311</v>
      </c>
      <c r="T141" s="265"/>
      <c r="U141" s="265">
        <f t="shared" ref="U141" si="50">U138*U140</f>
        <v>370.51623451335627</v>
      </c>
      <c r="V141" s="265"/>
      <c r="W141" s="265">
        <f t="shared" ref="W141" si="51">W138*W140</f>
        <v>183.3930627572056</v>
      </c>
      <c r="X141" s="265"/>
      <c r="Y141" s="265">
        <f t="shared" ref="Y141" si="52">Y138*Y140</f>
        <v>737.1372124402501</v>
      </c>
      <c r="Z141" s="265"/>
      <c r="AA141" s="265">
        <f t="shared" ref="AA141" si="53">AA138*AA140</f>
        <v>548.81649841771753</v>
      </c>
      <c r="AB141" s="267"/>
      <c r="AC141" s="265">
        <f t="shared" ref="AC141" si="54">AC138*AC140</f>
        <v>264.84652265033361</v>
      </c>
      <c r="AD141" s="265"/>
      <c r="AE141" s="296" t="s">
        <v>148</v>
      </c>
      <c r="AF141" s="296"/>
      <c r="AG141" s="296" t="s">
        <v>148</v>
      </c>
      <c r="AH141" s="296"/>
      <c r="AI141" s="296" t="s">
        <v>148</v>
      </c>
      <c r="AJ141" s="296"/>
      <c r="AK141" s="296" t="s">
        <v>148</v>
      </c>
      <c r="AL141" s="296"/>
      <c r="AM141" s="296" t="s">
        <v>148</v>
      </c>
      <c r="AN141" s="296"/>
    </row>
    <row r="142" spans="1:40">
      <c r="A142" s="326"/>
      <c r="B142" s="308" t="s">
        <v>217</v>
      </c>
      <c r="C142" s="264">
        <v>115829789</v>
      </c>
      <c r="D142" s="264"/>
      <c r="E142" s="264">
        <f>+E134</f>
        <v>115829789</v>
      </c>
      <c r="F142" s="264"/>
      <c r="G142" s="264">
        <v>115829789</v>
      </c>
      <c r="H142" s="264"/>
      <c r="I142" s="264">
        <f>+I134</f>
        <v>115319521</v>
      </c>
      <c r="J142" s="264"/>
      <c r="K142" s="264">
        <f>+K134</f>
        <v>107179987</v>
      </c>
      <c r="L142" s="264"/>
      <c r="M142" s="264">
        <f t="shared" ref="M142" si="55">+M134</f>
        <v>107179987</v>
      </c>
      <c r="N142" s="279"/>
      <c r="O142" s="264">
        <f t="shared" ref="O142:AC142" si="56">+O134</f>
        <v>107179987</v>
      </c>
      <c r="P142" s="279"/>
      <c r="Q142" s="264">
        <f>+Q134</f>
        <v>107179987</v>
      </c>
      <c r="R142" s="264"/>
      <c r="S142" s="264">
        <f t="shared" si="56"/>
        <v>107179987</v>
      </c>
      <c r="T142" s="264"/>
      <c r="U142" s="264">
        <f t="shared" si="56"/>
        <v>107179987</v>
      </c>
      <c r="V142" s="264"/>
      <c r="W142" s="264">
        <f t="shared" si="56"/>
        <v>106202540</v>
      </c>
      <c r="X142" s="264"/>
      <c r="Y142" s="264">
        <f t="shared" si="56"/>
        <v>106202540</v>
      </c>
      <c r="Z142" s="264"/>
      <c r="AA142" s="264">
        <f t="shared" si="56"/>
        <v>106202540</v>
      </c>
      <c r="AB142" s="279"/>
      <c r="AC142" s="264">
        <f t="shared" si="56"/>
        <v>106202540</v>
      </c>
      <c r="AD142" s="264"/>
      <c r="AE142" s="298" t="s">
        <v>148</v>
      </c>
      <c r="AF142" s="298"/>
      <c r="AG142" s="298" t="s">
        <v>148</v>
      </c>
      <c r="AH142" s="298"/>
      <c r="AI142" s="298" t="s">
        <v>148</v>
      </c>
      <c r="AJ142" s="298"/>
      <c r="AK142" s="298" t="s">
        <v>148</v>
      </c>
      <c r="AL142" s="298"/>
      <c r="AM142" s="298" t="s">
        <v>148</v>
      </c>
      <c r="AN142" s="298"/>
    </row>
    <row r="143" spans="1:40" ht="13.5" thickBot="1">
      <c r="A143" s="325" t="s">
        <v>375</v>
      </c>
      <c r="B143" s="270" t="s">
        <v>218</v>
      </c>
      <c r="C143" s="305">
        <v>9.7244709916695804</v>
      </c>
      <c r="D143" s="305"/>
      <c r="E143" s="305">
        <f>E141*1000000/E142</f>
        <v>7.2919284304843179</v>
      </c>
      <c r="F143" s="305"/>
      <c r="G143" s="305">
        <f>G141*1000000/G142</f>
        <v>4.4967848581185548</v>
      </c>
      <c r="H143" s="305"/>
      <c r="I143" s="305">
        <f>I141*1000000/I142</f>
        <v>8.4580270438536846</v>
      </c>
      <c r="J143" s="305"/>
      <c r="K143" s="305">
        <f>K141*1000000/K142</f>
        <v>6.8474245725753926</v>
      </c>
      <c r="L143" s="305"/>
      <c r="M143" s="305">
        <f>M141*1000000/M142</f>
        <v>4.5768469530300893</v>
      </c>
      <c r="N143" s="313"/>
      <c r="O143" s="305">
        <f>O141*1000000/O142</f>
        <v>1.9680581434649258</v>
      </c>
      <c r="P143" s="313"/>
      <c r="Q143" s="305">
        <f>Q141*1000000/Q142</f>
        <v>7.9192082171997056</v>
      </c>
      <c r="R143" s="305"/>
      <c r="S143" s="305">
        <f t="shared" ref="S143:AC143" si="57">S141*1000000/S142</f>
        <v>5.8282669721798257</v>
      </c>
      <c r="T143" s="305"/>
      <c r="U143" s="305">
        <f t="shared" si="57"/>
        <v>3.4569535310109365</v>
      </c>
      <c r="V143" s="305"/>
      <c r="W143" s="305">
        <f t="shared" si="57"/>
        <v>1.7268236970340409</v>
      </c>
      <c r="X143" s="305"/>
      <c r="Y143" s="305">
        <f t="shared" si="57"/>
        <v>6.9408623601681283</v>
      </c>
      <c r="Z143" s="305"/>
      <c r="AA143" s="305">
        <f t="shared" si="57"/>
        <v>5.1676400434275633</v>
      </c>
      <c r="AB143" s="305"/>
      <c r="AC143" s="305">
        <f t="shared" si="57"/>
        <v>2.4937870850389605</v>
      </c>
      <c r="AD143" s="305"/>
      <c r="AE143" s="314" t="s">
        <v>148</v>
      </c>
      <c r="AF143" s="314"/>
      <c r="AG143" s="314" t="s">
        <v>148</v>
      </c>
      <c r="AH143" s="314"/>
      <c r="AI143" s="314" t="s">
        <v>148</v>
      </c>
      <c r="AJ143" s="314"/>
      <c r="AK143" s="314" t="s">
        <v>148</v>
      </c>
      <c r="AL143" s="314"/>
      <c r="AM143" s="314" t="s">
        <v>148</v>
      </c>
      <c r="AN143" s="314"/>
    </row>
    <row r="144" spans="1:40">
      <c r="A144" s="254"/>
      <c r="B144" s="300"/>
      <c r="C144" s="290"/>
      <c r="D144" s="290"/>
      <c r="E144" s="290"/>
      <c r="F144" s="290"/>
      <c r="G144" s="290"/>
      <c r="H144" s="290"/>
      <c r="I144" s="290"/>
      <c r="J144" s="290"/>
      <c r="K144" s="290"/>
      <c r="L144" s="290"/>
      <c r="M144" s="290"/>
      <c r="N144" s="290"/>
      <c r="O144" s="290"/>
      <c r="P144" s="290"/>
      <c r="Q144" s="291"/>
      <c r="R144" s="290"/>
      <c r="S144" s="290"/>
      <c r="T144" s="290"/>
      <c r="U144" s="291"/>
      <c r="V144" s="290"/>
      <c r="W144" s="291"/>
      <c r="X144" s="290"/>
      <c r="Y144" s="291"/>
      <c r="Z144" s="291"/>
      <c r="AA144" s="291"/>
      <c r="AB144" s="290"/>
      <c r="AC144" s="291"/>
      <c r="AD144" s="291"/>
      <c r="AE144" s="291"/>
      <c r="AF144" s="291"/>
      <c r="AG144" s="291"/>
      <c r="AH144" s="291"/>
      <c r="AI144" s="291"/>
      <c r="AJ144" s="291"/>
      <c r="AK144" s="291"/>
      <c r="AL144" s="291"/>
      <c r="AM144" s="291"/>
      <c r="AN144" s="291"/>
    </row>
    <row r="145" spans="1:40">
      <c r="A145" s="254"/>
      <c r="B145" s="300" t="s">
        <v>219</v>
      </c>
      <c r="C145" s="315">
        <v>13.001582095089365</v>
      </c>
      <c r="D145" s="315"/>
      <c r="E145" s="315">
        <v>14.704717553186608</v>
      </c>
      <c r="F145" s="315"/>
      <c r="G145" s="315">
        <v>18.236960813480806</v>
      </c>
      <c r="H145" s="315"/>
      <c r="I145" s="315">
        <f>I143/I8*$A$1</f>
        <v>8.4580270438536846</v>
      </c>
      <c r="J145" s="315"/>
      <c r="K145" s="315">
        <f>K143/K8*$A$1</f>
        <v>9.1549815713920086</v>
      </c>
      <c r="L145" s="315"/>
      <c r="M145" s="315">
        <f>M143/M8*$A$1</f>
        <v>9.2295532478231088</v>
      </c>
      <c r="N145" s="315"/>
      <c r="O145" s="315">
        <f>O143/O8*$A$1</f>
        <v>7.9815691373855326</v>
      </c>
      <c r="P145" s="315"/>
      <c r="Q145" s="315">
        <f t="shared" ref="Q145:AC145" si="58">Q143/Q8*$A$1</f>
        <v>7.9192082171997056</v>
      </c>
      <c r="R145" s="315"/>
      <c r="S145" s="315">
        <f t="shared" si="58"/>
        <v>7.7923715928411594</v>
      </c>
      <c r="T145" s="315"/>
      <c r="U145" s="315">
        <f t="shared" si="58"/>
        <v>6.9712046343590712</v>
      </c>
      <c r="V145" s="315"/>
      <c r="W145" s="315">
        <f t="shared" si="58"/>
        <v>7.0032294379713891</v>
      </c>
      <c r="X145" s="315"/>
      <c r="Y145" s="315">
        <f t="shared" si="58"/>
        <v>6.9218982553589266</v>
      </c>
      <c r="Z145" s="315"/>
      <c r="AA145" s="315">
        <f t="shared" si="58"/>
        <v>6.8839000578505862</v>
      </c>
      <c r="AB145" s="315"/>
      <c r="AC145" s="315">
        <f t="shared" si="58"/>
        <v>5.0012762969187943</v>
      </c>
      <c r="AD145" s="315"/>
      <c r="AE145" s="296" t="s">
        <v>148</v>
      </c>
      <c r="AF145" s="265"/>
      <c r="AG145" s="296" t="s">
        <v>148</v>
      </c>
      <c r="AH145" s="265"/>
      <c r="AI145" s="296" t="s">
        <v>148</v>
      </c>
      <c r="AJ145" s="265"/>
      <c r="AK145" s="296" t="s">
        <v>148</v>
      </c>
      <c r="AL145" s="265"/>
      <c r="AM145" s="296" t="s">
        <v>148</v>
      </c>
      <c r="AN145" s="265"/>
    </row>
    <row r="146" spans="1:40">
      <c r="A146" s="328"/>
      <c r="C146" s="290"/>
      <c r="D146" s="290"/>
      <c r="E146" s="290"/>
      <c r="F146" s="290"/>
      <c r="G146" s="290"/>
      <c r="H146" s="290"/>
      <c r="I146" s="290"/>
      <c r="J146" s="290"/>
      <c r="K146" s="290"/>
      <c r="L146" s="290"/>
      <c r="M146" s="290"/>
      <c r="N146" s="290"/>
      <c r="O146" s="290"/>
      <c r="P146" s="290"/>
      <c r="Q146" s="290"/>
      <c r="R146" s="290"/>
      <c r="S146" s="290"/>
      <c r="T146" s="290"/>
      <c r="U146" s="291"/>
      <c r="V146" s="290"/>
      <c r="W146" s="290"/>
      <c r="X146" s="290"/>
      <c r="Y146" s="290"/>
      <c r="Z146" s="290"/>
      <c r="AA146" s="290"/>
      <c r="AB146" s="290"/>
      <c r="AC146" s="290"/>
      <c r="AD146" s="290"/>
      <c r="AE146" s="290"/>
      <c r="AF146" s="290"/>
      <c r="AG146" s="290"/>
      <c r="AH146" s="290"/>
      <c r="AI146" s="290"/>
      <c r="AJ146" s="290"/>
      <c r="AK146" s="290"/>
      <c r="AL146" s="290"/>
      <c r="AM146" s="290"/>
      <c r="AN146" s="290"/>
    </row>
    <row r="147" spans="1:40">
      <c r="A147" s="327"/>
      <c r="B147" s="268" t="s">
        <v>220</v>
      </c>
      <c r="C147" s="315">
        <v>83.5</v>
      </c>
      <c r="D147" s="315"/>
      <c r="E147" s="315">
        <v>85</v>
      </c>
      <c r="F147" s="315"/>
      <c r="G147" s="315">
        <v>82.4</v>
      </c>
      <c r="H147" s="315"/>
      <c r="I147" s="315">
        <v>83</v>
      </c>
      <c r="J147" s="315"/>
      <c r="K147" s="315">
        <v>90.2</v>
      </c>
      <c r="L147" s="315"/>
      <c r="M147" s="315">
        <v>87</v>
      </c>
      <c r="N147" s="316"/>
      <c r="O147" s="315">
        <v>84.2</v>
      </c>
      <c r="P147" s="316"/>
      <c r="Q147" s="315">
        <v>90.5</v>
      </c>
      <c r="R147" s="316"/>
      <c r="S147" s="315">
        <v>85.5</v>
      </c>
      <c r="T147" s="316"/>
      <c r="U147" s="315">
        <v>79.25</v>
      </c>
      <c r="V147" s="316"/>
      <c r="W147" s="297" t="s">
        <v>148</v>
      </c>
      <c r="X147" s="316"/>
      <c r="Y147" s="297" t="s">
        <v>148</v>
      </c>
      <c r="Z147" s="316"/>
      <c r="AA147" s="317" t="s">
        <v>148</v>
      </c>
      <c r="AB147" s="316"/>
      <c r="AC147" s="297" t="s">
        <v>148</v>
      </c>
      <c r="AD147" s="315"/>
      <c r="AE147" s="297" t="s">
        <v>148</v>
      </c>
      <c r="AF147" s="315"/>
      <c r="AG147" s="297" t="s">
        <v>148</v>
      </c>
      <c r="AH147" s="315"/>
      <c r="AI147" s="297" t="s">
        <v>148</v>
      </c>
      <c r="AJ147" s="315"/>
      <c r="AK147" s="297" t="s">
        <v>148</v>
      </c>
      <c r="AL147" s="315"/>
      <c r="AM147" s="297" t="s">
        <v>148</v>
      </c>
      <c r="AN147" s="315"/>
    </row>
    <row r="148" spans="1:40">
      <c r="A148" s="327"/>
      <c r="B148" s="268" t="s">
        <v>221</v>
      </c>
      <c r="C148" s="315">
        <v>13.001582095089365</v>
      </c>
      <c r="D148" s="315"/>
      <c r="E148" s="315">
        <f>+E145</f>
        <v>14.704717553186608</v>
      </c>
      <c r="F148" s="315"/>
      <c r="G148" s="315">
        <v>18.236960813480806</v>
      </c>
      <c r="H148" s="315"/>
      <c r="I148" s="315">
        <f>+I145</f>
        <v>8.4580270438536846</v>
      </c>
      <c r="J148" s="315"/>
      <c r="K148" s="315">
        <f>+K145</f>
        <v>9.1549815713920086</v>
      </c>
      <c r="L148" s="315"/>
      <c r="M148" s="315">
        <f>+M145</f>
        <v>9.2295532478231088</v>
      </c>
      <c r="N148" s="267"/>
      <c r="O148" s="315">
        <f>+O145</f>
        <v>7.9815691373855326</v>
      </c>
      <c r="P148" s="267"/>
      <c r="Q148" s="315">
        <f>+Q145</f>
        <v>7.9192082171997056</v>
      </c>
      <c r="R148" s="267"/>
      <c r="S148" s="315">
        <f>+S145</f>
        <v>7.7923715928411594</v>
      </c>
      <c r="T148" s="267"/>
      <c r="U148" s="315">
        <f>+U145</f>
        <v>6.9712046343590712</v>
      </c>
      <c r="V148" s="267"/>
      <c r="W148" s="318" t="s">
        <v>148</v>
      </c>
      <c r="X148" s="267"/>
      <c r="Y148" s="318" t="s">
        <v>148</v>
      </c>
      <c r="Z148" s="267"/>
      <c r="AA148" s="319" t="s">
        <v>148</v>
      </c>
      <c r="AB148" s="267"/>
      <c r="AC148" s="318" t="s">
        <v>148</v>
      </c>
      <c r="AD148" s="265"/>
      <c r="AE148" s="318" t="s">
        <v>148</v>
      </c>
      <c r="AF148" s="265"/>
      <c r="AG148" s="318" t="s">
        <v>148</v>
      </c>
      <c r="AH148" s="265"/>
      <c r="AI148" s="318" t="s">
        <v>148</v>
      </c>
      <c r="AJ148" s="265"/>
      <c r="AK148" s="318" t="s">
        <v>148</v>
      </c>
      <c r="AL148" s="265"/>
      <c r="AM148" s="318" t="s">
        <v>148</v>
      </c>
      <c r="AN148" s="265"/>
    </row>
    <row r="149" spans="1:40" ht="13.5" thickBot="1">
      <c r="A149" s="325" t="s">
        <v>376</v>
      </c>
      <c r="B149" s="270" t="s">
        <v>222</v>
      </c>
      <c r="C149" s="305">
        <v>6.4222953321609646</v>
      </c>
      <c r="D149" s="305"/>
      <c r="E149" s="305">
        <f>E147/E148</f>
        <v>5.7804578491601113</v>
      </c>
      <c r="F149" s="305"/>
      <c r="G149" s="305">
        <f>G147/G148</f>
        <v>4.5182967075901006</v>
      </c>
      <c r="H149" s="305"/>
      <c r="I149" s="305">
        <f>I147/I148</f>
        <v>9.8131632317627542</v>
      </c>
      <c r="J149" s="305"/>
      <c r="K149" s="305">
        <f>K147/K148</f>
        <v>9.8525594286133718</v>
      </c>
      <c r="L149" s="305"/>
      <c r="M149" s="305">
        <f>M147/M148</f>
        <v>9.4262417328292578</v>
      </c>
      <c r="N149" s="277"/>
      <c r="O149" s="305">
        <f>O147/O148</f>
        <v>10.54930409681082</v>
      </c>
      <c r="P149" s="277"/>
      <c r="Q149" s="305">
        <f>Q147/Q148</f>
        <v>11.427910154381761</v>
      </c>
      <c r="R149" s="277"/>
      <c r="S149" s="305">
        <f>S147/S148</f>
        <v>10.972269351034123</v>
      </c>
      <c r="T149" s="277"/>
      <c r="U149" s="305">
        <f>U147/U148</f>
        <v>11.368193039320557</v>
      </c>
      <c r="V149" s="277"/>
      <c r="W149" s="314" t="s">
        <v>148</v>
      </c>
      <c r="X149" s="277"/>
      <c r="Y149" s="314" t="s">
        <v>148</v>
      </c>
      <c r="Z149" s="277"/>
      <c r="AA149" s="320" t="s">
        <v>148</v>
      </c>
      <c r="AB149" s="277"/>
      <c r="AC149" s="314" t="s">
        <v>148</v>
      </c>
      <c r="AD149" s="276"/>
      <c r="AE149" s="314" t="s">
        <v>148</v>
      </c>
      <c r="AF149" s="276"/>
      <c r="AG149" s="314" t="s">
        <v>148</v>
      </c>
      <c r="AH149" s="276"/>
      <c r="AI149" s="314" t="s">
        <v>148</v>
      </c>
      <c r="AJ149" s="276"/>
      <c r="AK149" s="314" t="s">
        <v>148</v>
      </c>
      <c r="AL149" s="276"/>
      <c r="AM149" s="314" t="s">
        <v>148</v>
      </c>
      <c r="AN149" s="276"/>
    </row>
    <row r="150" spans="1:40">
      <c r="A150" s="254"/>
      <c r="B150" s="307"/>
      <c r="C150" s="290"/>
      <c r="D150" s="290"/>
      <c r="E150" s="290"/>
      <c r="F150" s="290"/>
      <c r="G150" s="290"/>
      <c r="H150" s="290"/>
      <c r="I150" s="290"/>
      <c r="J150" s="290"/>
      <c r="K150" s="290"/>
      <c r="L150" s="290"/>
      <c r="M150" s="290"/>
      <c r="N150" s="290"/>
      <c r="O150" s="290"/>
      <c r="P150" s="290"/>
      <c r="Q150" s="290"/>
      <c r="R150" s="290"/>
      <c r="S150" s="290"/>
      <c r="T150" s="290"/>
      <c r="U150" s="290"/>
      <c r="V150" s="290"/>
      <c r="W150" s="291"/>
      <c r="X150" s="290"/>
      <c r="Y150" s="291"/>
      <c r="Z150" s="290"/>
      <c r="AA150" s="290"/>
      <c r="AB150" s="290"/>
      <c r="AC150" s="291"/>
      <c r="AD150" s="291"/>
      <c r="AE150" s="291"/>
      <c r="AF150" s="291"/>
      <c r="AG150" s="291"/>
      <c r="AH150" s="291"/>
      <c r="AI150" s="291"/>
      <c r="AJ150" s="291"/>
      <c r="AK150" s="291"/>
      <c r="AL150" s="291"/>
      <c r="AM150" s="291"/>
      <c r="AN150" s="291"/>
    </row>
    <row r="151" spans="1:40">
      <c r="A151" s="326"/>
      <c r="B151" s="268" t="s">
        <v>220</v>
      </c>
      <c r="C151" s="315">
        <v>83.5</v>
      </c>
      <c r="D151" s="315"/>
      <c r="E151" s="315">
        <f>+E147</f>
        <v>85</v>
      </c>
      <c r="F151" s="315"/>
      <c r="G151" s="315">
        <v>82.4</v>
      </c>
      <c r="H151" s="315"/>
      <c r="I151" s="315">
        <f>+I147</f>
        <v>83</v>
      </c>
      <c r="J151" s="315"/>
      <c r="K151" s="315">
        <f>+K147</f>
        <v>90.2</v>
      </c>
      <c r="L151" s="315"/>
      <c r="M151" s="315">
        <f>+M147</f>
        <v>87</v>
      </c>
      <c r="N151" s="267"/>
      <c r="O151" s="315">
        <f>+O147</f>
        <v>84.2</v>
      </c>
      <c r="P151" s="267"/>
      <c r="Q151" s="315">
        <v>90.5</v>
      </c>
      <c r="R151" s="267"/>
      <c r="S151" s="315">
        <v>85.5</v>
      </c>
      <c r="T151" s="267"/>
      <c r="U151" s="315">
        <f>+U147</f>
        <v>79.25</v>
      </c>
      <c r="V151" s="317"/>
      <c r="W151" s="297" t="s">
        <v>148</v>
      </c>
      <c r="X151" s="317"/>
      <c r="Y151" s="297" t="s">
        <v>148</v>
      </c>
      <c r="Z151" s="317"/>
      <c r="AA151" s="317" t="s">
        <v>148</v>
      </c>
      <c r="AB151" s="317"/>
      <c r="AC151" s="297" t="s">
        <v>148</v>
      </c>
      <c r="AD151" s="297"/>
      <c r="AE151" s="297" t="s">
        <v>148</v>
      </c>
      <c r="AF151" s="297"/>
      <c r="AG151" s="297" t="s">
        <v>148</v>
      </c>
      <c r="AH151" s="297"/>
      <c r="AI151" s="297" t="s">
        <v>148</v>
      </c>
      <c r="AJ151" s="297"/>
      <c r="AK151" s="297" t="s">
        <v>148</v>
      </c>
      <c r="AL151" s="297"/>
      <c r="AM151" s="297" t="s">
        <v>148</v>
      </c>
      <c r="AN151" s="297"/>
    </row>
    <row r="152" spans="1:40">
      <c r="A152" s="326"/>
      <c r="B152" s="268" t="s">
        <v>223</v>
      </c>
      <c r="C152" s="315">
        <v>91.198081359162671</v>
      </c>
      <c r="D152" s="315"/>
      <c r="E152" s="315">
        <f>+E135</f>
        <v>88.78837682317004</v>
      </c>
      <c r="F152" s="315"/>
      <c r="G152" s="315">
        <v>85.259907879630035</v>
      </c>
      <c r="H152" s="315"/>
      <c r="I152" s="315">
        <f>+I135</f>
        <v>85.830601828459152</v>
      </c>
      <c r="J152" s="315"/>
      <c r="K152" s="315">
        <f>+K135</f>
        <v>83.838715392523881</v>
      </c>
      <c r="L152" s="315"/>
      <c r="M152" s="315">
        <f>+M135</f>
        <v>81.57676598479398</v>
      </c>
      <c r="N152" s="267"/>
      <c r="O152" s="315">
        <f>+O135</f>
        <v>79.186444238715779</v>
      </c>
      <c r="P152" s="267"/>
      <c r="Q152" s="315">
        <f>+Q135</f>
        <v>81.141760367566079</v>
      </c>
      <c r="R152" s="267"/>
      <c r="S152" s="315">
        <f>+S135</f>
        <v>79.456606342869847</v>
      </c>
      <c r="T152" s="267"/>
      <c r="U152" s="315">
        <f>+U135</f>
        <v>77.012321848934008</v>
      </c>
      <c r="V152" s="319"/>
      <c r="W152" s="318" t="s">
        <v>148</v>
      </c>
      <c r="X152" s="319"/>
      <c r="Y152" s="318" t="s">
        <v>148</v>
      </c>
      <c r="Z152" s="319"/>
      <c r="AA152" s="319" t="s">
        <v>148</v>
      </c>
      <c r="AB152" s="319"/>
      <c r="AC152" s="318" t="s">
        <v>148</v>
      </c>
      <c r="AD152" s="318"/>
      <c r="AE152" s="318" t="s">
        <v>148</v>
      </c>
      <c r="AF152" s="318"/>
      <c r="AG152" s="318" t="s">
        <v>148</v>
      </c>
      <c r="AH152" s="318"/>
      <c r="AI152" s="318" t="s">
        <v>148</v>
      </c>
      <c r="AJ152" s="318"/>
      <c r="AK152" s="318" t="s">
        <v>148</v>
      </c>
      <c r="AL152" s="318"/>
      <c r="AM152" s="318" t="s">
        <v>148</v>
      </c>
      <c r="AN152" s="318"/>
    </row>
    <row r="153" spans="1:40" ht="13.5" thickBot="1">
      <c r="A153" s="325" t="s">
        <v>377</v>
      </c>
      <c r="B153" s="270" t="s">
        <v>224</v>
      </c>
      <c r="C153" s="305">
        <v>0.91558943736057841</v>
      </c>
      <c r="D153" s="305"/>
      <c r="E153" s="305">
        <f>E151/E152</f>
        <v>0.95733251402134623</v>
      </c>
      <c r="F153" s="305"/>
      <c r="G153" s="305">
        <f>G151/G152</f>
        <v>0.96645659195799682</v>
      </c>
      <c r="H153" s="305"/>
      <c r="I153" s="305">
        <f>I151/I152</f>
        <v>0.96702106511945018</v>
      </c>
      <c r="J153" s="305"/>
      <c r="K153" s="305">
        <f>K151/K152</f>
        <v>1.0758752633278463</v>
      </c>
      <c r="L153" s="305"/>
      <c r="M153" s="305">
        <f>M151/M152</f>
        <v>1.0664801300926408</v>
      </c>
      <c r="N153" s="277"/>
      <c r="O153" s="305">
        <f>O151/O152</f>
        <v>1.0633133083507367</v>
      </c>
      <c r="P153" s="277"/>
      <c r="Q153" s="305">
        <f>Q151/Q152</f>
        <v>1.1153319769011887</v>
      </c>
      <c r="R153" s="277"/>
      <c r="S153" s="305">
        <f>S151/S152</f>
        <v>1.0760590457519894</v>
      </c>
      <c r="T153" s="277"/>
      <c r="U153" s="305">
        <f>U151/U152</f>
        <v>1.0290561055340648</v>
      </c>
      <c r="V153" s="320"/>
      <c r="W153" s="314" t="s">
        <v>148</v>
      </c>
      <c r="X153" s="320"/>
      <c r="Y153" s="314" t="s">
        <v>148</v>
      </c>
      <c r="Z153" s="320"/>
      <c r="AA153" s="320" t="s">
        <v>148</v>
      </c>
      <c r="AB153" s="320"/>
      <c r="AC153" s="314" t="s">
        <v>148</v>
      </c>
      <c r="AD153" s="314"/>
      <c r="AE153" s="314" t="s">
        <v>148</v>
      </c>
      <c r="AF153" s="314"/>
      <c r="AG153" s="314" t="s">
        <v>148</v>
      </c>
      <c r="AH153" s="314"/>
      <c r="AI153" s="314" t="s">
        <v>148</v>
      </c>
      <c r="AJ153" s="314"/>
      <c r="AK153" s="314" t="s">
        <v>148</v>
      </c>
      <c r="AL153" s="314"/>
      <c r="AM153" s="314" t="s">
        <v>148</v>
      </c>
      <c r="AN153" s="314"/>
    </row>
  </sheetData>
  <pageMargins left="0.7" right="0.7" top="0.75" bottom="0.75" header="0.3" footer="0.3"/>
  <pageSetup paperSize="9" orientation="portrait" verticalDpi="0" r:id="rId1"/>
  <ignoredErrors>
    <ignoredError sqref="P85 O141 N28 N84:N85 X85 Q85:W85 Y85:AN85 L28 K141 M141 I141 E141" formula="1"/>
  </ignoredErrors>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Ark5"/>
  <dimension ref="A1:AG61"/>
  <sheetViews>
    <sheetView showGridLines="0" zoomScale="85" zoomScaleNormal="85" workbookViewId="0">
      <selection activeCell="C6" sqref="C6:C57"/>
    </sheetView>
  </sheetViews>
  <sheetFormatPr baseColWidth="10" defaultColWidth="11.42578125" defaultRowHeight="14.25"/>
  <cols>
    <col min="1" max="1" width="4.28515625" style="19" customWidth="1"/>
    <col min="2" max="2" width="67.140625" style="19" customWidth="1"/>
    <col min="3" max="14" width="14.28515625" style="19" customWidth="1"/>
    <col min="15" max="16384" width="11.42578125" style="19"/>
  </cols>
  <sheetData>
    <row r="1" spans="1:33" ht="18.75" customHeight="1"/>
    <row r="2" spans="1:33" ht="18.75" customHeight="1">
      <c r="A2" s="20" t="s">
        <v>149</v>
      </c>
      <c r="B2" s="21"/>
      <c r="C2" s="22"/>
      <c r="D2" s="22"/>
      <c r="E2" s="22"/>
      <c r="F2" s="22"/>
      <c r="G2" s="22"/>
      <c r="H2" s="22"/>
      <c r="I2" s="22"/>
      <c r="J2" s="22"/>
    </row>
    <row r="3" spans="1:33" ht="14.25" customHeight="1">
      <c r="A3" s="20"/>
      <c r="B3" s="21"/>
      <c r="C3" s="22"/>
      <c r="D3" s="22"/>
      <c r="E3" s="22"/>
      <c r="F3" s="22"/>
      <c r="G3" s="22"/>
      <c r="H3" s="22"/>
      <c r="I3" s="22"/>
      <c r="J3" s="22"/>
    </row>
    <row r="4" spans="1:33" ht="14.25" customHeight="1">
      <c r="A4" s="20"/>
      <c r="B4" s="23"/>
      <c r="C4" s="22"/>
      <c r="D4" s="22"/>
      <c r="E4" s="22"/>
      <c r="F4" s="22"/>
      <c r="G4" s="22"/>
      <c r="H4" s="22"/>
      <c r="I4" s="22"/>
      <c r="J4" s="22"/>
    </row>
    <row r="5" spans="1:33" ht="14.25" customHeight="1">
      <c r="A5" s="20"/>
      <c r="B5" s="21"/>
      <c r="C5" s="22"/>
      <c r="D5" s="22"/>
      <c r="E5" s="22"/>
      <c r="F5" s="22"/>
      <c r="G5" s="22"/>
      <c r="H5" s="22"/>
      <c r="I5" s="22"/>
      <c r="J5" s="22"/>
    </row>
    <row r="6" spans="1:33" ht="14.25" customHeight="1">
      <c r="B6" s="25"/>
      <c r="C6" s="151" t="s">
        <v>324</v>
      </c>
      <c r="D6" s="26" t="s">
        <v>325</v>
      </c>
      <c r="E6" s="26" t="s">
        <v>326</v>
      </c>
      <c r="F6" s="26" t="s">
        <v>323</v>
      </c>
      <c r="G6" s="26" t="s">
        <v>324</v>
      </c>
      <c r="H6" s="26" t="s">
        <v>325</v>
      </c>
      <c r="I6" s="26" t="s">
        <v>326</v>
      </c>
      <c r="J6" s="26" t="s">
        <v>323</v>
      </c>
      <c r="K6" s="26" t="s">
        <v>324</v>
      </c>
      <c r="L6" s="26" t="s">
        <v>325</v>
      </c>
      <c r="M6" s="26" t="s">
        <v>326</v>
      </c>
      <c r="N6" s="26" t="s">
        <v>323</v>
      </c>
      <c r="O6" s="26" t="s">
        <v>324</v>
      </c>
      <c r="P6" s="26" t="s">
        <v>325</v>
      </c>
      <c r="Q6" s="26" t="s">
        <v>326</v>
      </c>
    </row>
    <row r="7" spans="1:33" ht="14.25" customHeight="1">
      <c r="B7" s="27" t="s">
        <v>153</v>
      </c>
      <c r="C7" s="152">
        <v>2019</v>
      </c>
      <c r="D7" s="28">
        <v>2019</v>
      </c>
      <c r="E7" s="28">
        <v>2019</v>
      </c>
      <c r="F7" s="28">
        <v>2018</v>
      </c>
      <c r="G7" s="28">
        <v>2018</v>
      </c>
      <c r="H7" s="28">
        <v>2018</v>
      </c>
      <c r="I7" s="28">
        <v>2018</v>
      </c>
      <c r="J7" s="28">
        <v>2017</v>
      </c>
      <c r="K7" s="28">
        <v>2017</v>
      </c>
      <c r="L7" s="28">
        <v>2017</v>
      </c>
      <c r="M7" s="28">
        <v>2017</v>
      </c>
      <c r="N7" s="28">
        <v>2016</v>
      </c>
      <c r="O7" s="28">
        <v>2016</v>
      </c>
      <c r="P7" s="28">
        <v>2016</v>
      </c>
      <c r="Q7" s="28">
        <v>2016</v>
      </c>
    </row>
    <row r="8" spans="1:33">
      <c r="B8" s="29" t="s">
        <v>14</v>
      </c>
      <c r="C8" s="150">
        <v>980.96140745999992</v>
      </c>
      <c r="D8" s="30">
        <v>909.94284900000025</v>
      </c>
      <c r="E8" s="30">
        <v>874.72606599999995</v>
      </c>
      <c r="F8" s="30">
        <v>896.1855771500002</v>
      </c>
      <c r="G8" s="30">
        <v>863.88</v>
      </c>
      <c r="H8" s="30">
        <v>843.96</v>
      </c>
      <c r="I8" s="30">
        <v>810.7</v>
      </c>
      <c r="J8" s="30">
        <v>820</v>
      </c>
      <c r="K8" s="30">
        <v>808.6</v>
      </c>
      <c r="L8" s="30">
        <v>822.9</v>
      </c>
      <c r="M8" s="30">
        <v>786.8</v>
      </c>
      <c r="N8" s="30">
        <v>785.5</v>
      </c>
      <c r="O8" s="30">
        <v>765</v>
      </c>
      <c r="P8" s="30">
        <v>472</v>
      </c>
      <c r="Q8" s="30">
        <v>472</v>
      </c>
      <c r="S8" s="241"/>
      <c r="T8" s="241"/>
      <c r="U8" s="241"/>
      <c r="V8" s="241"/>
      <c r="W8" s="241"/>
      <c r="X8" s="241"/>
      <c r="Y8" s="241"/>
      <c r="Z8" s="241"/>
      <c r="AA8" s="241"/>
      <c r="AB8" s="241"/>
      <c r="AC8" s="241"/>
      <c r="AD8" s="241"/>
      <c r="AE8" s="241"/>
      <c r="AF8" s="241"/>
      <c r="AG8" s="241"/>
    </row>
    <row r="9" spans="1:33" ht="14.25" customHeight="1">
      <c r="B9" s="31" t="s">
        <v>15</v>
      </c>
      <c r="C9" s="153">
        <v>426.69256100000007</v>
      </c>
      <c r="D9" s="32">
        <v>390.36875300000003</v>
      </c>
      <c r="E9" s="32">
        <v>366.89113700000001</v>
      </c>
      <c r="F9" s="32">
        <v>351.86614999999995</v>
      </c>
      <c r="G9" s="32">
        <v>340.02</v>
      </c>
      <c r="H9" s="32">
        <v>332.84</v>
      </c>
      <c r="I9" s="32">
        <v>315.7</v>
      </c>
      <c r="J9" s="32">
        <v>318</v>
      </c>
      <c r="K9" s="32">
        <v>310.2</v>
      </c>
      <c r="L9" s="32">
        <v>331.5</v>
      </c>
      <c r="M9" s="32">
        <v>322.3</v>
      </c>
      <c r="N9" s="32">
        <v>333.2</v>
      </c>
      <c r="O9" s="32">
        <v>323</v>
      </c>
      <c r="P9" s="32">
        <v>171.8</v>
      </c>
      <c r="Q9" s="32">
        <v>175.7</v>
      </c>
      <c r="S9" s="241"/>
      <c r="T9" s="241"/>
      <c r="U9" s="241"/>
      <c r="V9" s="241"/>
      <c r="W9" s="241"/>
      <c r="X9" s="241"/>
      <c r="Y9" s="241"/>
      <c r="Z9" s="241"/>
      <c r="AA9" s="241"/>
      <c r="AB9" s="241"/>
      <c r="AC9" s="241"/>
      <c r="AD9" s="241"/>
      <c r="AE9" s="241"/>
      <c r="AF9" s="241"/>
      <c r="AG9" s="241"/>
    </row>
    <row r="10" spans="1:33" ht="14.25" customHeight="1">
      <c r="B10" s="33" t="s">
        <v>16</v>
      </c>
      <c r="C10" s="154">
        <v>554.26884645999985</v>
      </c>
      <c r="D10" s="34">
        <v>519.57409600000028</v>
      </c>
      <c r="E10" s="34">
        <v>507.83492899999993</v>
      </c>
      <c r="F10" s="34">
        <v>544.31942715000025</v>
      </c>
      <c r="G10" s="34">
        <v>523.87</v>
      </c>
      <c r="H10" s="34">
        <v>511.12</v>
      </c>
      <c r="I10" s="34">
        <v>495</v>
      </c>
      <c r="J10" s="35">
        <v>501</v>
      </c>
      <c r="K10" s="35">
        <v>498.4</v>
      </c>
      <c r="L10" s="35">
        <v>491.4</v>
      </c>
      <c r="M10" s="35">
        <v>464.5</v>
      </c>
      <c r="N10" s="35">
        <v>452.3</v>
      </c>
      <c r="O10" s="35">
        <v>442</v>
      </c>
      <c r="P10" s="35">
        <v>300</v>
      </c>
      <c r="Q10" s="35">
        <v>296.60000000000002</v>
      </c>
      <c r="S10" s="241"/>
      <c r="T10" s="241"/>
      <c r="U10" s="241"/>
      <c r="V10" s="241"/>
      <c r="W10" s="241"/>
      <c r="X10" s="241"/>
      <c r="Y10" s="241"/>
      <c r="Z10" s="241"/>
      <c r="AA10" s="241"/>
      <c r="AB10" s="241"/>
      <c r="AC10" s="241"/>
      <c r="AD10" s="241"/>
      <c r="AE10" s="241"/>
      <c r="AF10" s="241"/>
      <c r="AG10" s="241"/>
    </row>
    <row r="11" spans="1:33" ht="14.25" customHeight="1">
      <c r="B11" s="36" t="s">
        <v>17</v>
      </c>
      <c r="C11" s="150">
        <v>336.14364882999996</v>
      </c>
      <c r="D11" s="30">
        <v>323.14792800000004</v>
      </c>
      <c r="E11" s="30">
        <v>303.825131</v>
      </c>
      <c r="F11" s="30">
        <v>296.58041600000001</v>
      </c>
      <c r="G11" s="30">
        <v>298.82</v>
      </c>
      <c r="H11" s="30">
        <v>309.98</v>
      </c>
      <c r="I11" s="30">
        <v>304.39999999999998</v>
      </c>
      <c r="J11" s="30">
        <v>312</v>
      </c>
      <c r="K11" s="30">
        <v>310.7</v>
      </c>
      <c r="L11" s="30">
        <v>297.39999999999998</v>
      </c>
      <c r="M11" s="30">
        <v>276.89999999999998</v>
      </c>
      <c r="N11" s="30">
        <v>275</v>
      </c>
      <c r="O11" s="30">
        <v>295</v>
      </c>
      <c r="P11" s="30">
        <v>137</v>
      </c>
      <c r="Q11" s="30">
        <v>122.9</v>
      </c>
      <c r="S11" s="241"/>
      <c r="T11" s="241"/>
      <c r="U11" s="241"/>
      <c r="V11" s="241"/>
      <c r="W11" s="241"/>
      <c r="X11" s="241"/>
      <c r="Y11" s="241"/>
      <c r="Z11" s="241"/>
      <c r="AA11" s="241"/>
      <c r="AB11" s="241"/>
      <c r="AC11" s="241"/>
      <c r="AD11" s="241"/>
      <c r="AE11" s="241"/>
      <c r="AF11" s="241"/>
      <c r="AG11" s="241"/>
    </row>
    <row r="12" spans="1:33" ht="14.25" customHeight="1">
      <c r="B12" s="36" t="s">
        <v>18</v>
      </c>
      <c r="C12" s="150">
        <v>39.90749885999999</v>
      </c>
      <c r="D12" s="30">
        <v>36.346273000000004</v>
      </c>
      <c r="E12" s="30">
        <v>30.424996</v>
      </c>
      <c r="F12" s="30">
        <v>31.770508000000007</v>
      </c>
      <c r="G12" s="30">
        <v>22.85</v>
      </c>
      <c r="H12" s="30">
        <v>27.31</v>
      </c>
      <c r="I12" s="30">
        <v>22.5</v>
      </c>
      <c r="J12" s="30">
        <v>27</v>
      </c>
      <c r="K12" s="30">
        <v>27.5</v>
      </c>
      <c r="L12" s="30">
        <v>26.1</v>
      </c>
      <c r="M12" s="30">
        <v>22.3</v>
      </c>
      <c r="N12" s="30">
        <v>22.6</v>
      </c>
      <c r="O12" s="30">
        <v>23</v>
      </c>
      <c r="P12" s="30">
        <v>12.9</v>
      </c>
      <c r="Q12" s="30">
        <v>12.5</v>
      </c>
      <c r="S12" s="241"/>
      <c r="T12" s="241"/>
      <c r="U12" s="241"/>
      <c r="V12" s="241"/>
      <c r="W12" s="241"/>
      <c r="X12" s="241"/>
      <c r="Y12" s="241"/>
      <c r="Z12" s="241"/>
      <c r="AA12" s="241"/>
      <c r="AB12" s="241"/>
      <c r="AC12" s="241"/>
      <c r="AD12" s="241"/>
      <c r="AE12" s="241"/>
      <c r="AF12" s="241"/>
      <c r="AG12" s="241"/>
    </row>
    <row r="13" spans="1:33" ht="14.25" customHeight="1">
      <c r="B13" s="31" t="s">
        <v>19</v>
      </c>
      <c r="C13" s="153">
        <v>54.031640870000018</v>
      </c>
      <c r="D13" s="32">
        <v>77.601349999999996</v>
      </c>
      <c r="E13" s="32">
        <v>67.150913000000003</v>
      </c>
      <c r="F13" s="32">
        <v>48.350609999999989</v>
      </c>
      <c r="G13" s="32">
        <v>39.67</v>
      </c>
      <c r="H13" s="32">
        <v>51.12</v>
      </c>
      <c r="I13" s="32">
        <v>41.5</v>
      </c>
      <c r="J13" s="32">
        <v>29</v>
      </c>
      <c r="K13" s="32">
        <v>41.6</v>
      </c>
      <c r="L13" s="32">
        <v>44.8</v>
      </c>
      <c r="M13" s="32">
        <v>53.2</v>
      </c>
      <c r="N13" s="32">
        <v>42.8</v>
      </c>
      <c r="O13" s="32">
        <v>37</v>
      </c>
      <c r="P13" s="32">
        <v>50.5</v>
      </c>
      <c r="Q13" s="32">
        <v>49.7</v>
      </c>
      <c r="S13" s="241"/>
      <c r="T13" s="241"/>
      <c r="U13" s="241"/>
      <c r="V13" s="241"/>
      <c r="W13" s="241"/>
      <c r="X13" s="241"/>
      <c r="Y13" s="241"/>
      <c r="Z13" s="241"/>
      <c r="AA13" s="241"/>
      <c r="AB13" s="241"/>
      <c r="AC13" s="241"/>
      <c r="AD13" s="241"/>
      <c r="AE13" s="241"/>
      <c r="AF13" s="241"/>
      <c r="AG13" s="241"/>
    </row>
    <row r="14" spans="1:33" ht="14.25" customHeight="1">
      <c r="B14" s="33" t="s">
        <v>20</v>
      </c>
      <c r="C14" s="155">
        <v>350.26779083999998</v>
      </c>
      <c r="D14" s="35">
        <v>364.40300500000001</v>
      </c>
      <c r="E14" s="35">
        <v>340.55104799999998</v>
      </c>
      <c r="F14" s="35">
        <v>313.16051800000002</v>
      </c>
      <c r="G14" s="35">
        <v>315.64</v>
      </c>
      <c r="H14" s="35">
        <v>333.79</v>
      </c>
      <c r="I14" s="35">
        <v>323.39999999999998</v>
      </c>
      <c r="J14" s="35">
        <v>315</v>
      </c>
      <c r="K14" s="35">
        <v>324.89999999999998</v>
      </c>
      <c r="L14" s="35">
        <v>316</v>
      </c>
      <c r="M14" s="35">
        <v>307.8</v>
      </c>
      <c r="N14" s="35">
        <v>295.2</v>
      </c>
      <c r="O14" s="35">
        <v>310</v>
      </c>
      <c r="P14" s="35">
        <v>174.6</v>
      </c>
      <c r="Q14" s="35">
        <v>160.1</v>
      </c>
      <c r="S14" s="241"/>
      <c r="T14" s="241"/>
      <c r="U14" s="241"/>
      <c r="V14" s="241"/>
      <c r="W14" s="241"/>
      <c r="X14" s="241"/>
      <c r="Y14" s="241"/>
      <c r="Z14" s="241"/>
      <c r="AA14" s="241"/>
      <c r="AB14" s="241"/>
      <c r="AC14" s="241"/>
      <c r="AD14" s="241"/>
      <c r="AE14" s="241"/>
      <c r="AF14" s="241"/>
      <c r="AG14" s="241"/>
    </row>
    <row r="15" spans="1:33" ht="14.25" customHeight="1">
      <c r="B15" s="37" t="s">
        <v>21</v>
      </c>
      <c r="C15" s="150">
        <v>0.21271836000000022</v>
      </c>
      <c r="D15" s="30">
        <v>6.0267499999999998</v>
      </c>
      <c r="E15" s="30">
        <v>12.376602999999999</v>
      </c>
      <c r="F15" s="30">
        <v>0.15571800000000025</v>
      </c>
      <c r="G15" s="30">
        <v>0.13</v>
      </c>
      <c r="H15" s="30">
        <v>0.43</v>
      </c>
      <c r="I15" s="30">
        <v>12.1</v>
      </c>
      <c r="J15" s="30">
        <v>0</v>
      </c>
      <c r="K15" s="30">
        <v>-0.2</v>
      </c>
      <c r="L15" s="30">
        <v>1.8</v>
      </c>
      <c r="M15" s="30">
        <v>8.6999999999999993</v>
      </c>
      <c r="N15" s="30">
        <v>0.3</v>
      </c>
      <c r="O15" s="30">
        <v>1</v>
      </c>
      <c r="P15" s="30">
        <v>45</v>
      </c>
      <c r="Q15" s="30">
        <v>0</v>
      </c>
      <c r="S15" s="241"/>
      <c r="T15" s="241"/>
      <c r="U15" s="241"/>
      <c r="V15" s="241"/>
      <c r="W15" s="241"/>
      <c r="X15" s="241"/>
      <c r="Y15" s="241"/>
      <c r="Z15" s="241"/>
      <c r="AA15" s="241"/>
      <c r="AB15" s="241"/>
      <c r="AC15" s="241"/>
      <c r="AD15" s="241"/>
      <c r="AE15" s="241"/>
      <c r="AF15" s="241"/>
      <c r="AG15" s="241"/>
    </row>
    <row r="16" spans="1:33" ht="14.25" customHeight="1">
      <c r="B16" s="36" t="s">
        <v>22</v>
      </c>
      <c r="C16" s="150">
        <v>43.530613450000089</v>
      </c>
      <c r="D16" s="30">
        <v>131.22960399999999</v>
      </c>
      <c r="E16" s="30">
        <v>345.58386999999999</v>
      </c>
      <c r="F16" s="30">
        <v>57.247618999999986</v>
      </c>
      <c r="G16" s="30">
        <v>57.58</v>
      </c>
      <c r="H16" s="30">
        <v>53.78</v>
      </c>
      <c r="I16" s="30">
        <v>29.7</v>
      </c>
      <c r="J16" s="30">
        <v>77</v>
      </c>
      <c r="K16" s="30">
        <v>81.8</v>
      </c>
      <c r="L16" s="30">
        <v>30.3</v>
      </c>
      <c r="M16" s="30">
        <v>6</v>
      </c>
      <c r="N16" s="30">
        <v>48.6</v>
      </c>
      <c r="O16" s="30">
        <v>21</v>
      </c>
      <c r="P16" s="30">
        <v>96</v>
      </c>
      <c r="Q16" s="30">
        <v>70</v>
      </c>
      <c r="S16" s="241"/>
      <c r="T16" s="241"/>
      <c r="U16" s="241"/>
      <c r="V16" s="241"/>
      <c r="W16" s="241"/>
      <c r="X16" s="241"/>
      <c r="Y16" s="241"/>
      <c r="Z16" s="241"/>
      <c r="AA16" s="241"/>
      <c r="AB16" s="241"/>
      <c r="AC16" s="241"/>
      <c r="AD16" s="241"/>
      <c r="AE16" s="241"/>
      <c r="AF16" s="241"/>
      <c r="AG16" s="241"/>
    </row>
    <row r="17" spans="2:33" ht="14.25" customHeight="1">
      <c r="B17" s="31" t="s">
        <v>23</v>
      </c>
      <c r="C17" s="153">
        <v>59.181588960000013</v>
      </c>
      <c r="D17" s="32">
        <v>60.766892999999996</v>
      </c>
      <c r="E17" s="32">
        <v>64.691337000000004</v>
      </c>
      <c r="F17" s="32">
        <v>-50.752992000000006</v>
      </c>
      <c r="G17" s="32">
        <v>32.340000000000003</v>
      </c>
      <c r="H17" s="32">
        <v>94.6</v>
      </c>
      <c r="I17" s="32">
        <v>3.6</v>
      </c>
      <c r="J17" s="32">
        <v>67</v>
      </c>
      <c r="K17" s="32">
        <v>18.600000000000001</v>
      </c>
      <c r="L17" s="32">
        <v>1.7</v>
      </c>
      <c r="M17" s="32">
        <v>-14.5</v>
      </c>
      <c r="N17" s="32">
        <v>17.100000000000001</v>
      </c>
      <c r="O17" s="32">
        <v>30</v>
      </c>
      <c r="P17" s="32">
        <v>-47</v>
      </c>
      <c r="Q17" s="32">
        <v>-62.7</v>
      </c>
      <c r="S17" s="241"/>
      <c r="T17" s="241"/>
      <c r="U17" s="241"/>
      <c r="V17" s="241"/>
      <c r="W17" s="241"/>
      <c r="X17" s="241"/>
      <c r="Y17" s="241"/>
      <c r="Z17" s="241"/>
      <c r="AA17" s="241"/>
      <c r="AB17" s="241"/>
      <c r="AC17" s="241"/>
      <c r="AD17" s="241"/>
      <c r="AE17" s="241"/>
      <c r="AF17" s="241"/>
      <c r="AG17" s="241"/>
    </row>
    <row r="18" spans="2:33" ht="14.25" customHeight="1">
      <c r="B18" s="33" t="s">
        <v>24</v>
      </c>
      <c r="C18" s="155">
        <v>102.9249207700001</v>
      </c>
      <c r="D18" s="38">
        <v>198.02324699999997</v>
      </c>
      <c r="E18" s="38">
        <v>422.65180999999995</v>
      </c>
      <c r="F18" s="38">
        <v>6.6503449999999802</v>
      </c>
      <c r="G18" s="38">
        <v>90.05</v>
      </c>
      <c r="H18" s="38">
        <v>148.81</v>
      </c>
      <c r="I18" s="38">
        <v>45.4</v>
      </c>
      <c r="J18" s="35">
        <v>143</v>
      </c>
      <c r="K18" s="35">
        <v>100.1</v>
      </c>
      <c r="L18" s="35">
        <v>33.799999999999997</v>
      </c>
      <c r="M18" s="35">
        <v>0.3</v>
      </c>
      <c r="N18" s="35">
        <v>66</v>
      </c>
      <c r="O18" s="35">
        <v>53</v>
      </c>
      <c r="P18" s="35">
        <v>94</v>
      </c>
      <c r="Q18" s="35">
        <v>7.3</v>
      </c>
      <c r="S18" s="241"/>
      <c r="T18" s="241"/>
      <c r="U18" s="241"/>
      <c r="V18" s="241"/>
      <c r="W18" s="241"/>
      <c r="X18" s="241"/>
      <c r="Y18" s="241"/>
      <c r="Z18" s="241"/>
      <c r="AA18" s="241"/>
      <c r="AB18" s="241"/>
      <c r="AC18" s="241"/>
      <c r="AD18" s="241"/>
      <c r="AE18" s="241"/>
      <c r="AF18" s="241"/>
      <c r="AG18" s="241"/>
    </row>
    <row r="19" spans="2:33" ht="14.25" customHeight="1">
      <c r="B19" s="39" t="s">
        <v>25</v>
      </c>
      <c r="C19" s="156">
        <v>1007.4615580699999</v>
      </c>
      <c r="D19" s="30">
        <v>1082.0003480000003</v>
      </c>
      <c r="E19" s="30">
        <v>1271.0377869999998</v>
      </c>
      <c r="F19" s="30">
        <v>864.13029015000029</v>
      </c>
      <c r="G19" s="30">
        <v>929.56</v>
      </c>
      <c r="H19" s="30">
        <v>993.72</v>
      </c>
      <c r="I19" s="30">
        <v>863.8</v>
      </c>
      <c r="J19" s="38">
        <v>959</v>
      </c>
      <c r="K19" s="38">
        <v>923.4</v>
      </c>
      <c r="L19" s="38">
        <v>841.3</v>
      </c>
      <c r="M19" s="38">
        <v>772.6</v>
      </c>
      <c r="N19" s="38">
        <v>813.5</v>
      </c>
      <c r="O19" s="38">
        <v>805</v>
      </c>
      <c r="P19" s="38">
        <v>568.6</v>
      </c>
      <c r="Q19" s="38">
        <v>464</v>
      </c>
      <c r="S19" s="241"/>
      <c r="T19" s="241"/>
      <c r="U19" s="241"/>
      <c r="V19" s="241"/>
      <c r="W19" s="241"/>
      <c r="X19" s="241"/>
      <c r="Y19" s="241"/>
      <c r="Z19" s="241"/>
      <c r="AA19" s="241"/>
      <c r="AB19" s="241"/>
      <c r="AC19" s="241"/>
      <c r="AD19" s="241"/>
      <c r="AE19" s="241"/>
      <c r="AF19" s="241"/>
      <c r="AG19" s="241"/>
    </row>
    <row r="20" spans="2:33" ht="14.25" customHeight="1">
      <c r="B20" s="36" t="s">
        <v>26</v>
      </c>
      <c r="C20" s="150">
        <v>266.54262888999995</v>
      </c>
      <c r="D20" s="30">
        <v>267.35213229999999</v>
      </c>
      <c r="E20" s="30">
        <v>289.6442237</v>
      </c>
      <c r="F20" s="30">
        <v>286.04699999999991</v>
      </c>
      <c r="G20" s="30">
        <v>259.49</v>
      </c>
      <c r="H20" s="30">
        <v>246.94</v>
      </c>
      <c r="I20" s="30">
        <v>257.8</v>
      </c>
      <c r="J20" s="30">
        <v>308</v>
      </c>
      <c r="K20" s="30">
        <v>233.2</v>
      </c>
      <c r="L20" s="30">
        <v>236.6</v>
      </c>
      <c r="M20" s="30">
        <v>232.5</v>
      </c>
      <c r="N20" s="30">
        <v>253.5</v>
      </c>
      <c r="O20" s="30">
        <v>27</v>
      </c>
      <c r="P20" s="30">
        <v>145</v>
      </c>
      <c r="Q20" s="30">
        <v>148.1</v>
      </c>
      <c r="S20" s="241"/>
      <c r="T20" s="241"/>
      <c r="U20" s="241"/>
      <c r="V20" s="241"/>
      <c r="W20" s="241"/>
      <c r="X20" s="241"/>
      <c r="Y20" s="241"/>
      <c r="Z20" s="241"/>
      <c r="AA20" s="241"/>
      <c r="AB20" s="241"/>
      <c r="AC20" s="241"/>
      <c r="AD20" s="241"/>
      <c r="AE20" s="241"/>
      <c r="AF20" s="241"/>
      <c r="AG20" s="241"/>
    </row>
    <row r="21" spans="2:33" ht="14.25" customHeight="1">
      <c r="B21" s="37" t="s">
        <v>27</v>
      </c>
      <c r="C21" s="150">
        <v>29.826711099999983</v>
      </c>
      <c r="D21" s="30">
        <v>33.348470000000006</v>
      </c>
      <c r="E21" s="30">
        <v>35.541224</v>
      </c>
      <c r="F21" s="30">
        <v>23.057108999999997</v>
      </c>
      <c r="G21" s="30">
        <v>24.36</v>
      </c>
      <c r="H21" s="30">
        <v>31.89</v>
      </c>
      <c r="I21" s="30">
        <v>23.2</v>
      </c>
      <c r="J21" s="30">
        <v>22</v>
      </c>
      <c r="K21" s="30">
        <v>20.7</v>
      </c>
      <c r="L21" s="30">
        <v>20.8</v>
      </c>
      <c r="M21" s="30">
        <v>20.5</v>
      </c>
      <c r="N21" s="30">
        <v>21.9</v>
      </c>
      <c r="O21" s="30">
        <v>19</v>
      </c>
      <c r="P21" s="30">
        <v>12</v>
      </c>
      <c r="Q21" s="30">
        <v>11</v>
      </c>
      <c r="S21" s="241"/>
      <c r="T21" s="241"/>
      <c r="U21" s="241"/>
      <c r="V21" s="241"/>
      <c r="W21" s="241"/>
      <c r="X21" s="241"/>
      <c r="Y21" s="241"/>
      <c r="Z21" s="241"/>
      <c r="AA21" s="241"/>
      <c r="AB21" s="241"/>
      <c r="AC21" s="241"/>
      <c r="AD21" s="241"/>
      <c r="AE21" s="241"/>
      <c r="AF21" s="241"/>
      <c r="AG21" s="241"/>
    </row>
    <row r="22" spans="2:33" ht="14.25" customHeight="1">
      <c r="B22" s="31" t="s">
        <v>28</v>
      </c>
      <c r="C22" s="153">
        <v>161.08322880000003</v>
      </c>
      <c r="D22" s="32">
        <v>188.64923399999995</v>
      </c>
      <c r="E22" s="32">
        <v>168.521896</v>
      </c>
      <c r="F22" s="32">
        <v>196.91610200000002</v>
      </c>
      <c r="G22" s="32">
        <v>173.12</v>
      </c>
      <c r="H22" s="32">
        <v>189.56</v>
      </c>
      <c r="I22" s="32">
        <v>168.5</v>
      </c>
      <c r="J22" s="32">
        <v>220</v>
      </c>
      <c r="K22" s="32">
        <v>178.9</v>
      </c>
      <c r="L22" s="32">
        <v>220.8</v>
      </c>
      <c r="M22" s="32">
        <v>184.3</v>
      </c>
      <c r="N22" s="32">
        <v>201.2</v>
      </c>
      <c r="O22" s="32">
        <v>168</v>
      </c>
      <c r="P22" s="32">
        <v>102</v>
      </c>
      <c r="Q22" s="32">
        <v>93.7</v>
      </c>
      <c r="S22" s="241"/>
      <c r="T22" s="241"/>
      <c r="U22" s="241"/>
      <c r="V22" s="241"/>
      <c r="W22" s="241"/>
      <c r="X22" s="241"/>
      <c r="Y22" s="241"/>
      <c r="Z22" s="241"/>
      <c r="AA22" s="241"/>
      <c r="AB22" s="241"/>
      <c r="AC22" s="241"/>
      <c r="AD22" s="241"/>
      <c r="AE22" s="241"/>
      <c r="AF22" s="241"/>
      <c r="AG22" s="241"/>
    </row>
    <row r="23" spans="2:33" ht="14.25" customHeight="1">
      <c r="B23" s="33" t="s">
        <v>29</v>
      </c>
      <c r="C23" s="155">
        <v>457.45256878999999</v>
      </c>
      <c r="D23" s="38">
        <v>489.34983629999999</v>
      </c>
      <c r="E23" s="38">
        <v>493.70734370000002</v>
      </c>
      <c r="F23" s="38">
        <v>506.0202109999999</v>
      </c>
      <c r="G23" s="38">
        <v>456.98</v>
      </c>
      <c r="H23" s="38">
        <v>468.39</v>
      </c>
      <c r="I23" s="38">
        <v>449.5</v>
      </c>
      <c r="J23" s="35">
        <v>550</v>
      </c>
      <c r="K23" s="35">
        <v>432.8</v>
      </c>
      <c r="L23" s="35">
        <v>478.1</v>
      </c>
      <c r="M23" s="35">
        <v>437.3</v>
      </c>
      <c r="N23" s="35">
        <v>476.5</v>
      </c>
      <c r="O23" s="35">
        <v>214</v>
      </c>
      <c r="P23" s="35">
        <v>259</v>
      </c>
      <c r="Q23" s="35">
        <v>252.8</v>
      </c>
      <c r="S23" s="241"/>
      <c r="T23" s="241"/>
      <c r="U23" s="241"/>
      <c r="V23" s="241"/>
      <c r="W23" s="241"/>
      <c r="X23" s="241"/>
      <c r="Y23" s="241"/>
      <c r="Z23" s="241"/>
      <c r="AA23" s="241"/>
      <c r="AB23" s="241"/>
      <c r="AC23" s="241"/>
      <c r="AD23" s="241"/>
      <c r="AE23" s="241"/>
      <c r="AF23" s="241"/>
      <c r="AG23" s="241"/>
    </row>
    <row r="24" spans="2:33" ht="14.25" customHeight="1">
      <c r="B24" s="40" t="s">
        <v>30</v>
      </c>
      <c r="C24" s="156">
        <v>550.00898927999992</v>
      </c>
      <c r="D24" s="30">
        <v>592.65051170000027</v>
      </c>
      <c r="E24" s="30">
        <v>777.33044329999973</v>
      </c>
      <c r="F24" s="30">
        <v>358.11007915000039</v>
      </c>
      <c r="G24" s="30">
        <v>472.58</v>
      </c>
      <c r="H24" s="30">
        <v>525.33000000000004</v>
      </c>
      <c r="I24" s="30">
        <v>414.3</v>
      </c>
      <c r="J24" s="38">
        <v>409</v>
      </c>
      <c r="K24" s="38">
        <v>490.5</v>
      </c>
      <c r="L24" s="38">
        <v>363.1</v>
      </c>
      <c r="M24" s="38">
        <v>335.3</v>
      </c>
      <c r="N24" s="38">
        <v>336.9</v>
      </c>
      <c r="O24" s="38">
        <v>590</v>
      </c>
      <c r="P24" s="38">
        <v>309.60000000000002</v>
      </c>
      <c r="Q24" s="38">
        <v>210.9</v>
      </c>
      <c r="S24" s="241"/>
      <c r="T24" s="241"/>
      <c r="U24" s="241"/>
      <c r="V24" s="241"/>
      <c r="W24" s="241"/>
      <c r="X24" s="241"/>
      <c r="Y24" s="241"/>
      <c r="Z24" s="241"/>
      <c r="AA24" s="241"/>
      <c r="AB24" s="241"/>
      <c r="AC24" s="241"/>
      <c r="AD24" s="241"/>
      <c r="AE24" s="241"/>
      <c r="AF24" s="241"/>
      <c r="AG24" s="241"/>
    </row>
    <row r="25" spans="2:33" ht="14.25" customHeight="1">
      <c r="B25" s="31" t="s">
        <v>31</v>
      </c>
      <c r="C25" s="153">
        <v>24.456724880000003</v>
      </c>
      <c r="D25" s="32">
        <v>8.1164850000000008</v>
      </c>
      <c r="E25" s="32">
        <v>-32.898592000000001</v>
      </c>
      <c r="F25" s="32">
        <v>11.441641000000001</v>
      </c>
      <c r="G25" s="32">
        <v>11.93</v>
      </c>
      <c r="H25" s="32">
        <v>7.13</v>
      </c>
      <c r="I25" s="32">
        <v>4.8</v>
      </c>
      <c r="J25" s="32">
        <v>-13</v>
      </c>
      <c r="K25" s="32">
        <v>14.5</v>
      </c>
      <c r="L25" s="32">
        <v>5.2</v>
      </c>
      <c r="M25" s="32">
        <v>-26.2</v>
      </c>
      <c r="N25" s="32">
        <v>42.6</v>
      </c>
      <c r="O25" s="32">
        <v>3</v>
      </c>
      <c r="P25" s="32">
        <v>20.2</v>
      </c>
      <c r="Q25" s="32">
        <v>8.9</v>
      </c>
      <c r="S25" s="241"/>
      <c r="T25" s="241"/>
      <c r="U25" s="241"/>
      <c r="V25" s="241"/>
      <c r="W25" s="241"/>
      <c r="X25" s="241"/>
      <c r="Y25" s="241"/>
      <c r="Z25" s="241"/>
      <c r="AA25" s="241"/>
      <c r="AB25" s="241"/>
      <c r="AC25" s="241"/>
      <c r="AD25" s="241"/>
      <c r="AE25" s="241"/>
      <c r="AF25" s="241"/>
      <c r="AG25" s="241"/>
    </row>
    <row r="26" spans="2:33" ht="14.25" customHeight="1">
      <c r="B26" s="33" t="s">
        <v>32</v>
      </c>
      <c r="C26" s="155">
        <v>525.5522643999999</v>
      </c>
      <c r="D26" s="38">
        <v>584.53402670000025</v>
      </c>
      <c r="E26" s="38">
        <v>810.22903529999974</v>
      </c>
      <c r="F26" s="38">
        <v>346.66843815000038</v>
      </c>
      <c r="G26" s="38">
        <v>460.65</v>
      </c>
      <c r="H26" s="38">
        <v>518.20000000000005</v>
      </c>
      <c r="I26" s="38">
        <v>409.5</v>
      </c>
      <c r="J26" s="35">
        <v>422</v>
      </c>
      <c r="K26" s="35">
        <v>476</v>
      </c>
      <c r="L26" s="35">
        <v>357.9</v>
      </c>
      <c r="M26" s="35">
        <v>361.4</v>
      </c>
      <c r="N26" s="35">
        <v>294.39999999999998</v>
      </c>
      <c r="O26" s="35">
        <v>587</v>
      </c>
      <c r="P26" s="35">
        <v>289.39999999999998</v>
      </c>
      <c r="Q26" s="35">
        <v>202</v>
      </c>
      <c r="S26" s="241"/>
      <c r="T26" s="241"/>
      <c r="U26" s="241"/>
      <c r="V26" s="241"/>
      <c r="W26" s="241"/>
      <c r="X26" s="241"/>
      <c r="Y26" s="241"/>
      <c r="Z26" s="241"/>
      <c r="AA26" s="241"/>
      <c r="AB26" s="241"/>
      <c r="AC26" s="241"/>
      <c r="AD26" s="241"/>
      <c r="AE26" s="241"/>
      <c r="AF26" s="241"/>
      <c r="AG26" s="241"/>
    </row>
    <row r="27" spans="2:33" ht="14.25" customHeight="1">
      <c r="B27" s="31" t="s">
        <v>33</v>
      </c>
      <c r="C27" s="157">
        <v>116.26784424000002</v>
      </c>
      <c r="D27" s="32">
        <v>113.70849100000001</v>
      </c>
      <c r="E27" s="32">
        <v>53.659356000000002</v>
      </c>
      <c r="F27" s="32">
        <v>24.860299999999995</v>
      </c>
      <c r="G27" s="32">
        <v>98.98</v>
      </c>
      <c r="H27" s="32">
        <v>102.05</v>
      </c>
      <c r="I27" s="32">
        <v>95.6</v>
      </c>
      <c r="J27" s="41">
        <v>85</v>
      </c>
      <c r="K27" s="41">
        <v>99.2</v>
      </c>
      <c r="L27" s="41">
        <v>83.9</v>
      </c>
      <c r="M27" s="41">
        <v>87.6</v>
      </c>
      <c r="N27" s="41">
        <v>13.5</v>
      </c>
      <c r="O27" s="41">
        <v>163</v>
      </c>
      <c r="P27" s="41">
        <v>62.2</v>
      </c>
      <c r="Q27" s="41">
        <v>33</v>
      </c>
      <c r="S27" s="241"/>
      <c r="T27" s="241"/>
      <c r="U27" s="241"/>
      <c r="V27" s="241"/>
      <c r="W27" s="241"/>
      <c r="X27" s="241"/>
      <c r="Y27" s="241"/>
      <c r="Z27" s="241"/>
      <c r="AA27" s="241"/>
      <c r="AB27" s="241"/>
      <c r="AC27" s="241"/>
      <c r="AD27" s="241"/>
      <c r="AE27" s="241"/>
      <c r="AF27" s="241"/>
      <c r="AG27" s="241"/>
    </row>
    <row r="28" spans="2:33" ht="14.25" customHeight="1">
      <c r="B28" s="42" t="s">
        <v>34</v>
      </c>
      <c r="C28" s="158">
        <v>409.28442015999985</v>
      </c>
      <c r="D28" s="43">
        <v>470.82553570000027</v>
      </c>
      <c r="E28" s="43">
        <v>756.56967929999973</v>
      </c>
      <c r="F28" s="43">
        <v>321.80813815000039</v>
      </c>
      <c r="G28" s="43">
        <v>361.67</v>
      </c>
      <c r="H28" s="43">
        <v>416.15</v>
      </c>
      <c r="I28" s="43">
        <v>313.89999999999998</v>
      </c>
      <c r="J28" s="44">
        <v>337</v>
      </c>
      <c r="K28" s="44">
        <v>376.8</v>
      </c>
      <c r="L28" s="44">
        <v>274</v>
      </c>
      <c r="M28" s="44">
        <v>273.89999999999998</v>
      </c>
      <c r="N28" s="44">
        <v>280.8</v>
      </c>
      <c r="O28" s="44">
        <v>424</v>
      </c>
      <c r="P28" s="44">
        <v>227.2</v>
      </c>
      <c r="Q28" s="44">
        <v>169</v>
      </c>
      <c r="S28" s="241"/>
      <c r="T28" s="241"/>
      <c r="U28" s="241"/>
      <c r="V28" s="241"/>
      <c r="W28" s="241"/>
      <c r="X28" s="241"/>
      <c r="Y28" s="241"/>
      <c r="Z28" s="241"/>
      <c r="AA28" s="241"/>
      <c r="AB28" s="241"/>
      <c r="AC28" s="241"/>
      <c r="AD28" s="241"/>
      <c r="AE28" s="241"/>
      <c r="AF28" s="241"/>
      <c r="AG28" s="241"/>
    </row>
    <row r="29" spans="2:33" ht="14.25" customHeight="1">
      <c r="B29" s="45"/>
      <c r="C29" s="159"/>
      <c r="D29" s="46"/>
      <c r="E29" s="46"/>
      <c r="F29" s="46"/>
      <c r="G29" s="46"/>
      <c r="H29" s="46"/>
      <c r="I29" s="46"/>
      <c r="J29" s="46"/>
      <c r="K29" s="46"/>
      <c r="L29" s="46"/>
      <c r="M29" s="46"/>
      <c r="N29" s="47"/>
      <c r="O29" s="47"/>
      <c r="P29" s="47"/>
      <c r="Q29" s="47"/>
      <c r="S29" s="241"/>
      <c r="T29" s="241"/>
    </row>
    <row r="30" spans="2:33" ht="14.25" customHeight="1">
      <c r="B30" s="45"/>
      <c r="C30" s="151" t="s">
        <v>324</v>
      </c>
      <c r="D30" s="26" t="s">
        <v>325</v>
      </c>
      <c r="E30" s="26" t="s">
        <v>326</v>
      </c>
      <c r="F30" s="26" t="s">
        <v>323</v>
      </c>
      <c r="G30" s="26" t="s">
        <v>324</v>
      </c>
      <c r="H30" s="26" t="s">
        <v>325</v>
      </c>
      <c r="I30" s="26" t="s">
        <v>326</v>
      </c>
      <c r="J30" s="26" t="s">
        <v>323</v>
      </c>
      <c r="K30" s="26" t="s">
        <v>324</v>
      </c>
      <c r="L30" s="26" t="s">
        <v>325</v>
      </c>
      <c r="M30" s="26" t="s">
        <v>326</v>
      </c>
      <c r="N30" s="26" t="s">
        <v>323</v>
      </c>
      <c r="O30" s="26" t="s">
        <v>324</v>
      </c>
      <c r="P30" s="26" t="s">
        <v>325</v>
      </c>
      <c r="Q30" s="26" t="s">
        <v>326</v>
      </c>
      <c r="S30" s="241"/>
      <c r="T30" s="241"/>
    </row>
    <row r="31" spans="2:33" ht="14.25" customHeight="1">
      <c r="B31" s="48"/>
      <c r="C31" s="152">
        <v>2019</v>
      </c>
      <c r="D31" s="28">
        <v>2019</v>
      </c>
      <c r="E31" s="28">
        <v>2019</v>
      </c>
      <c r="F31" s="28">
        <v>2018</v>
      </c>
      <c r="G31" s="28">
        <v>2018</v>
      </c>
      <c r="H31" s="28">
        <v>2018</v>
      </c>
      <c r="I31" s="28">
        <v>2018</v>
      </c>
      <c r="J31" s="28">
        <v>2017</v>
      </c>
      <c r="K31" s="28">
        <v>2017</v>
      </c>
      <c r="L31" s="28">
        <v>2017</v>
      </c>
      <c r="M31" s="28">
        <v>2017</v>
      </c>
      <c r="N31" s="28">
        <v>2016</v>
      </c>
      <c r="O31" s="28">
        <v>2016</v>
      </c>
      <c r="P31" s="28">
        <v>2016</v>
      </c>
      <c r="Q31" s="28">
        <v>2016</v>
      </c>
      <c r="S31" s="241"/>
      <c r="T31" s="241"/>
    </row>
    <row r="32" spans="2:33" ht="14.25" customHeight="1">
      <c r="B32" s="49" t="s">
        <v>35</v>
      </c>
      <c r="C32" s="360"/>
      <c r="D32" s="50"/>
      <c r="E32" s="50"/>
      <c r="F32" s="50"/>
      <c r="G32" s="50"/>
      <c r="H32" s="50"/>
      <c r="I32" s="50"/>
      <c r="J32" s="50"/>
      <c r="K32" s="50"/>
      <c r="L32" s="50"/>
      <c r="M32" s="50"/>
      <c r="N32" s="50"/>
      <c r="O32" s="50"/>
      <c r="P32" s="50"/>
      <c r="Q32" s="50"/>
      <c r="S32" s="241"/>
      <c r="T32" s="241"/>
    </row>
    <row r="33" spans="2:28" ht="14.25" customHeight="1">
      <c r="B33" s="51" t="s">
        <v>47</v>
      </c>
      <c r="C33" s="160">
        <v>0.10703313978547846</v>
      </c>
      <c r="D33" s="52">
        <v>0.12832723401509039</v>
      </c>
      <c r="E33" s="52">
        <v>0.21203709711880703</v>
      </c>
      <c r="F33" s="52">
        <v>9.0811885264778805E-2</v>
      </c>
      <c r="G33" s="52">
        <v>0.108</v>
      </c>
      <c r="H33" s="52">
        <v>0.129</v>
      </c>
      <c r="I33" s="52">
        <v>9.8718530466129092E-2</v>
      </c>
      <c r="J33" s="52">
        <v>0.104</v>
      </c>
      <c r="K33" s="52">
        <v>0.11963768594542483</v>
      </c>
      <c r="L33" s="52">
        <v>8.9898277387968142E-2</v>
      </c>
      <c r="M33" s="52">
        <v>9.2213275370305686E-2</v>
      </c>
      <c r="N33" s="52">
        <v>9.3904522868818091E-2</v>
      </c>
      <c r="O33" s="52">
        <v>0.14992409630498033</v>
      </c>
      <c r="P33" s="52">
        <v>9.0290287344681225E-2</v>
      </c>
      <c r="Q33" s="52">
        <v>7.6999999999999999E-2</v>
      </c>
      <c r="S33" s="241"/>
      <c r="T33" s="241"/>
    </row>
    <row r="34" spans="2:28" ht="14.25" customHeight="1">
      <c r="B34" s="51" t="s">
        <v>48</v>
      </c>
      <c r="C34" s="161">
        <v>1.6445913599537627E-2</v>
      </c>
      <c r="D34" s="53">
        <v>1.6208759270006506E-2</v>
      </c>
      <c r="E34" s="53">
        <v>1.649204876408205E-2</v>
      </c>
      <c r="F34" s="53">
        <v>1.7643891844965856E-2</v>
      </c>
      <c r="G34" s="53">
        <v>1.7299999999999999E-2</v>
      </c>
      <c r="H34" s="53">
        <v>1.7500000000000002E-2</v>
      </c>
      <c r="I34" s="53">
        <v>1.8051702661913416E-2</v>
      </c>
      <c r="J34" s="53">
        <v>1.8499999999999999E-2</v>
      </c>
      <c r="K34" s="53">
        <v>1.8482305724621995E-2</v>
      </c>
      <c r="L34" s="53">
        <v>1.8816458079217023E-2</v>
      </c>
      <c r="M34" s="53">
        <v>1.8514002321617137E-2</v>
      </c>
      <c r="N34" s="53">
        <v>1.7871202954242278E-2</v>
      </c>
      <c r="O34" s="53">
        <v>1.7531074385281023E-2</v>
      </c>
      <c r="P34" s="53">
        <v>1.5269661810367211E-2</v>
      </c>
      <c r="Q34" s="53">
        <v>2.085552428517521E-2</v>
      </c>
      <c r="S34" s="241"/>
      <c r="T34" s="241"/>
    </row>
    <row r="35" spans="2:28" ht="14.25" customHeight="1">
      <c r="B35" s="51" t="s">
        <v>49</v>
      </c>
      <c r="C35" s="160">
        <v>0.45406453985831935</v>
      </c>
      <c r="D35" s="52">
        <v>0.4522640285694251</v>
      </c>
      <c r="E35" s="52">
        <v>0.38842853355704376</v>
      </c>
      <c r="F35" s="52">
        <v>0.58558323526902667</v>
      </c>
      <c r="G35" s="52">
        <v>0.49199999999999999</v>
      </c>
      <c r="H35" s="52">
        <v>0.47599999999999998</v>
      </c>
      <c r="I35" s="52">
        <v>0.520355215279799</v>
      </c>
      <c r="J35" s="52">
        <v>0.57399999999999995</v>
      </c>
      <c r="K35" s="52">
        <v>0.46874258094775179</v>
      </c>
      <c r="L35" s="52">
        <v>0.56834671267374404</v>
      </c>
      <c r="M35" s="52">
        <v>0.56606069235100342</v>
      </c>
      <c r="N35" s="52">
        <v>0.58578992165698129</v>
      </c>
      <c r="O35" s="52">
        <v>0.26583850931677017</v>
      </c>
      <c r="P35" s="52">
        <v>0.45550474850510025</v>
      </c>
      <c r="Q35" s="52">
        <v>0.5448158444861102</v>
      </c>
      <c r="S35" s="241"/>
      <c r="T35" s="241"/>
    </row>
    <row r="36" spans="2:28" ht="14.25" customHeight="1">
      <c r="B36" s="54" t="s">
        <v>36</v>
      </c>
      <c r="C36" s="162"/>
      <c r="D36" s="55"/>
      <c r="E36" s="55"/>
      <c r="F36" s="55"/>
      <c r="G36" s="55"/>
      <c r="H36" s="55"/>
      <c r="I36" s="55"/>
      <c r="J36" s="55"/>
      <c r="K36" s="55"/>
      <c r="L36" s="55"/>
      <c r="M36" s="55"/>
      <c r="N36" s="55"/>
      <c r="O36" s="55"/>
      <c r="P36" s="55"/>
      <c r="Q36" s="55"/>
      <c r="S36" s="241"/>
      <c r="T36" s="241"/>
    </row>
    <row r="37" spans="2:28" ht="14.25" customHeight="1">
      <c r="B37" s="29" t="s">
        <v>37</v>
      </c>
      <c r="C37" s="150">
        <v>104037.30788707999</v>
      </c>
      <c r="D37" s="30">
        <v>101668.24776078029</v>
      </c>
      <c r="E37" s="30">
        <v>98744.151407699988</v>
      </c>
      <c r="F37" s="30">
        <v>98940.269777329799</v>
      </c>
      <c r="G37" s="30">
        <v>98258.99</v>
      </c>
      <c r="H37" s="30">
        <v>96039.58</v>
      </c>
      <c r="I37" s="30">
        <v>92817.7</v>
      </c>
      <c r="J37" s="30">
        <v>90460</v>
      </c>
      <c r="K37" s="56">
        <v>88945</v>
      </c>
      <c r="L37" s="56">
        <v>87527.8</v>
      </c>
      <c r="M37" s="56">
        <v>84901.4</v>
      </c>
      <c r="N37" s="56">
        <v>82944.800000000003</v>
      </c>
      <c r="O37" s="56">
        <v>81336</v>
      </c>
      <c r="P37" s="56">
        <v>79286</v>
      </c>
      <c r="Q37" s="56">
        <v>44308</v>
      </c>
      <c r="S37" s="241"/>
      <c r="T37" s="241"/>
      <c r="U37" s="241"/>
      <c r="V37" s="241"/>
      <c r="W37" s="241"/>
      <c r="X37" s="241"/>
      <c r="Y37" s="241"/>
      <c r="Z37" s="241"/>
      <c r="AA37" s="241"/>
      <c r="AB37" s="241"/>
    </row>
    <row r="38" spans="2:28" ht="14.25" customHeight="1">
      <c r="B38" s="29" t="s">
        <v>50</v>
      </c>
      <c r="C38" s="150">
        <v>147309.94290146002</v>
      </c>
      <c r="D38" s="30">
        <v>144336.62376078026</v>
      </c>
      <c r="E38" s="30">
        <v>141078.62044130999</v>
      </c>
      <c r="F38" s="30">
        <v>140165.15885532982</v>
      </c>
      <c r="G38" s="30">
        <v>138152.57999999999</v>
      </c>
      <c r="H38" s="30">
        <v>135494.82</v>
      </c>
      <c r="I38" s="30">
        <v>132432.79999999999</v>
      </c>
      <c r="J38" s="30">
        <v>129535</v>
      </c>
      <c r="K38" s="56">
        <v>126919</v>
      </c>
      <c r="L38" s="56">
        <v>124393.2</v>
      </c>
      <c r="M38" s="56">
        <v>121701.4</v>
      </c>
      <c r="N38" s="56">
        <v>119450.1</v>
      </c>
      <c r="O38" s="56">
        <v>117625</v>
      </c>
      <c r="P38" s="56">
        <v>115224</v>
      </c>
      <c r="Q38" s="56">
        <v>62156</v>
      </c>
      <c r="S38" s="241"/>
      <c r="T38" s="241"/>
      <c r="U38" s="241"/>
      <c r="V38" s="241"/>
      <c r="W38" s="241"/>
      <c r="X38" s="241"/>
      <c r="Y38" s="241"/>
      <c r="Z38" s="241"/>
      <c r="AA38" s="241"/>
      <c r="AB38" s="241"/>
    </row>
    <row r="39" spans="2:28" ht="14.25" customHeight="1">
      <c r="B39" s="29" t="s">
        <v>51</v>
      </c>
      <c r="C39" s="163">
        <v>5.8807063506241937E-2</v>
      </c>
      <c r="D39" s="57">
        <v>5.860819240917424E-2</v>
      </c>
      <c r="E39" s="57">
        <v>6.3849938865774003E-2</v>
      </c>
      <c r="F39" s="57">
        <v>9.3744280600519717E-2</v>
      </c>
      <c r="G39" s="57">
        <v>0.105</v>
      </c>
      <c r="H39" s="57">
        <v>9.7000000000000003E-2</v>
      </c>
      <c r="I39" s="57">
        <v>9.3241288298602412E-2</v>
      </c>
      <c r="J39" s="57">
        <v>9.0999999999999998E-2</v>
      </c>
      <c r="K39" s="58">
        <v>9.3550697287916859E-2</v>
      </c>
      <c r="L39" s="58">
        <v>0.10395072510304325</v>
      </c>
      <c r="M39" s="58">
        <v>0.91618632962816671</v>
      </c>
      <c r="N39" s="58">
        <v>0.8946184016550337</v>
      </c>
      <c r="O39" s="58">
        <v>0.90100000000000002</v>
      </c>
      <c r="P39" s="58">
        <v>0.88400000000000001</v>
      </c>
      <c r="Q39" s="58">
        <v>9.4E-2</v>
      </c>
      <c r="S39" s="241"/>
      <c r="T39" s="241"/>
      <c r="U39" s="241"/>
      <c r="V39" s="241"/>
      <c r="W39" s="241"/>
      <c r="X39" s="241"/>
      <c r="Y39" s="241"/>
      <c r="Z39" s="241"/>
      <c r="AA39" s="241"/>
      <c r="AB39" s="241"/>
    </row>
    <row r="40" spans="2:28" ht="14.25" customHeight="1">
      <c r="B40" s="29" t="s">
        <v>52</v>
      </c>
      <c r="C40" s="163">
        <v>6.6284426351341574E-2</v>
      </c>
      <c r="D40" s="57">
        <v>6.5279530717618911E-2</v>
      </c>
      <c r="E40" s="57">
        <v>6.5284359203572701E-2</v>
      </c>
      <c r="F40" s="57">
        <v>8.206336534118619E-2</v>
      </c>
      <c r="G40" s="57">
        <v>8.8999999999999996E-2</v>
      </c>
      <c r="H40" s="57">
        <v>8.8999999999999996E-2</v>
      </c>
      <c r="I40" s="57">
        <v>8.8178235441355363E-2</v>
      </c>
      <c r="J40" s="57">
        <v>8.4000000000000005E-2</v>
      </c>
      <c r="K40" s="58">
        <v>7.9014132638554668E-2</v>
      </c>
      <c r="L40" s="58">
        <v>7.9577022100603079E-2</v>
      </c>
      <c r="M40" s="58">
        <v>0.95798997575466982</v>
      </c>
      <c r="N40" s="58">
        <v>0.95371404514229607</v>
      </c>
      <c r="O40" s="58">
        <v>0.999</v>
      </c>
      <c r="P40" s="58">
        <v>0.98699999999999999</v>
      </c>
      <c r="Q40" s="58">
        <v>9.8000000000000004E-2</v>
      </c>
      <c r="S40" s="241"/>
      <c r="T40" s="241"/>
      <c r="U40" s="241"/>
      <c r="V40" s="241"/>
      <c r="W40" s="241"/>
      <c r="X40" s="241"/>
      <c r="Y40" s="241"/>
      <c r="Z40" s="241"/>
      <c r="AA40" s="241"/>
      <c r="AB40" s="241"/>
    </row>
    <row r="41" spans="2:28" ht="14.25" customHeight="1">
      <c r="B41" s="29" t="s">
        <v>38</v>
      </c>
      <c r="C41" s="150">
        <v>76866.417997609999</v>
      </c>
      <c r="D41" s="30">
        <v>77352.269637999998</v>
      </c>
      <c r="E41" s="30">
        <v>72377.261180020068</v>
      </c>
      <c r="F41" s="30">
        <v>71496.705265899989</v>
      </c>
      <c r="G41" s="30">
        <v>70251.13</v>
      </c>
      <c r="H41" s="30">
        <v>70644.66</v>
      </c>
      <c r="I41" s="30">
        <v>66109.600000000006</v>
      </c>
      <c r="J41" s="30">
        <v>65985</v>
      </c>
      <c r="K41" s="56">
        <v>65267.8</v>
      </c>
      <c r="L41" s="56">
        <v>66652.5</v>
      </c>
      <c r="M41" s="56">
        <v>62781.8</v>
      </c>
      <c r="N41" s="56">
        <v>63070.3</v>
      </c>
      <c r="O41" s="56">
        <v>62107</v>
      </c>
      <c r="P41" s="56">
        <v>62637</v>
      </c>
      <c r="Q41" s="56">
        <v>33675</v>
      </c>
      <c r="S41" s="241"/>
      <c r="T41" s="241"/>
      <c r="U41" s="241"/>
      <c r="V41" s="241"/>
      <c r="W41" s="241"/>
      <c r="X41" s="241"/>
      <c r="Y41" s="241"/>
      <c r="Z41" s="241"/>
      <c r="AA41" s="241"/>
      <c r="AB41" s="241"/>
    </row>
    <row r="42" spans="2:28" ht="14.25" customHeight="1">
      <c r="B42" s="29" t="s">
        <v>53</v>
      </c>
      <c r="C42" s="163">
        <v>0.73883513096128228</v>
      </c>
      <c r="D42" s="57">
        <v>0.76083016420235328</v>
      </c>
      <c r="E42" s="57">
        <v>0.73297770195203837</v>
      </c>
      <c r="F42" s="57">
        <v>0.72262492741132633</v>
      </c>
      <c r="G42" s="57">
        <v>0.71499999999999997</v>
      </c>
      <c r="H42" s="57">
        <v>0.71199999999999997</v>
      </c>
      <c r="I42" s="57">
        <v>0.71225155411603103</v>
      </c>
      <c r="J42" s="57">
        <v>0.72899999999999998</v>
      </c>
      <c r="K42" s="58">
        <v>0.73379943876779308</v>
      </c>
      <c r="L42" s="58">
        <v>0.76150075776371529</v>
      </c>
      <c r="M42" s="58">
        <v>0.73946669809637056</v>
      </c>
      <c r="N42" s="58">
        <v>0.7603890024325286</v>
      </c>
      <c r="O42" s="58">
        <v>0.76400000000000001</v>
      </c>
      <c r="P42" s="58">
        <v>0.79</v>
      </c>
      <c r="Q42" s="58">
        <v>0.76</v>
      </c>
      <c r="S42" s="241"/>
      <c r="T42" s="241"/>
      <c r="U42" s="241"/>
      <c r="V42" s="241"/>
      <c r="W42" s="241"/>
      <c r="X42" s="241"/>
      <c r="Y42" s="241"/>
      <c r="Z42" s="241"/>
      <c r="AA42" s="241"/>
      <c r="AB42" s="241"/>
    </row>
    <row r="43" spans="2:28" ht="14.25" customHeight="1">
      <c r="B43" s="29" t="s">
        <v>157</v>
      </c>
      <c r="C43" s="163">
        <v>0.52180060954221008</v>
      </c>
      <c r="D43" s="57">
        <v>0.53591574766361183</v>
      </c>
      <c r="E43" s="57">
        <v>0.51302784896546161</v>
      </c>
      <c r="F43" s="57">
        <v>0.51008899679338038</v>
      </c>
      <c r="G43" s="57">
        <v>0.50900000000000001</v>
      </c>
      <c r="H43" s="57">
        <v>0.52100000000000002</v>
      </c>
      <c r="I43" s="57">
        <v>0.49919331511297699</v>
      </c>
      <c r="J43" s="57">
        <v>0.50939900413015782</v>
      </c>
      <c r="K43" s="58">
        <v>0.51424767662068993</v>
      </c>
      <c r="L43" s="58">
        <v>0.53582127933892176</v>
      </c>
      <c r="M43" s="58">
        <v>0.51586728369070856</v>
      </c>
      <c r="N43" s="58">
        <v>0.52800564965597796</v>
      </c>
      <c r="O43" s="58">
        <v>0.52800850159404888</v>
      </c>
      <c r="P43" s="58">
        <v>0.54361070610289519</v>
      </c>
      <c r="Q43" s="58">
        <v>0.5417819679516056</v>
      </c>
      <c r="S43" s="241"/>
      <c r="T43" s="241"/>
      <c r="U43" s="241"/>
      <c r="V43" s="241"/>
      <c r="W43" s="241"/>
      <c r="X43" s="241"/>
      <c r="Y43" s="241"/>
      <c r="Z43" s="241"/>
      <c r="AA43" s="241"/>
      <c r="AB43" s="241"/>
    </row>
    <row r="44" spans="2:28" ht="14.25" customHeight="1">
      <c r="B44" s="29" t="s">
        <v>39</v>
      </c>
      <c r="C44" s="163">
        <v>9.4166330099278148E-2</v>
      </c>
      <c r="D44" s="57">
        <v>9.4949105780718204E-2</v>
      </c>
      <c r="E44" s="57">
        <v>9.4807415870685308E-2</v>
      </c>
      <c r="F44" s="57">
        <v>8.352268377296107E-2</v>
      </c>
      <c r="G44" s="57">
        <v>7.5999999999999998E-2</v>
      </c>
      <c r="H44" s="57">
        <v>0.06</v>
      </c>
      <c r="I44" s="57">
        <v>5.3005914423224984E-2</v>
      </c>
      <c r="J44" s="57">
        <v>4.5999999999999999E-2</v>
      </c>
      <c r="K44" s="58">
        <v>5.0893137279211631E-2</v>
      </c>
      <c r="L44" s="58">
        <v>6.4107705445663049E-2</v>
      </c>
      <c r="M44" s="58">
        <v>0.86437146802476661</v>
      </c>
      <c r="N44" s="58">
        <v>0.8850480707270566</v>
      </c>
      <c r="O44" s="58">
        <v>0.879</v>
      </c>
      <c r="P44" s="58">
        <v>0.88600000000000001</v>
      </c>
      <c r="Q44" s="58">
        <v>8.4000000000000005E-2</v>
      </c>
      <c r="S44" s="241"/>
      <c r="T44" s="241"/>
      <c r="U44" s="241"/>
      <c r="V44" s="241"/>
      <c r="W44" s="241"/>
      <c r="X44" s="241"/>
      <c r="Y44" s="241"/>
      <c r="Z44" s="241"/>
      <c r="AA44" s="241"/>
      <c r="AB44" s="241"/>
    </row>
    <row r="45" spans="2:28" ht="14.25" customHeight="1">
      <c r="B45" s="29" t="s">
        <v>40</v>
      </c>
      <c r="C45" s="150">
        <v>133711.11239318002</v>
      </c>
      <c r="D45" s="30">
        <v>128572.82625616502</v>
      </c>
      <c r="E45" s="30">
        <v>124881.55941526202</v>
      </c>
      <c r="F45" s="30">
        <v>122395.22782376701</v>
      </c>
      <c r="G45" s="30">
        <v>120455.38</v>
      </c>
      <c r="H45" s="30">
        <v>116840.04</v>
      </c>
      <c r="I45" s="30">
        <v>111204.8</v>
      </c>
      <c r="J45" s="30">
        <v>107316</v>
      </c>
      <c r="K45" s="56">
        <v>106981.7</v>
      </c>
      <c r="L45" s="56">
        <v>104756.6</v>
      </c>
      <c r="M45" s="56">
        <v>101749</v>
      </c>
      <c r="N45" s="56">
        <v>100678.7</v>
      </c>
      <c r="O45" s="56">
        <v>100301.4</v>
      </c>
      <c r="P45" s="56">
        <v>79019</v>
      </c>
      <c r="Q45" s="56">
        <v>56577.4</v>
      </c>
      <c r="S45" s="241"/>
      <c r="T45" s="241"/>
      <c r="U45" s="241"/>
      <c r="V45" s="241"/>
      <c r="W45" s="241"/>
      <c r="X45" s="241"/>
      <c r="Y45" s="241"/>
      <c r="Z45" s="241"/>
      <c r="AA45" s="241"/>
      <c r="AB45" s="241"/>
    </row>
    <row r="46" spans="2:28" ht="14.25" customHeight="1">
      <c r="B46" s="29" t="s">
        <v>1</v>
      </c>
      <c r="C46" s="150">
        <v>136568.11884102001</v>
      </c>
      <c r="D46" s="30">
        <v>130854.10594534002</v>
      </c>
      <c r="E46" s="30">
        <v>126291.54656699001</v>
      </c>
      <c r="F46" s="30">
        <v>123471.57226353404</v>
      </c>
      <c r="G46" s="30">
        <v>121318.88</v>
      </c>
      <c r="H46" s="30">
        <v>119591.87</v>
      </c>
      <c r="I46" s="30">
        <v>114088.2</v>
      </c>
      <c r="J46" s="30">
        <v>108321</v>
      </c>
      <c r="K46" s="56">
        <v>106311.6</v>
      </c>
      <c r="L46" s="56">
        <v>107652</v>
      </c>
      <c r="M46" s="56">
        <v>101861.1</v>
      </c>
      <c r="N46" s="56">
        <v>101639.9</v>
      </c>
      <c r="O46" s="56">
        <v>99720</v>
      </c>
      <c r="P46" s="56">
        <v>100883</v>
      </c>
      <c r="Q46" s="56">
        <v>57185</v>
      </c>
      <c r="S46" s="241"/>
      <c r="T46" s="241"/>
      <c r="U46" s="241"/>
      <c r="V46" s="241"/>
      <c r="W46" s="241"/>
      <c r="X46" s="241"/>
      <c r="Y46" s="241"/>
      <c r="Z46" s="241"/>
      <c r="AA46" s="241"/>
      <c r="AB46" s="241"/>
    </row>
    <row r="47" spans="2:28" ht="14.25" customHeight="1">
      <c r="B47" s="59" t="s">
        <v>54</v>
      </c>
      <c r="C47" s="150">
        <v>179840.75385540002</v>
      </c>
      <c r="D47" s="30">
        <v>173522.48194534</v>
      </c>
      <c r="E47" s="30">
        <v>168626.01560060002</v>
      </c>
      <c r="F47" s="30">
        <v>164696.46134153404</v>
      </c>
      <c r="G47" s="30">
        <v>161212.48000000001</v>
      </c>
      <c r="H47" s="30">
        <v>159047.10999999999</v>
      </c>
      <c r="I47" s="30">
        <v>153703.29999999999</v>
      </c>
      <c r="J47" s="30">
        <v>147396</v>
      </c>
      <c r="K47" s="56">
        <v>144285.6</v>
      </c>
      <c r="L47" s="56">
        <v>144517.4</v>
      </c>
      <c r="M47" s="56">
        <v>138661.1</v>
      </c>
      <c r="N47" s="56">
        <v>138145.20000000001</v>
      </c>
      <c r="O47" s="56">
        <v>136009</v>
      </c>
      <c r="P47" s="56">
        <v>136821</v>
      </c>
      <c r="Q47" s="56">
        <v>75033</v>
      </c>
      <c r="S47" s="241"/>
      <c r="T47" s="241"/>
      <c r="U47" s="241"/>
      <c r="V47" s="241"/>
      <c r="W47" s="241"/>
      <c r="X47" s="241"/>
      <c r="Y47" s="241"/>
      <c r="Z47" s="241"/>
      <c r="AA47" s="241"/>
      <c r="AB47" s="241"/>
    </row>
    <row r="48" spans="2:28" ht="14.25" customHeight="1">
      <c r="B48" s="54" t="s">
        <v>41</v>
      </c>
      <c r="C48" s="162"/>
      <c r="D48" s="55"/>
      <c r="E48" s="55"/>
      <c r="F48" s="55"/>
      <c r="G48" s="55"/>
      <c r="H48" s="55"/>
      <c r="I48" s="55"/>
      <c r="J48" s="55"/>
      <c r="K48" s="55"/>
      <c r="L48" s="55"/>
      <c r="M48" s="55"/>
      <c r="N48" s="55"/>
      <c r="O48" s="55"/>
      <c r="P48" s="55"/>
      <c r="Q48" s="55"/>
      <c r="S48" s="241"/>
      <c r="T48" s="241"/>
    </row>
    <row r="49" spans="2:20">
      <c r="B49" s="60" t="s">
        <v>55</v>
      </c>
      <c r="C49" s="164">
        <v>9.326404113325663E-4</v>
      </c>
      <c r="D49" s="61">
        <v>3.2020943470430961E-4</v>
      </c>
      <c r="E49" s="61">
        <v>-1.3511895707592398E-3</v>
      </c>
      <c r="F49" s="61">
        <v>4.5879667715713644E-4</v>
      </c>
      <c r="G49" s="61">
        <v>0</v>
      </c>
      <c r="H49" s="61">
        <v>0</v>
      </c>
      <c r="I49" s="61">
        <v>2.1135930919004934E-4</v>
      </c>
      <c r="J49" s="61">
        <v>-1E-3</v>
      </c>
      <c r="K49" s="62">
        <v>6.4676460584925388E-4</v>
      </c>
      <c r="L49" s="62">
        <v>2.4003537282928076E-4</v>
      </c>
      <c r="M49" s="62">
        <v>-1.249558258629124E-3</v>
      </c>
      <c r="N49" s="62">
        <v>2.0428415177094279E-3</v>
      </c>
      <c r="O49" s="62">
        <v>1.4673431947348839E-4</v>
      </c>
      <c r="P49" s="62">
        <v>1.0246948521044831E-3</v>
      </c>
      <c r="Q49" s="62">
        <v>8.0788129447513751E-4</v>
      </c>
      <c r="S49" s="241"/>
      <c r="T49" s="241"/>
    </row>
    <row r="50" spans="2:20">
      <c r="B50" s="63" t="s">
        <v>56</v>
      </c>
      <c r="C50" s="164">
        <v>2.9439780807518972E-3</v>
      </c>
      <c r="D50" s="61">
        <v>3.3592002175899297E-3</v>
      </c>
      <c r="E50" s="61">
        <v>3.117075751951812E-3</v>
      </c>
      <c r="F50" s="61">
        <v>3.175549376478356E-3</v>
      </c>
      <c r="G50" s="61">
        <v>4.0000000000000001E-3</v>
      </c>
      <c r="H50" s="61">
        <v>3.0000000000000001E-3</v>
      </c>
      <c r="I50" s="61">
        <v>2.4943290983319944E-3</v>
      </c>
      <c r="J50" s="61">
        <v>3.0000000000000001E-3</v>
      </c>
      <c r="K50" s="62">
        <v>3.193265093590142E-3</v>
      </c>
      <c r="L50" s="62">
        <v>2.9952836477535592E-3</v>
      </c>
      <c r="M50" s="62">
        <v>2.6147970768236497E-3</v>
      </c>
      <c r="N50" s="62">
        <v>3.4549923414010455E-3</v>
      </c>
      <c r="O50" s="62">
        <v>4.1310120979640014E-3</v>
      </c>
      <c r="P50" s="62">
        <v>2.3538293624676436E-3</v>
      </c>
      <c r="Q50" s="62">
        <v>5.8680148054527396E-3</v>
      </c>
      <c r="S50" s="241"/>
      <c r="T50" s="241"/>
    </row>
    <row r="51" spans="2:20">
      <c r="B51" s="63" t="s">
        <v>57</v>
      </c>
      <c r="C51" s="163">
        <v>9.4893067693709704E-4</v>
      </c>
      <c r="D51" s="57">
        <v>1.0424001823004041E-3</v>
      </c>
      <c r="E51" s="57">
        <v>1.1255046341036622E-3</v>
      </c>
      <c r="F51" s="57">
        <v>1.3541549997946232E-3</v>
      </c>
      <c r="G51" s="57">
        <v>2E-3</v>
      </c>
      <c r="H51" s="57">
        <v>2E-3</v>
      </c>
      <c r="I51" s="57">
        <v>2.7220441780335513E-3</v>
      </c>
      <c r="J51" s="57">
        <v>3.0000000000000001E-3</v>
      </c>
      <c r="K51" s="58">
        <v>2.8134463870679999E-3</v>
      </c>
      <c r="L51" s="58">
        <v>2.9986383123885461E-3</v>
      </c>
      <c r="M51" s="58">
        <v>2.9917047635730047E-3</v>
      </c>
      <c r="N51" s="58">
        <v>3.0677310510088267E-3</v>
      </c>
      <c r="O51" s="58">
        <v>2.7417133864463461E-3</v>
      </c>
      <c r="P51" s="58">
        <v>2.7203069137612976E-3</v>
      </c>
      <c r="Q51" s="58">
        <v>4.9426740092082698E-3</v>
      </c>
      <c r="S51" s="241"/>
      <c r="T51" s="241"/>
    </row>
    <row r="52" spans="2:20" ht="25.5">
      <c r="B52" s="63" t="s">
        <v>58</v>
      </c>
      <c r="C52" s="163">
        <v>3.1193417206857765E-3</v>
      </c>
      <c r="D52" s="57">
        <v>3.5471153279688652E-3</v>
      </c>
      <c r="E52" s="57">
        <v>3.4852190746880417E-3</v>
      </c>
      <c r="F52" s="57">
        <v>3.5910574005874603E-3</v>
      </c>
      <c r="G52" s="57">
        <v>4.0000000000000001E-3</v>
      </c>
      <c r="H52" s="57">
        <v>4.0000000000000001E-3</v>
      </c>
      <c r="I52" s="57">
        <v>3.8094440168998521E-3</v>
      </c>
      <c r="J52" s="57">
        <v>4.0000000000000001E-3</v>
      </c>
      <c r="K52" s="58">
        <v>4.305206108847711E-3</v>
      </c>
      <c r="L52" s="58">
        <v>4.3304276173872251E-3</v>
      </c>
      <c r="M52" s="58">
        <v>3.8279686935481362E-3</v>
      </c>
      <c r="N52" s="58">
        <v>4.7655483286221543E-3</v>
      </c>
      <c r="O52" s="58">
        <v>5.1883544801809775E-3</v>
      </c>
      <c r="P52" s="58">
        <v>3.4511439460541225E-3</v>
      </c>
      <c r="Q52" s="58">
        <v>7.402726369955764E-3</v>
      </c>
      <c r="S52" s="241"/>
      <c r="T52" s="241"/>
    </row>
    <row r="53" spans="2:20" ht="14.25" customHeight="1">
      <c r="B53" s="64" t="s">
        <v>42</v>
      </c>
      <c r="C53" s="165"/>
      <c r="D53" s="65"/>
      <c r="E53" s="65"/>
      <c r="F53" s="65"/>
      <c r="G53" s="65"/>
      <c r="H53" s="65"/>
      <c r="I53" s="65"/>
      <c r="J53" s="65"/>
      <c r="K53" s="65"/>
      <c r="L53" s="65"/>
      <c r="M53" s="65"/>
      <c r="N53" s="65"/>
      <c r="O53" s="65"/>
      <c r="P53" s="65"/>
      <c r="Q53" s="65"/>
      <c r="S53" s="241"/>
      <c r="T53" s="241"/>
    </row>
    <row r="54" spans="2:20" ht="14.25" customHeight="1">
      <c r="B54" s="51" t="s">
        <v>43</v>
      </c>
      <c r="C54" s="164">
        <v>0.16745151867093996</v>
      </c>
      <c r="D54" s="61">
        <v>0.16683419365963417</v>
      </c>
      <c r="E54" s="61">
        <v>0.16877761285513326</v>
      </c>
      <c r="F54" s="61">
        <v>0.16755392786221213</v>
      </c>
      <c r="G54" s="61">
        <v>0.159</v>
      </c>
      <c r="H54" s="61">
        <v>0.161</v>
      </c>
      <c r="I54" s="61">
        <v>0.16200000000000001</v>
      </c>
      <c r="J54" s="61">
        <v>0.16800000000000001</v>
      </c>
      <c r="K54" s="62">
        <v>0.16904691016046353</v>
      </c>
      <c r="L54" s="62">
        <v>0.16728993952436366</v>
      </c>
      <c r="M54" s="62">
        <v>0.1671850404112834</v>
      </c>
      <c r="N54" s="62">
        <v>0.16912237515982342</v>
      </c>
      <c r="O54" s="62">
        <v>0.17499999999999999</v>
      </c>
      <c r="P54" s="62">
        <v>0.16</v>
      </c>
      <c r="Q54" s="62">
        <v>0.16900000000000001</v>
      </c>
      <c r="S54" s="241"/>
      <c r="T54" s="241"/>
    </row>
    <row r="55" spans="2:20" ht="14.25" customHeight="1">
      <c r="B55" s="51" t="s">
        <v>44</v>
      </c>
      <c r="C55" s="164">
        <v>0.17721126030525525</v>
      </c>
      <c r="D55" s="61">
        <v>0.17315969229951719</v>
      </c>
      <c r="E55" s="61">
        <v>0.17460548283236116</v>
      </c>
      <c r="F55" s="61">
        <v>0.17614814863582226</v>
      </c>
      <c r="G55" s="61">
        <v>0.16700000000000001</v>
      </c>
      <c r="H55" s="61">
        <v>0.16900000000000001</v>
      </c>
      <c r="I55" s="61">
        <v>0.17</v>
      </c>
      <c r="J55" s="61">
        <v>0.17699999999999999</v>
      </c>
      <c r="K55" s="62">
        <v>0.17823123747045869</v>
      </c>
      <c r="L55" s="62">
        <v>0.17645196408748351</v>
      </c>
      <c r="M55" s="62">
        <v>0.17577394801537041</v>
      </c>
      <c r="N55" s="62">
        <v>0.17905896998433671</v>
      </c>
      <c r="O55" s="62">
        <v>0.183</v>
      </c>
      <c r="P55" s="62">
        <v>0.16700000000000001</v>
      </c>
      <c r="Q55" s="62">
        <v>0.17299999999999999</v>
      </c>
      <c r="S55" s="241"/>
      <c r="T55" s="241"/>
    </row>
    <row r="56" spans="2:20" ht="14.25" customHeight="1">
      <c r="B56" s="51" t="s">
        <v>45</v>
      </c>
      <c r="C56" s="164">
        <v>0.19704139804878543</v>
      </c>
      <c r="D56" s="61">
        <v>0.19099224797868575</v>
      </c>
      <c r="E56" s="61">
        <v>0.19343087407191695</v>
      </c>
      <c r="F56" s="61">
        <v>0.19563394435957501</v>
      </c>
      <c r="G56" s="61">
        <v>0.187</v>
      </c>
      <c r="H56" s="61">
        <v>0.193</v>
      </c>
      <c r="I56" s="61">
        <v>0.19400000000000001</v>
      </c>
      <c r="J56" s="61">
        <v>0.20499999999999999</v>
      </c>
      <c r="K56" s="62">
        <v>0.19922772977857001</v>
      </c>
      <c r="L56" s="62">
        <v>0.19899450243251088</v>
      </c>
      <c r="M56" s="62">
        <v>0.192948041099678</v>
      </c>
      <c r="N56" s="62">
        <v>0.20325903515439406</v>
      </c>
      <c r="O56" s="62">
        <v>0.20200000000000001</v>
      </c>
      <c r="P56" s="62">
        <v>0.186</v>
      </c>
      <c r="Q56" s="62">
        <v>0.188</v>
      </c>
      <c r="S56" s="241"/>
      <c r="T56" s="241"/>
    </row>
    <row r="57" spans="2:20" ht="14.25" customHeight="1">
      <c r="B57" s="66" t="s">
        <v>46</v>
      </c>
      <c r="C57" s="157">
        <v>15685.437575662983</v>
      </c>
      <c r="D57" s="41">
        <v>14981.635857309137</v>
      </c>
      <c r="E57" s="41">
        <v>14711.227063760018</v>
      </c>
      <c r="F57" s="41">
        <v>14672.323747520619</v>
      </c>
      <c r="G57" s="41">
        <v>14076.98</v>
      </c>
      <c r="H57" s="41">
        <v>14288.34</v>
      </c>
      <c r="I57" s="41">
        <v>14028</v>
      </c>
      <c r="J57" s="41">
        <v>14138</v>
      </c>
      <c r="K57" s="67">
        <v>13423.270844741101</v>
      </c>
      <c r="L57" s="67">
        <v>13440.194272883036</v>
      </c>
      <c r="M57" s="67">
        <v>12648.510290755101</v>
      </c>
      <c r="N57" s="67">
        <v>12655.881342749999</v>
      </c>
      <c r="O57" s="67">
        <v>9608</v>
      </c>
      <c r="P57" s="67">
        <v>9305</v>
      </c>
      <c r="Q57" s="67">
        <v>7229</v>
      </c>
      <c r="S57" s="241"/>
      <c r="T57" s="241"/>
    </row>
    <row r="58" spans="2:20" s="68" customFormat="1" ht="14.25" customHeight="1">
      <c r="B58" s="69"/>
      <c r="C58" s="70"/>
      <c r="D58" s="70"/>
      <c r="E58" s="70"/>
      <c r="F58" s="70"/>
      <c r="G58" s="70"/>
      <c r="H58" s="70"/>
      <c r="I58" s="70"/>
      <c r="J58" s="70"/>
      <c r="K58" s="70"/>
      <c r="L58" s="70"/>
      <c r="M58" s="70"/>
      <c r="N58" s="70"/>
    </row>
    <row r="59" spans="2:20" s="68" customFormat="1" ht="14.25" customHeight="1">
      <c r="B59" s="250" t="s">
        <v>154</v>
      </c>
      <c r="C59" s="71"/>
      <c r="D59" s="71"/>
      <c r="E59" s="71"/>
      <c r="F59" s="71"/>
      <c r="G59" s="71"/>
      <c r="H59" s="71"/>
      <c r="I59" s="71"/>
      <c r="J59" s="71"/>
      <c r="K59" s="71"/>
      <c r="L59" s="71"/>
      <c r="M59" s="71"/>
      <c r="N59" s="71"/>
    </row>
    <row r="60" spans="2:20" s="68" customFormat="1" ht="14.25" customHeight="1">
      <c r="B60" s="250" t="s">
        <v>155</v>
      </c>
      <c r="C60" s="71"/>
      <c r="D60" s="71"/>
      <c r="E60" s="71"/>
      <c r="F60" s="71"/>
      <c r="G60" s="71"/>
      <c r="H60" s="71"/>
      <c r="I60" s="71"/>
      <c r="J60" s="71"/>
      <c r="K60" s="71"/>
      <c r="L60" s="71"/>
      <c r="M60" s="71"/>
      <c r="N60" s="71"/>
    </row>
    <row r="61" spans="2:20" s="68" customFormat="1" ht="14.25" customHeight="1">
      <c r="B61" s="250" t="s">
        <v>156</v>
      </c>
      <c r="C61" s="70"/>
      <c r="D61" s="70"/>
      <c r="E61" s="70"/>
      <c r="F61" s="70"/>
      <c r="G61" s="70"/>
      <c r="H61" s="70"/>
      <c r="I61" s="70"/>
      <c r="J61" s="70"/>
      <c r="K61" s="70"/>
      <c r="L61" s="70"/>
      <c r="M61" s="70"/>
      <c r="N61" s="70"/>
    </row>
  </sheetData>
  <pageMargins left="0.7" right="0.7" top="0.75" bottom="0.75" header="0.3" footer="0.3"/>
  <pageSetup paperSize="9" orientation="portrait" verticalDpi="144"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Ark6"/>
  <dimension ref="A1:P133"/>
  <sheetViews>
    <sheetView showGridLines="0" zoomScale="85" zoomScaleNormal="85" workbookViewId="0">
      <selection activeCell="G40" sqref="G40"/>
    </sheetView>
  </sheetViews>
  <sheetFormatPr baseColWidth="10" defaultColWidth="11.42578125" defaultRowHeight="14.25"/>
  <cols>
    <col min="1" max="2" width="4.28515625" style="19" customWidth="1"/>
    <col min="3" max="3" width="67.85546875" style="19" bestFit="1" customWidth="1"/>
    <col min="4" max="8" width="14.28515625" style="19" customWidth="1"/>
    <col min="9" max="10" width="11.42578125" style="19"/>
    <col min="11" max="11" width="70.42578125" style="19" bestFit="1" customWidth="1"/>
    <col min="12" max="16384" width="11.42578125" style="19"/>
  </cols>
  <sheetData>
    <row r="1" spans="1:16" ht="18.75" customHeight="1">
      <c r="K1" s="191"/>
      <c r="L1" s="191"/>
      <c r="M1" s="191"/>
      <c r="N1" s="191"/>
      <c r="O1" s="191"/>
      <c r="P1" s="191"/>
    </row>
    <row r="2" spans="1:16" ht="18.75" customHeight="1">
      <c r="A2" s="20" t="s">
        <v>138</v>
      </c>
      <c r="B2" s="21"/>
      <c r="C2" s="21"/>
      <c r="D2" s="22"/>
      <c r="E2" s="22"/>
      <c r="F2" s="22"/>
      <c r="G2" s="22"/>
      <c r="K2" s="191"/>
      <c r="L2" s="191"/>
      <c r="M2" s="191"/>
      <c r="N2" s="191"/>
      <c r="O2" s="191"/>
    </row>
    <row r="3" spans="1:16" ht="14.25" customHeight="1">
      <c r="A3" s="20"/>
      <c r="B3" s="21"/>
      <c r="C3" s="21"/>
      <c r="D3" s="240"/>
      <c r="E3" s="240"/>
      <c r="F3" s="240"/>
      <c r="G3" s="240"/>
      <c r="H3" s="240"/>
    </row>
    <row r="4" spans="1:16" ht="14.25" customHeight="1">
      <c r="A4" s="20"/>
      <c r="B4" s="104"/>
      <c r="C4" s="109" t="s">
        <v>80</v>
      </c>
      <c r="D4" s="236" t="s">
        <v>382</v>
      </c>
      <c r="E4" s="237" t="s">
        <v>379</v>
      </c>
      <c r="F4" s="237" t="s">
        <v>346</v>
      </c>
      <c r="G4" s="237" t="s">
        <v>272</v>
      </c>
      <c r="H4" s="237" t="s">
        <v>269</v>
      </c>
    </row>
    <row r="5" spans="1:16" ht="14.25" customHeight="1">
      <c r="A5" s="20"/>
      <c r="B5" s="105"/>
      <c r="C5" s="105" t="s">
        <v>16</v>
      </c>
      <c r="D5" s="166">
        <v>554.26884645999985</v>
      </c>
      <c r="E5" s="106">
        <v>519.57409600000028</v>
      </c>
      <c r="F5" s="106">
        <v>508</v>
      </c>
      <c r="G5" s="106">
        <v>544.31942715000025</v>
      </c>
      <c r="H5" s="106">
        <v>523.86631000000011</v>
      </c>
    </row>
    <row r="6" spans="1:16" ht="14.25" customHeight="1">
      <c r="B6" s="105"/>
      <c r="C6" s="110" t="s">
        <v>75</v>
      </c>
      <c r="D6" s="167">
        <v>83.344999999999999</v>
      </c>
      <c r="E6" s="183">
        <v>82.096999999999994</v>
      </c>
      <c r="F6" s="183">
        <v>84.153999999999996</v>
      </c>
      <c r="G6" s="113">
        <v>88.946337</v>
      </c>
      <c r="H6" s="113">
        <v>81.903153000000003</v>
      </c>
    </row>
    <row r="7" spans="1:16" ht="14.25" customHeight="1">
      <c r="B7" s="105"/>
      <c r="C7" s="111" t="s">
        <v>76</v>
      </c>
      <c r="D7" s="168">
        <v>637.61384645999988</v>
      </c>
      <c r="E7" s="184">
        <v>601.67109600000026</v>
      </c>
      <c r="F7" s="184">
        <v>592.154</v>
      </c>
      <c r="G7" s="112">
        <v>633.26576415000022</v>
      </c>
      <c r="H7" s="112">
        <v>605.76946300000009</v>
      </c>
    </row>
    <row r="8" spans="1:16" ht="15">
      <c r="B8" s="107"/>
      <c r="C8" s="107" t="s">
        <v>77</v>
      </c>
      <c r="D8" s="169">
        <v>1.6445913599537627E-2</v>
      </c>
      <c r="E8" s="185">
        <v>1.6199999999999999E-2</v>
      </c>
      <c r="F8" s="185">
        <v>1.6500000000000001E-2</v>
      </c>
      <c r="G8" s="108">
        <v>1.7600000000000001E-2</v>
      </c>
      <c r="H8" s="108">
        <v>1.7299999999999999E-2</v>
      </c>
    </row>
    <row r="9" spans="1:16" ht="15">
      <c r="B9" s="107"/>
      <c r="C9" s="186"/>
      <c r="D9" s="187">
        <f>H8</f>
        <v>1.7299999999999999E-2</v>
      </c>
      <c r="E9" s="187">
        <f>G8</f>
        <v>1.7600000000000001E-2</v>
      </c>
      <c r="F9" s="187">
        <f>F8</f>
        <v>1.6500000000000001E-2</v>
      </c>
      <c r="G9" s="187">
        <f>E8</f>
        <v>1.6199999999999999E-2</v>
      </c>
      <c r="H9" s="187">
        <f>D8</f>
        <v>1.6445913599537627E-2</v>
      </c>
    </row>
    <row r="10" spans="1:16" ht="14.25" customHeight="1">
      <c r="B10" s="100"/>
      <c r="C10" s="101"/>
      <c r="D10" s="70"/>
      <c r="E10" s="70"/>
      <c r="F10" s="70"/>
      <c r="G10" s="70"/>
    </row>
    <row r="11" spans="1:16" ht="14.25" customHeight="1">
      <c r="B11" s="102"/>
      <c r="C11" s="95"/>
      <c r="D11" s="71"/>
      <c r="E11" s="71"/>
      <c r="F11" s="71"/>
      <c r="G11" s="71"/>
      <c r="H11" s="71"/>
    </row>
    <row r="12" spans="1:16" ht="14.25" customHeight="1">
      <c r="B12" s="102"/>
      <c r="C12" s="95"/>
      <c r="D12" s="71"/>
      <c r="E12" s="71"/>
      <c r="F12" s="71"/>
      <c r="G12" s="71"/>
      <c r="H12" s="71"/>
    </row>
    <row r="13" spans="1:16" ht="14.25" customHeight="1">
      <c r="B13" s="102"/>
      <c r="C13" s="95"/>
      <c r="D13" s="71"/>
      <c r="E13" s="71"/>
      <c r="F13" s="71"/>
      <c r="G13" s="71"/>
      <c r="H13" s="71"/>
    </row>
    <row r="14" spans="1:16" ht="14.25" customHeight="1">
      <c r="B14" s="102"/>
      <c r="C14" s="95"/>
      <c r="D14" s="71"/>
      <c r="E14" s="71"/>
      <c r="F14" s="71"/>
      <c r="G14" s="71"/>
      <c r="H14" s="71"/>
    </row>
    <row r="15" spans="1:16" ht="14.25" customHeight="1">
      <c r="B15" s="102"/>
      <c r="C15" s="95"/>
      <c r="D15" s="71"/>
      <c r="E15" s="71"/>
      <c r="F15" s="71"/>
      <c r="G15" s="71"/>
      <c r="H15" s="71"/>
    </row>
    <row r="16" spans="1:16" ht="14.25" customHeight="1">
      <c r="B16" s="102"/>
      <c r="C16" s="95"/>
      <c r="D16" s="71"/>
      <c r="E16" s="71"/>
      <c r="F16" s="71"/>
      <c r="G16" s="71"/>
      <c r="H16" s="71"/>
    </row>
    <row r="17" spans="2:8" ht="14.25" customHeight="1">
      <c r="B17" s="102"/>
      <c r="C17" s="95"/>
      <c r="D17" s="71"/>
      <c r="E17" s="71"/>
      <c r="F17" s="71"/>
      <c r="G17" s="71"/>
      <c r="H17" s="71"/>
    </row>
    <row r="18" spans="2:8" ht="14.25" customHeight="1">
      <c r="B18" s="102"/>
      <c r="C18" s="95"/>
      <c r="D18" s="71"/>
      <c r="E18" s="71"/>
      <c r="F18" s="71"/>
      <c r="G18" s="71"/>
      <c r="H18" s="71"/>
    </row>
    <row r="19" spans="2:8" ht="14.25" customHeight="1">
      <c r="B19" s="102"/>
      <c r="C19" s="95"/>
      <c r="D19" s="71"/>
      <c r="E19" s="71"/>
      <c r="F19" s="71"/>
      <c r="G19" s="71"/>
      <c r="H19" s="71"/>
    </row>
    <row r="20" spans="2:8" ht="14.25" customHeight="1">
      <c r="B20" s="102"/>
      <c r="C20" s="95"/>
      <c r="D20" s="71"/>
      <c r="E20" s="71"/>
      <c r="F20" s="71"/>
      <c r="G20" s="71"/>
      <c r="H20" s="71"/>
    </row>
    <row r="21" spans="2:8" ht="14.25" customHeight="1">
      <c r="B21" s="102"/>
      <c r="C21" s="95"/>
      <c r="D21" s="71"/>
      <c r="E21" s="71"/>
      <c r="F21" s="71"/>
      <c r="G21" s="71"/>
      <c r="H21" s="71"/>
    </row>
    <row r="22" spans="2:8" ht="14.25" customHeight="1">
      <c r="B22" s="102"/>
      <c r="C22" s="95"/>
      <c r="D22" s="71"/>
      <c r="E22" s="71"/>
      <c r="F22" s="71"/>
      <c r="G22" s="71"/>
      <c r="H22" s="71"/>
    </row>
    <row r="23" spans="2:8" ht="14.25" customHeight="1">
      <c r="B23" s="102"/>
      <c r="C23" s="103"/>
      <c r="D23" s="71"/>
      <c r="E23" s="71"/>
      <c r="F23" s="71"/>
      <c r="G23" s="71"/>
      <c r="H23" s="71"/>
    </row>
    <row r="24" spans="2:8" ht="14.25" customHeight="1">
      <c r="B24" s="102"/>
      <c r="C24" s="103"/>
      <c r="D24" s="71"/>
      <c r="E24" s="71"/>
      <c r="F24" s="71"/>
      <c r="G24" s="71"/>
      <c r="H24" s="71"/>
    </row>
    <row r="25" spans="2:8" ht="14.25" customHeight="1">
      <c r="B25" s="102"/>
      <c r="C25" s="103"/>
      <c r="D25" s="71"/>
      <c r="E25" s="71"/>
      <c r="F25" s="71"/>
      <c r="G25" s="71"/>
      <c r="H25" s="71"/>
    </row>
    <row r="26" spans="2:8" ht="14.25" customHeight="1">
      <c r="B26" s="102"/>
      <c r="C26" s="103"/>
      <c r="D26" s="71"/>
      <c r="E26" s="71"/>
      <c r="F26" s="71"/>
      <c r="G26" s="71"/>
      <c r="H26" s="71"/>
    </row>
    <row r="27" spans="2:8" ht="14.25" customHeight="1">
      <c r="B27" s="102"/>
      <c r="C27" s="95"/>
      <c r="D27" s="71"/>
      <c r="E27" s="71"/>
      <c r="F27" s="71"/>
      <c r="G27" s="71"/>
      <c r="H27" s="71"/>
    </row>
    <row r="28" spans="2:8" ht="14.25" customHeight="1">
      <c r="B28" s="100"/>
      <c r="C28" s="101"/>
      <c r="D28" s="70"/>
      <c r="E28" s="70"/>
      <c r="F28" s="70"/>
      <c r="G28" s="70"/>
      <c r="H28" s="70"/>
    </row>
    <row r="43" spans="1:10" ht="15">
      <c r="A43" s="20" t="s">
        <v>139</v>
      </c>
    </row>
    <row r="44" spans="1:10">
      <c r="D44" s="191"/>
      <c r="E44" s="191"/>
      <c r="F44" s="191"/>
      <c r="G44" s="191"/>
      <c r="H44" s="191"/>
    </row>
    <row r="45" spans="1:10">
      <c r="C45" s="109" t="s">
        <v>81</v>
      </c>
      <c r="D45" s="236" t="s">
        <v>382</v>
      </c>
      <c r="E45" s="171" t="s">
        <v>379</v>
      </c>
      <c r="F45" s="171" t="s">
        <v>346</v>
      </c>
      <c r="G45" s="171" t="s">
        <v>272</v>
      </c>
      <c r="H45" s="171" t="s">
        <v>269</v>
      </c>
    </row>
    <row r="46" spans="1:10" ht="15">
      <c r="C46" s="145" t="s">
        <v>75</v>
      </c>
      <c r="D46" s="380">
        <v>83.344999999999999</v>
      </c>
      <c r="E46" s="382">
        <v>82.096999999999994</v>
      </c>
      <c r="F46" s="382">
        <v>84.153999999999996</v>
      </c>
      <c r="G46" s="383">
        <v>88.946337</v>
      </c>
      <c r="H46" s="383">
        <v>81.903153000000003</v>
      </c>
      <c r="I46" s="191"/>
      <c r="J46" s="191"/>
    </row>
    <row r="47" spans="1:10" ht="15">
      <c r="C47" s="145" t="s">
        <v>91</v>
      </c>
      <c r="D47" s="380">
        <v>15</v>
      </c>
      <c r="E47" s="384">
        <v>16.079999999999998</v>
      </c>
      <c r="F47" s="384">
        <v>14.80790277</v>
      </c>
      <c r="G47" s="384">
        <v>15.971810999999999</v>
      </c>
      <c r="H47" s="384">
        <v>16.264939999999999</v>
      </c>
      <c r="I47" s="191"/>
      <c r="J47" s="191"/>
    </row>
    <row r="48" spans="1:10">
      <c r="C48" s="145" t="s">
        <v>92</v>
      </c>
      <c r="D48" s="381">
        <v>38</v>
      </c>
      <c r="E48" s="146">
        <v>27.71</v>
      </c>
      <c r="F48" s="146">
        <v>24.66450884</v>
      </c>
      <c r="G48" s="146">
        <v>30.263821640000003</v>
      </c>
      <c r="H48" s="146">
        <v>39.731502390000003</v>
      </c>
      <c r="I48" s="191"/>
      <c r="J48" s="191"/>
    </row>
    <row r="49" spans="3:10">
      <c r="C49" s="145" t="s">
        <v>93</v>
      </c>
      <c r="D49" s="172">
        <v>51</v>
      </c>
      <c r="E49" s="146">
        <v>52.19</v>
      </c>
      <c r="F49" s="146">
        <v>48.808728039999998</v>
      </c>
      <c r="G49" s="146">
        <v>49.714386750000003</v>
      </c>
      <c r="H49" s="146">
        <v>48.30521366</v>
      </c>
      <c r="I49" s="191"/>
      <c r="J49" s="191"/>
    </row>
    <row r="50" spans="3:10">
      <c r="C50" s="145" t="s">
        <v>94</v>
      </c>
      <c r="D50" s="172">
        <v>89</v>
      </c>
      <c r="E50" s="146">
        <v>80.63</v>
      </c>
      <c r="F50" s="146">
        <v>77.601096179999999</v>
      </c>
      <c r="G50" s="146">
        <v>74.631453999999991</v>
      </c>
      <c r="H50" s="146">
        <v>82.947154999999995</v>
      </c>
      <c r="I50" s="191"/>
      <c r="J50" s="191"/>
    </row>
    <row r="51" spans="3:10">
      <c r="C51" s="145" t="s">
        <v>95</v>
      </c>
      <c r="D51" s="172">
        <v>38</v>
      </c>
      <c r="E51" s="146">
        <v>49.6</v>
      </c>
      <c r="F51" s="146">
        <v>52.707405899999998</v>
      </c>
      <c r="G51" s="146">
        <v>42.743109000000004</v>
      </c>
      <c r="H51" s="146">
        <v>38.500556000000003</v>
      </c>
      <c r="I51" s="191"/>
      <c r="J51" s="191"/>
    </row>
    <row r="52" spans="3:10">
      <c r="C52" s="147" t="s">
        <v>96</v>
      </c>
      <c r="D52" s="173">
        <v>35</v>
      </c>
      <c r="E52" s="179">
        <v>56.1</v>
      </c>
      <c r="F52" s="179">
        <v>37.80791842999983</v>
      </c>
      <c r="G52" s="148">
        <v>10.108732509999996</v>
      </c>
      <c r="H52" s="148">
        <v>7.9863690999999903</v>
      </c>
      <c r="I52" s="191"/>
      <c r="J52" s="191"/>
    </row>
    <row r="53" spans="3:10">
      <c r="C53" s="143" t="s">
        <v>97</v>
      </c>
      <c r="D53" s="174">
        <f>SUM(D46:D52)</f>
        <v>349.34500000000003</v>
      </c>
      <c r="E53" s="182">
        <f>SUM(E46:E52)</f>
        <v>364.40700000000004</v>
      </c>
      <c r="F53" s="182">
        <f>SUM(F46:F52)</f>
        <v>340.55156015999989</v>
      </c>
      <c r="G53" s="149">
        <f>SUM(G46:G52)</f>
        <v>312.3796519</v>
      </c>
      <c r="H53" s="149">
        <f t="shared" ref="H53" si="0">SUM(H46:H52)</f>
        <v>315.63888915000001</v>
      </c>
    </row>
    <row r="54" spans="3:10">
      <c r="C54" s="238" t="s">
        <v>158</v>
      </c>
    </row>
    <row r="86" spans="1:16">
      <c r="A86" s="188"/>
      <c r="K86" s="191"/>
      <c r="L86" s="191"/>
      <c r="M86" s="191"/>
      <c r="N86" s="191"/>
      <c r="O86" s="191"/>
      <c r="P86" s="191"/>
    </row>
    <row r="87" spans="1:16">
      <c r="K87" s="191"/>
      <c r="L87" s="191"/>
      <c r="M87" s="191"/>
      <c r="N87" s="191"/>
      <c r="O87" s="191"/>
      <c r="P87" s="191"/>
    </row>
    <row r="88" spans="1:16">
      <c r="K88" s="191"/>
      <c r="L88" s="191"/>
      <c r="M88" s="191"/>
      <c r="N88" s="191"/>
      <c r="O88" s="191"/>
      <c r="P88" s="191"/>
    </row>
    <row r="89" spans="1:16">
      <c r="K89" s="191"/>
      <c r="L89" s="191"/>
      <c r="M89" s="191"/>
      <c r="N89" s="191"/>
      <c r="O89" s="191"/>
      <c r="P89" s="191"/>
    </row>
    <row r="90" spans="1:16" ht="15">
      <c r="A90" s="20" t="s">
        <v>140</v>
      </c>
      <c r="K90" s="191"/>
      <c r="L90" s="191"/>
      <c r="M90" s="191"/>
      <c r="N90" s="191"/>
      <c r="O90" s="191"/>
      <c r="P90" s="191"/>
    </row>
    <row r="91" spans="1:16">
      <c r="K91" s="191"/>
      <c r="L91" s="191"/>
      <c r="M91" s="191"/>
      <c r="N91" s="191"/>
      <c r="O91" s="191"/>
      <c r="P91" s="191"/>
    </row>
    <row r="92" spans="1:16">
      <c r="K92" s="191"/>
      <c r="L92" s="191"/>
      <c r="M92" s="191"/>
      <c r="N92" s="191"/>
      <c r="O92" s="191"/>
      <c r="P92" s="191"/>
    </row>
    <row r="93" spans="1:16">
      <c r="C93" s="109" t="s">
        <v>102</v>
      </c>
      <c r="D93" s="170" t="s">
        <v>379</v>
      </c>
      <c r="E93" s="180" t="s">
        <v>346</v>
      </c>
      <c r="F93" s="180" t="s">
        <v>272</v>
      </c>
      <c r="G93" s="180" t="s">
        <v>269</v>
      </c>
      <c r="H93" s="180" t="s">
        <v>322</v>
      </c>
      <c r="K93" s="191"/>
      <c r="L93" s="191"/>
      <c r="M93" s="191"/>
      <c r="N93" s="191"/>
      <c r="O93" s="191"/>
      <c r="P93" s="191"/>
    </row>
    <row r="94" spans="1:16">
      <c r="C94" s="145" t="s">
        <v>21</v>
      </c>
      <c r="D94" s="172">
        <v>6.03</v>
      </c>
      <c r="E94" s="181">
        <v>12.38</v>
      </c>
      <c r="F94" s="181">
        <v>0.15603900000000159</v>
      </c>
      <c r="G94" s="181">
        <v>0.11</v>
      </c>
      <c r="H94" s="181">
        <v>0.4</v>
      </c>
      <c r="I94" s="191"/>
      <c r="J94" s="191"/>
      <c r="K94" s="191"/>
    </row>
    <row r="95" spans="1:16">
      <c r="C95" s="145" t="s">
        <v>22</v>
      </c>
      <c r="D95" s="172">
        <v>131.22999999999999</v>
      </c>
      <c r="E95" s="181">
        <v>345.58</v>
      </c>
      <c r="F95" s="181">
        <v>57.251693000000017</v>
      </c>
      <c r="G95" s="181">
        <v>57.58</v>
      </c>
      <c r="H95" s="181">
        <v>53.8</v>
      </c>
      <c r="J95" s="191"/>
      <c r="K95" s="191"/>
    </row>
    <row r="96" spans="1:16">
      <c r="C96" s="147" t="s">
        <v>23</v>
      </c>
      <c r="D96" s="173">
        <v>60.77</v>
      </c>
      <c r="E96" s="179">
        <v>64.69</v>
      </c>
      <c r="F96" s="179">
        <v>-50.752263999999997</v>
      </c>
      <c r="G96" s="179">
        <v>32.299999999999997</v>
      </c>
      <c r="H96" s="179">
        <v>94.6</v>
      </c>
      <c r="J96" s="191"/>
      <c r="K96" s="191"/>
    </row>
    <row r="97" spans="1:16">
      <c r="C97" s="143" t="s">
        <v>20</v>
      </c>
      <c r="D97" s="174">
        <f>SUM(D94:D96)</f>
        <v>198.03</v>
      </c>
      <c r="E97" s="182">
        <f>SUM(E94:E96)</f>
        <v>422.65</v>
      </c>
      <c r="F97" s="182">
        <f>SUM(F94:F96)</f>
        <v>6.6554680000000204</v>
      </c>
      <c r="G97" s="182">
        <f t="shared" ref="G97:H97" si="1">SUM(G94:G96)</f>
        <v>89.99</v>
      </c>
      <c r="H97" s="182">
        <f t="shared" si="1"/>
        <v>148.79999999999998</v>
      </c>
    </row>
    <row r="98" spans="1:16">
      <c r="D98" s="191"/>
      <c r="E98" s="191"/>
      <c r="F98" s="191"/>
      <c r="G98" s="191"/>
      <c r="H98" s="191"/>
    </row>
    <row r="99" spans="1:16">
      <c r="E99" s="191"/>
      <c r="G99" s="191"/>
    </row>
    <row r="103" spans="1:16" ht="15">
      <c r="A103" s="20" t="s">
        <v>141</v>
      </c>
    </row>
    <row r="104" spans="1:16">
      <c r="A104" s="239"/>
    </row>
    <row r="106" spans="1:16">
      <c r="C106" s="109" t="s">
        <v>103</v>
      </c>
      <c r="D106" s="170" t="s">
        <v>379</v>
      </c>
      <c r="E106" s="180" t="s">
        <v>346</v>
      </c>
      <c r="F106" s="180" t="s">
        <v>272</v>
      </c>
      <c r="G106" s="180" t="s">
        <v>269</v>
      </c>
      <c r="H106" s="180" t="s">
        <v>322</v>
      </c>
    </row>
    <row r="107" spans="1:16">
      <c r="C107" s="145" t="s">
        <v>104</v>
      </c>
      <c r="D107" s="172">
        <v>319.7299999999999</v>
      </c>
      <c r="E107" s="181">
        <v>719.17</v>
      </c>
      <c r="F107" s="181">
        <v>252.88969262000001</v>
      </c>
      <c r="G107" s="181">
        <v>263.67</v>
      </c>
      <c r="H107" s="181">
        <v>489.2</v>
      </c>
      <c r="I107" s="191"/>
      <c r="J107" s="191"/>
      <c r="K107" s="191"/>
      <c r="L107" s="191"/>
      <c r="M107" s="191"/>
      <c r="N107" s="191"/>
      <c r="O107" s="191"/>
      <c r="P107" s="191"/>
    </row>
    <row r="108" spans="1:16">
      <c r="C108" s="145" t="s">
        <v>105</v>
      </c>
      <c r="D108" s="172">
        <v>-214.54000000000002</v>
      </c>
      <c r="E108" s="181">
        <v>-341.4</v>
      </c>
      <c r="F108" s="181">
        <v>-4.2840471800000159</v>
      </c>
      <c r="G108" s="181">
        <v>-0.43</v>
      </c>
      <c r="H108" s="181">
        <v>-182.1</v>
      </c>
      <c r="I108" s="191"/>
      <c r="J108" s="191"/>
      <c r="K108" s="191"/>
      <c r="L108" s="191"/>
      <c r="M108" s="191"/>
      <c r="N108" s="191"/>
      <c r="O108" s="191"/>
      <c r="P108" s="191"/>
    </row>
    <row r="109" spans="1:16" ht="15">
      <c r="C109" s="251"/>
      <c r="D109" s="172"/>
      <c r="E109" s="189"/>
      <c r="F109" s="189"/>
      <c r="G109" s="189"/>
      <c r="H109" s="192"/>
      <c r="I109" s="191"/>
      <c r="J109" s="191"/>
      <c r="K109" s="191"/>
      <c r="L109" s="191"/>
      <c r="M109" s="191"/>
      <c r="N109" s="191"/>
      <c r="O109" s="191"/>
      <c r="P109" s="191"/>
    </row>
    <row r="110" spans="1:16" ht="15">
      <c r="C110" s="252" t="s">
        <v>106</v>
      </c>
      <c r="D110" s="172"/>
      <c r="E110" s="189"/>
      <c r="F110" s="189"/>
      <c r="G110" s="189"/>
      <c r="H110" s="192"/>
      <c r="I110" s="191"/>
      <c r="J110" s="191"/>
      <c r="K110" s="191"/>
      <c r="L110" s="191"/>
      <c r="M110" s="191"/>
      <c r="N110" s="191"/>
      <c r="O110" s="191"/>
      <c r="P110" s="191"/>
    </row>
    <row r="111" spans="1:16">
      <c r="C111" s="251" t="s">
        <v>11</v>
      </c>
      <c r="D111" s="172">
        <v>358.83444800000001</v>
      </c>
      <c r="E111" s="192">
        <v>315.07</v>
      </c>
      <c r="F111" s="192">
        <v>63.22</v>
      </c>
      <c r="G111" s="192">
        <v>45.79</v>
      </c>
      <c r="H111" s="192">
        <v>51.6</v>
      </c>
      <c r="I111" s="191"/>
      <c r="J111" s="191"/>
      <c r="K111" s="191"/>
      <c r="L111" s="191"/>
      <c r="M111" s="191"/>
      <c r="N111" s="191"/>
      <c r="O111" s="191"/>
      <c r="P111" s="191"/>
    </row>
    <row r="112" spans="1:16">
      <c r="C112" s="251" t="s">
        <v>8</v>
      </c>
      <c r="D112" s="172">
        <v>29.003232999999998</v>
      </c>
      <c r="E112" s="192">
        <v>15.14</v>
      </c>
      <c r="F112" s="192">
        <v>-9.52</v>
      </c>
      <c r="G112" s="192">
        <v>7.14</v>
      </c>
      <c r="H112" s="192">
        <v>-8.8000000000000007</v>
      </c>
      <c r="I112" s="191"/>
      <c r="J112" s="191"/>
      <c r="K112" s="191"/>
      <c r="L112" s="191"/>
      <c r="M112" s="191"/>
      <c r="N112" s="191"/>
      <c r="O112" s="191"/>
      <c r="P112" s="191"/>
    </row>
    <row r="113" spans="3:16">
      <c r="C113" s="251" t="s">
        <v>9</v>
      </c>
      <c r="D113" s="172">
        <v>1.1832000000000003</v>
      </c>
      <c r="E113" s="192">
        <v>1.54</v>
      </c>
      <c r="F113" s="192">
        <v>0.7</v>
      </c>
      <c r="G113" s="192">
        <v>0.43</v>
      </c>
      <c r="H113" s="192">
        <v>0.8</v>
      </c>
      <c r="I113" s="191"/>
      <c r="J113" s="191"/>
      <c r="K113" s="191"/>
      <c r="L113" s="191"/>
      <c r="M113" s="191"/>
      <c r="N113" s="191"/>
      <c r="O113" s="191"/>
      <c r="P113" s="191"/>
    </row>
    <row r="114" spans="3:16">
      <c r="C114" s="251" t="s">
        <v>7</v>
      </c>
      <c r="D114" s="172">
        <v>-0.98258799999999979</v>
      </c>
      <c r="E114" s="192">
        <v>-1.98</v>
      </c>
      <c r="F114" s="192">
        <v>-4.4099999999999984</v>
      </c>
      <c r="G114" s="192">
        <v>5.2</v>
      </c>
      <c r="H114" s="192">
        <v>9.1999999999999993</v>
      </c>
      <c r="I114" s="191"/>
      <c r="J114" s="191"/>
      <c r="K114" s="191"/>
      <c r="L114" s="191"/>
      <c r="M114" s="191"/>
      <c r="N114" s="191"/>
      <c r="O114" s="191"/>
      <c r="P114" s="191"/>
    </row>
    <row r="115" spans="3:16">
      <c r="C115" s="251" t="s">
        <v>270</v>
      </c>
      <c r="D115" s="172">
        <v>4.5672599999999992</v>
      </c>
      <c r="E115" s="193">
        <v>3.28</v>
      </c>
      <c r="F115" s="193">
        <v>-0.92999999999999972</v>
      </c>
      <c r="G115" s="193">
        <v>0.55000000000000004</v>
      </c>
      <c r="H115" s="193">
        <v>5.3</v>
      </c>
      <c r="I115" s="191"/>
      <c r="J115" s="191"/>
      <c r="K115" s="191"/>
      <c r="L115" s="191"/>
      <c r="M115" s="191"/>
      <c r="N115" s="191"/>
      <c r="O115" s="191"/>
      <c r="P115" s="191"/>
    </row>
    <row r="116" spans="3:16">
      <c r="C116" s="251" t="s">
        <v>6</v>
      </c>
      <c r="D116" s="172">
        <v>-9.4777799999999957</v>
      </c>
      <c r="E116" s="192">
        <v>29.06</v>
      </c>
      <c r="F116" s="192">
        <v>32.599999999999994</v>
      </c>
      <c r="G116" s="192">
        <v>33.880000000000003</v>
      </c>
      <c r="H116" s="192">
        <v>39.299999999999997</v>
      </c>
      <c r="I116" s="191"/>
      <c r="J116" s="191"/>
      <c r="K116" s="191"/>
      <c r="L116" s="191"/>
      <c r="M116" s="191"/>
      <c r="N116" s="191"/>
      <c r="O116" s="191"/>
      <c r="P116" s="191"/>
    </row>
    <row r="117" spans="3:16">
      <c r="C117" s="253" t="s">
        <v>271</v>
      </c>
      <c r="D117" s="172">
        <v>1.2654650000000003</v>
      </c>
      <c r="E117" s="192">
        <v>-1.3599999999999999</v>
      </c>
      <c r="F117" s="192">
        <v>-6.0900000000000016</v>
      </c>
      <c r="G117" s="192">
        <v>-0.94</v>
      </c>
      <c r="H117" s="192">
        <v>1</v>
      </c>
      <c r="I117" s="191"/>
      <c r="J117" s="191"/>
      <c r="K117" s="191"/>
      <c r="L117" s="191"/>
      <c r="M117" s="191"/>
      <c r="N117" s="191"/>
      <c r="O117" s="191"/>
      <c r="P117" s="191"/>
    </row>
    <row r="118" spans="3:16">
      <c r="C118" s="253" t="s">
        <v>10</v>
      </c>
      <c r="D118" s="172">
        <v>-4.0600199999999997</v>
      </c>
      <c r="E118" s="192">
        <v>3.69</v>
      </c>
      <c r="F118" s="192">
        <v>7.129999999999999</v>
      </c>
      <c r="G118" s="192">
        <v>6.43</v>
      </c>
      <c r="H118" s="192">
        <v>7</v>
      </c>
      <c r="I118" s="191"/>
      <c r="J118" s="191"/>
      <c r="K118" s="191"/>
      <c r="L118" s="191"/>
      <c r="M118" s="191"/>
      <c r="N118" s="191"/>
      <c r="O118" s="191"/>
      <c r="P118" s="191"/>
    </row>
    <row r="119" spans="3:16">
      <c r="C119" s="145" t="s">
        <v>12</v>
      </c>
      <c r="D119" s="172">
        <v>15.475405</v>
      </c>
      <c r="E119" s="181">
        <v>10.75</v>
      </c>
      <c r="F119" s="181">
        <v>-3.3300000000000018</v>
      </c>
      <c r="G119" s="181">
        <v>-1.72</v>
      </c>
      <c r="H119" s="181">
        <v>-3.5</v>
      </c>
      <c r="I119" s="191"/>
      <c r="J119" s="191"/>
      <c r="K119" s="191"/>
      <c r="L119" s="191"/>
      <c r="M119" s="191"/>
      <c r="N119" s="191"/>
      <c r="O119" s="191"/>
      <c r="P119" s="191"/>
    </row>
    <row r="120" spans="3:16">
      <c r="C120" s="145" t="s">
        <v>380</v>
      </c>
      <c r="D120" s="172">
        <v>2.5</v>
      </c>
      <c r="E120" s="181">
        <v>0</v>
      </c>
      <c r="F120" s="181">
        <v>0</v>
      </c>
      <c r="G120" s="181">
        <v>0</v>
      </c>
      <c r="H120" s="181">
        <v>0</v>
      </c>
      <c r="I120" s="191"/>
      <c r="J120" s="191"/>
      <c r="K120" s="191"/>
      <c r="L120" s="191"/>
      <c r="M120" s="191"/>
      <c r="N120" s="191"/>
      <c r="O120" s="191"/>
      <c r="P120" s="191"/>
    </row>
    <row r="121" spans="3:16">
      <c r="C121" s="147" t="s">
        <v>107</v>
      </c>
      <c r="D121" s="173">
        <v>-5.9510050000000003</v>
      </c>
      <c r="E121" s="179">
        <v>3.5999999999999996</v>
      </c>
      <c r="F121" s="179">
        <v>-6.2000000000000011</v>
      </c>
      <c r="G121" s="179">
        <v>2.11</v>
      </c>
      <c r="H121" s="179">
        <v>6.8</v>
      </c>
      <c r="I121" s="191"/>
      <c r="J121" s="191"/>
      <c r="K121" s="191"/>
      <c r="L121" s="191"/>
      <c r="M121" s="191"/>
      <c r="N121" s="191"/>
      <c r="O121" s="191"/>
      <c r="P121" s="191"/>
    </row>
    <row r="122" spans="3:16">
      <c r="C122" s="143" t="s">
        <v>108</v>
      </c>
      <c r="D122" s="174">
        <f>SUM(D107:D121)</f>
        <v>497.54761799999989</v>
      </c>
      <c r="E122" s="182">
        <f>SUM(E107:E121)</f>
        <v>756.55999999999983</v>
      </c>
      <c r="F122" s="182">
        <f>SUM(F107:F121)</f>
        <v>321.77564544000001</v>
      </c>
      <c r="G122" s="182">
        <f>SUM(G107:G121)</f>
        <v>362.11</v>
      </c>
      <c r="H122" s="182">
        <f>SUM(H107:H121)</f>
        <v>415.80000000000007</v>
      </c>
      <c r="I122" s="182"/>
      <c r="J122" s="182"/>
      <c r="K122" s="191"/>
      <c r="L122" s="191"/>
      <c r="M122" s="191"/>
      <c r="N122" s="191"/>
      <c r="O122" s="191"/>
      <c r="P122" s="191"/>
    </row>
    <row r="123" spans="3:16">
      <c r="C123" s="361"/>
      <c r="D123"/>
      <c r="H123" s="194"/>
      <c r="K123" s="191"/>
      <c r="L123" s="191"/>
      <c r="M123" s="191"/>
      <c r="N123" s="191"/>
      <c r="O123" s="191"/>
      <c r="P123" s="191"/>
    </row>
    <row r="124" spans="3:16">
      <c r="C124"/>
      <c r="D124"/>
      <c r="H124" s="194"/>
      <c r="K124" s="191"/>
      <c r="L124" s="191"/>
      <c r="M124" s="191"/>
      <c r="N124" s="191"/>
      <c r="O124" s="191"/>
      <c r="P124" s="191"/>
    </row>
    <row r="125" spans="3:16">
      <c r="C125" s="109" t="s">
        <v>109</v>
      </c>
      <c r="D125" s="170" t="s">
        <v>379</v>
      </c>
      <c r="E125" s="180" t="s">
        <v>346</v>
      </c>
      <c r="F125" s="180" t="s">
        <v>272</v>
      </c>
      <c r="G125" s="180" t="s">
        <v>269</v>
      </c>
      <c r="H125" s="180" t="s">
        <v>322</v>
      </c>
      <c r="K125" s="191"/>
      <c r="L125" s="191"/>
      <c r="M125" s="191"/>
      <c r="N125" s="191"/>
      <c r="O125" s="191"/>
      <c r="P125" s="191"/>
    </row>
    <row r="126" spans="3:16">
      <c r="C126" s="145" t="s">
        <v>11</v>
      </c>
      <c r="D126" s="172">
        <v>358.83444800000001</v>
      </c>
      <c r="E126" s="181">
        <v>315.07</v>
      </c>
      <c r="F126" s="181">
        <v>63.22</v>
      </c>
      <c r="G126" s="181">
        <v>45.79</v>
      </c>
      <c r="H126" s="181">
        <v>51.6</v>
      </c>
      <c r="I126" s="191"/>
      <c r="J126" s="191"/>
      <c r="K126" s="191"/>
      <c r="L126" s="191"/>
      <c r="M126" s="191"/>
      <c r="N126" s="191"/>
      <c r="O126" s="191"/>
      <c r="P126" s="191"/>
    </row>
    <row r="127" spans="3:16">
      <c r="C127" s="145" t="s">
        <v>8</v>
      </c>
      <c r="D127" s="172">
        <v>29.003232999999998</v>
      </c>
      <c r="E127" s="181">
        <v>15.14</v>
      </c>
      <c r="F127" s="181">
        <v>-9.52</v>
      </c>
      <c r="G127" s="181">
        <v>7.14</v>
      </c>
      <c r="H127" s="181">
        <v>-8.8000000000000007</v>
      </c>
      <c r="I127" s="191"/>
      <c r="J127" s="191"/>
      <c r="K127" s="191"/>
      <c r="L127" s="191"/>
      <c r="M127" s="191"/>
      <c r="N127" s="191"/>
      <c r="O127" s="191"/>
      <c r="P127" s="191"/>
    </row>
    <row r="128" spans="3:16">
      <c r="C128" s="190" t="s">
        <v>9</v>
      </c>
      <c r="D128" s="172">
        <v>1.1832000000000003</v>
      </c>
      <c r="E128" s="192">
        <v>1.54</v>
      </c>
      <c r="F128" s="192">
        <v>0.7</v>
      </c>
      <c r="G128" s="192">
        <v>0.43</v>
      </c>
      <c r="H128" s="192">
        <v>0.8</v>
      </c>
      <c r="I128" s="191"/>
      <c r="J128" s="191"/>
      <c r="K128" s="191"/>
      <c r="L128" s="191"/>
      <c r="M128" s="191"/>
      <c r="N128" s="191"/>
      <c r="O128" s="191"/>
      <c r="P128" s="191"/>
    </row>
    <row r="129" spans="3:16">
      <c r="C129" s="190" t="s">
        <v>10</v>
      </c>
      <c r="D129" s="172">
        <v>-4.0600199999999997</v>
      </c>
      <c r="E129" s="192">
        <v>3.69</v>
      </c>
      <c r="F129" s="192">
        <v>7.129999999999999</v>
      </c>
      <c r="G129" s="192">
        <v>6.43</v>
      </c>
      <c r="H129" s="192">
        <v>7</v>
      </c>
      <c r="I129" s="191"/>
      <c r="J129" s="191"/>
      <c r="K129" s="191"/>
      <c r="L129" s="191"/>
      <c r="M129" s="191"/>
      <c r="N129" s="191"/>
      <c r="O129" s="191"/>
      <c r="P129" s="191"/>
    </row>
    <row r="130" spans="3:16">
      <c r="C130" s="145" t="s">
        <v>12</v>
      </c>
      <c r="D130" s="172">
        <v>15.475405</v>
      </c>
      <c r="E130" s="181">
        <v>10.75</v>
      </c>
      <c r="F130" s="181">
        <v>-3.3300000000000018</v>
      </c>
      <c r="G130" s="181">
        <v>-1.72</v>
      </c>
      <c r="H130" s="181">
        <v>-3.5</v>
      </c>
      <c r="I130" s="191"/>
      <c r="J130" s="191"/>
      <c r="K130" s="191"/>
      <c r="L130" s="191"/>
      <c r="M130" s="191"/>
      <c r="N130" s="191"/>
      <c r="O130" s="191"/>
      <c r="P130" s="191"/>
    </row>
    <row r="131" spans="3:16">
      <c r="C131" s="145" t="s">
        <v>380</v>
      </c>
      <c r="D131" s="172">
        <v>2.5</v>
      </c>
      <c r="E131" s="181">
        <v>0</v>
      </c>
      <c r="F131" s="181">
        <v>0</v>
      </c>
      <c r="G131" s="181">
        <v>0</v>
      </c>
      <c r="H131" s="181">
        <v>0</v>
      </c>
      <c r="I131" s="191"/>
      <c r="J131" s="191"/>
      <c r="K131" s="191"/>
      <c r="L131" s="191"/>
      <c r="M131" s="191"/>
      <c r="N131" s="191"/>
      <c r="O131" s="191"/>
      <c r="P131" s="191"/>
    </row>
    <row r="132" spans="3:16">
      <c r="C132" s="147" t="s">
        <v>107</v>
      </c>
      <c r="D132" s="173">
        <v>-9.6276190000000099</v>
      </c>
      <c r="E132" s="179">
        <v>-0.61</v>
      </c>
      <c r="F132" s="179">
        <v>-0.86830699999995709</v>
      </c>
      <c r="G132" s="179">
        <v>-1.27</v>
      </c>
      <c r="H132" s="179">
        <v>6.8</v>
      </c>
      <c r="I132" s="191"/>
      <c r="J132" s="191"/>
      <c r="K132" s="191"/>
      <c r="L132" s="191"/>
      <c r="M132" s="191"/>
      <c r="N132" s="191"/>
      <c r="O132" s="191"/>
      <c r="P132" s="191"/>
    </row>
    <row r="133" spans="3:16">
      <c r="C133" s="143" t="s">
        <v>22</v>
      </c>
      <c r="D133" s="174">
        <f>SUM(D126:D132)</f>
        <v>393.30864700000006</v>
      </c>
      <c r="E133" s="182">
        <f t="shared" ref="E133:H133" si="2">SUM(E126:E132)</f>
        <v>345.58</v>
      </c>
      <c r="F133" s="182">
        <f t="shared" si="2"/>
        <v>57.331693000000044</v>
      </c>
      <c r="G133" s="182">
        <f t="shared" si="2"/>
        <v>56.8</v>
      </c>
      <c r="H133" s="182">
        <f t="shared" si="2"/>
        <v>53.899999999999991</v>
      </c>
      <c r="I133" s="191"/>
      <c r="K133" s="191"/>
      <c r="L133" s="191"/>
      <c r="M133" s="191"/>
      <c r="N133" s="191"/>
      <c r="O133" s="191"/>
      <c r="P133" s="191"/>
    </row>
  </sheetData>
  <sortState columnSort="1" ref="D44:H52">
    <sortCondition descending="1" ref="D44:H44"/>
  </sortState>
  <pageMargins left="0.7" right="0.7" top="0.75" bottom="0.75" header="0.3" footer="0.3"/>
  <pageSetup paperSize="9" orientation="portrait" verticalDpi="0"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Ark7"/>
  <dimension ref="A1:AO55"/>
  <sheetViews>
    <sheetView showGridLines="0" zoomScale="85" zoomScaleNormal="85" workbookViewId="0">
      <selection activeCell="C54" sqref="C54:E54"/>
    </sheetView>
  </sheetViews>
  <sheetFormatPr baseColWidth="10" defaultColWidth="11.42578125" defaultRowHeight="14.25"/>
  <cols>
    <col min="1" max="1" width="4.28515625" style="68" customWidth="1"/>
    <col min="2" max="2" width="44.85546875" style="68" bestFit="1" customWidth="1"/>
    <col min="3" max="7" width="19" style="68" customWidth="1"/>
    <col min="8" max="16384" width="11.42578125" style="68"/>
  </cols>
  <sheetData>
    <row r="1" spans="1:22" ht="18.75" customHeight="1"/>
    <row r="2" spans="1:22" ht="18.75" customHeight="1">
      <c r="A2" s="139" t="s">
        <v>142</v>
      </c>
      <c r="B2" s="99"/>
      <c r="C2" s="99"/>
      <c r="D2" s="98"/>
    </row>
    <row r="3" spans="1:22" ht="18.75" customHeight="1">
      <c r="A3" s="139"/>
      <c r="B3" s="99"/>
      <c r="C3" s="99"/>
      <c r="D3" s="98"/>
    </row>
    <row r="4" spans="1:22" ht="14.25" customHeight="1">
      <c r="A4" s="139"/>
      <c r="B4" s="99"/>
      <c r="F4" s="98"/>
      <c r="G4" s="99"/>
    </row>
    <row r="5" spans="1:22" ht="14.25" customHeight="1">
      <c r="A5" s="139"/>
      <c r="B5" s="109" t="s">
        <v>80</v>
      </c>
      <c r="C5" s="170" t="s">
        <v>382</v>
      </c>
      <c r="D5" s="171" t="s">
        <v>379</v>
      </c>
      <c r="E5" s="171" t="s">
        <v>346</v>
      </c>
      <c r="F5" s="171" t="s">
        <v>272</v>
      </c>
      <c r="G5" s="171" t="s">
        <v>269</v>
      </c>
      <c r="Q5" s="242"/>
      <c r="R5" s="242"/>
      <c r="S5" s="242"/>
      <c r="T5" s="242"/>
      <c r="U5" s="242"/>
      <c r="V5" s="242"/>
    </row>
    <row r="6" spans="1:22" ht="14.25" customHeight="1">
      <c r="B6" s="145" t="s">
        <v>82</v>
      </c>
      <c r="C6" s="172">
        <v>197.11515806</v>
      </c>
      <c r="D6" s="146">
        <v>196.87</v>
      </c>
      <c r="E6" s="146">
        <v>211.17362027999999</v>
      </c>
      <c r="F6" s="146">
        <v>210.90219309999989</v>
      </c>
      <c r="G6" s="146">
        <v>190.27325587000007</v>
      </c>
      <c r="Q6" s="242"/>
      <c r="R6" s="242"/>
      <c r="S6" s="242"/>
      <c r="T6" s="242"/>
      <c r="U6" s="242"/>
      <c r="V6" s="242"/>
    </row>
    <row r="7" spans="1:22" ht="14.25" customHeight="1">
      <c r="B7" s="145" t="s">
        <v>83</v>
      </c>
      <c r="C7" s="172">
        <v>17.531400999999999</v>
      </c>
      <c r="D7" s="146">
        <v>17.260000000000002</v>
      </c>
      <c r="E7" s="146">
        <v>17.185057430000001</v>
      </c>
      <c r="F7" s="146">
        <v>16.925746</v>
      </c>
      <c r="G7" s="146">
        <v>18.438472999999998</v>
      </c>
      <c r="Q7" s="242"/>
      <c r="R7" s="242"/>
      <c r="S7" s="242"/>
      <c r="T7" s="242"/>
      <c r="U7" s="242"/>
      <c r="V7" s="242"/>
    </row>
    <row r="8" spans="1:22">
      <c r="B8" s="145" t="s">
        <v>84</v>
      </c>
      <c r="C8" s="172">
        <v>51.896038429999997</v>
      </c>
      <c r="D8" s="146">
        <v>52.39</v>
      </c>
      <c r="E8" s="146">
        <v>61.240273479999999</v>
      </c>
      <c r="F8" s="146">
        <v>58.219060340000006</v>
      </c>
      <c r="G8" s="146">
        <v>50.778367379999992</v>
      </c>
      <c r="Q8" s="242"/>
      <c r="R8" s="242"/>
      <c r="S8" s="242"/>
      <c r="T8" s="242"/>
      <c r="U8" s="242"/>
      <c r="V8" s="242"/>
    </row>
    <row r="9" spans="1:22" ht="14.25" customHeight="1">
      <c r="B9" s="145" t="s">
        <v>85</v>
      </c>
      <c r="C9" s="172">
        <v>120.88261667</v>
      </c>
      <c r="D9" s="146">
        <v>145.58000000000001</v>
      </c>
      <c r="E9" s="146">
        <v>130.25227405000001</v>
      </c>
      <c r="F9" s="146">
        <v>127.17934142999995</v>
      </c>
      <c r="G9" s="146">
        <v>128.41009885000003</v>
      </c>
      <c r="Q9" s="242"/>
      <c r="R9" s="242"/>
      <c r="S9" s="242"/>
      <c r="T9" s="242"/>
      <c r="U9" s="242"/>
      <c r="V9" s="242"/>
    </row>
    <row r="10" spans="1:22" ht="14.25" customHeight="1">
      <c r="B10" s="145" t="s">
        <v>27</v>
      </c>
      <c r="C10" s="172">
        <v>29.826710510000002</v>
      </c>
      <c r="D10" s="146">
        <v>33.35</v>
      </c>
      <c r="E10" s="146">
        <v>35.542704020000002</v>
      </c>
      <c r="F10" s="146">
        <v>23.057109349999994</v>
      </c>
      <c r="G10" s="146">
        <v>24.362545999999998</v>
      </c>
      <c r="Q10" s="242"/>
      <c r="R10" s="242"/>
      <c r="S10" s="242"/>
      <c r="T10" s="242"/>
      <c r="U10" s="242"/>
      <c r="V10" s="242"/>
    </row>
    <row r="11" spans="1:22" ht="14.25" customHeight="1">
      <c r="B11" s="147" t="s">
        <v>28</v>
      </c>
      <c r="C11" s="173">
        <v>40.200610829999995</v>
      </c>
      <c r="D11" s="148">
        <v>43.87</v>
      </c>
      <c r="E11" s="148">
        <v>38.33102968</v>
      </c>
      <c r="F11" s="148">
        <v>69.672460819999998</v>
      </c>
      <c r="G11" s="148">
        <v>44.711854900000006</v>
      </c>
      <c r="Q11" s="242"/>
      <c r="R11" s="242"/>
      <c r="S11" s="242"/>
      <c r="T11" s="242"/>
      <c r="U11" s="242"/>
      <c r="V11" s="242"/>
    </row>
    <row r="12" spans="1:22" ht="14.25" customHeight="1">
      <c r="B12" s="143" t="s">
        <v>159</v>
      </c>
      <c r="C12" s="174">
        <v>457.45253550000001</v>
      </c>
      <c r="D12" s="149">
        <v>489.32000000000005</v>
      </c>
      <c r="E12" s="149">
        <v>493.72495893999996</v>
      </c>
      <c r="F12" s="149">
        <v>505.95591103999993</v>
      </c>
      <c r="G12" s="149">
        <v>456.97459600000013</v>
      </c>
      <c r="Q12" s="242"/>
      <c r="R12" s="242"/>
      <c r="S12" s="242"/>
      <c r="T12" s="242"/>
      <c r="U12" s="242"/>
      <c r="V12" s="242"/>
    </row>
    <row r="13" spans="1:22" ht="14.25" customHeight="1">
      <c r="B13" s="178" t="s">
        <v>98</v>
      </c>
      <c r="C13" s="172"/>
      <c r="D13" s="146">
        <v>3.75</v>
      </c>
      <c r="E13" s="146">
        <v>0</v>
      </c>
      <c r="F13" s="146">
        <v>0</v>
      </c>
      <c r="G13" s="146">
        <v>0</v>
      </c>
    </row>
    <row r="14" spans="1:22" ht="14.25" customHeight="1">
      <c r="B14" s="128"/>
      <c r="C14" s="140"/>
      <c r="D14" s="140"/>
      <c r="E14" s="140"/>
    </row>
    <row r="15" spans="1:22" ht="14.25" customHeight="1">
      <c r="B15" s="128"/>
      <c r="C15" s="140"/>
      <c r="D15" s="140"/>
      <c r="E15" s="140"/>
    </row>
    <row r="16" spans="1:22" ht="14.25" customHeight="1">
      <c r="B16" s="128"/>
      <c r="C16" s="140"/>
      <c r="D16" s="140"/>
      <c r="E16" s="140"/>
    </row>
    <row r="17" spans="2:5" ht="15" customHeight="1">
      <c r="B17" s="128"/>
      <c r="C17" s="140"/>
      <c r="D17" s="140"/>
      <c r="E17" s="140"/>
    </row>
    <row r="18" spans="2:5" ht="14.25" customHeight="1">
      <c r="B18" s="128"/>
      <c r="C18" s="140"/>
      <c r="D18" s="140"/>
      <c r="E18" s="140"/>
    </row>
    <row r="19" spans="2:5" ht="14.25" customHeight="1">
      <c r="B19" s="128"/>
      <c r="C19" s="140"/>
      <c r="D19" s="140"/>
      <c r="E19" s="140"/>
    </row>
    <row r="20" spans="2:5" ht="14.25" customHeight="1">
      <c r="B20" s="128"/>
      <c r="C20" s="140"/>
      <c r="D20" s="140"/>
      <c r="E20" s="140"/>
    </row>
    <row r="21" spans="2:5" ht="14.25" customHeight="1">
      <c r="B21" s="128"/>
      <c r="C21" s="140"/>
      <c r="D21" s="140"/>
      <c r="E21" s="140"/>
    </row>
    <row r="22" spans="2:5" ht="14.25" customHeight="1">
      <c r="B22" s="128"/>
      <c r="C22" s="140"/>
      <c r="D22" s="140"/>
      <c r="E22" s="140"/>
    </row>
    <row r="23" spans="2:5" ht="14.25" customHeight="1">
      <c r="B23" s="128"/>
      <c r="C23" s="140"/>
      <c r="D23" s="140"/>
      <c r="E23" s="140"/>
    </row>
    <row r="24" spans="2:5" ht="14.25" customHeight="1">
      <c r="B24" s="128"/>
      <c r="C24" s="140"/>
      <c r="D24" s="140"/>
      <c r="E24" s="140"/>
    </row>
    <row r="25" spans="2:5" ht="14.25" customHeight="1">
      <c r="B25" s="141"/>
      <c r="C25" s="142"/>
      <c r="D25" s="142"/>
      <c r="E25" s="142"/>
    </row>
    <row r="34" spans="1:41">
      <c r="M34" s="144"/>
      <c r="N34" s="144"/>
      <c r="P34" s="144"/>
      <c r="Q34" s="144"/>
      <c r="R34" s="144"/>
      <c r="S34" s="144"/>
      <c r="T34" s="144"/>
      <c r="U34" s="144"/>
      <c r="V34" s="144"/>
      <c r="W34" s="144"/>
      <c r="X34" s="144"/>
      <c r="Y34" s="144"/>
      <c r="Z34" s="144"/>
      <c r="AA34" s="144"/>
      <c r="AB34" s="144"/>
      <c r="AC34" s="144"/>
      <c r="AD34" s="144"/>
      <c r="AE34" s="144"/>
      <c r="AF34" s="144"/>
      <c r="AG34" s="144"/>
      <c r="AH34" s="144"/>
      <c r="AI34" s="144"/>
      <c r="AJ34" s="144"/>
      <c r="AK34" s="144"/>
      <c r="AL34" s="144"/>
      <c r="AM34" s="144"/>
      <c r="AN34" s="144"/>
      <c r="AO34" s="144"/>
    </row>
    <row r="44" spans="1:41" ht="15">
      <c r="A44" s="139" t="s">
        <v>249</v>
      </c>
    </row>
    <row r="46" spans="1:41">
      <c r="B46" s="96"/>
      <c r="F46" s="98"/>
      <c r="G46" s="97"/>
    </row>
    <row r="47" spans="1:41">
      <c r="B47" s="109" t="s">
        <v>250</v>
      </c>
      <c r="C47" s="170" t="s">
        <v>382</v>
      </c>
      <c r="D47" s="171" t="s">
        <v>379</v>
      </c>
      <c r="E47" s="171" t="s">
        <v>346</v>
      </c>
      <c r="F47" s="171" t="s">
        <v>272</v>
      </c>
      <c r="G47" s="171" t="s">
        <v>269</v>
      </c>
      <c r="Q47" s="242"/>
      <c r="R47" s="242"/>
      <c r="S47" s="242"/>
      <c r="T47" s="242"/>
      <c r="U47" s="242"/>
      <c r="V47" s="242"/>
    </row>
    <row r="48" spans="1:41">
      <c r="B48" s="145" t="s">
        <v>82</v>
      </c>
      <c r="C48" s="172">
        <v>122.03100000000001</v>
      </c>
      <c r="D48" s="146">
        <v>123.15</v>
      </c>
      <c r="E48" s="146">
        <v>127.28858074</v>
      </c>
      <c r="F48" s="146">
        <v>119.56283809999999</v>
      </c>
      <c r="G48" s="146">
        <v>119.64988587000001</v>
      </c>
      <c r="Q48" s="242"/>
      <c r="R48" s="242"/>
      <c r="S48" s="242"/>
      <c r="T48" s="242"/>
      <c r="U48" s="242"/>
      <c r="V48" s="242"/>
    </row>
    <row r="49" spans="2:22">
      <c r="B49" s="145" t="s">
        <v>83</v>
      </c>
      <c r="C49" s="172">
        <v>13.58</v>
      </c>
      <c r="D49" s="146">
        <v>13.54</v>
      </c>
      <c r="E49" s="146">
        <v>12.805268</v>
      </c>
      <c r="F49" s="146">
        <v>13.071230999999999</v>
      </c>
      <c r="G49" s="146">
        <v>13.541755999999999</v>
      </c>
      <c r="Q49" s="242"/>
      <c r="R49" s="242"/>
      <c r="S49" s="242"/>
      <c r="T49" s="242"/>
      <c r="U49" s="242"/>
      <c r="V49" s="242"/>
    </row>
    <row r="50" spans="2:22">
      <c r="B50" s="145" t="s">
        <v>84</v>
      </c>
      <c r="C50" s="172">
        <v>35.843000000000004</v>
      </c>
      <c r="D50" s="146">
        <v>37.28</v>
      </c>
      <c r="E50" s="146">
        <v>44.275988859999998</v>
      </c>
      <c r="F50" s="146">
        <v>43.330400340000004</v>
      </c>
      <c r="G50" s="146">
        <v>35.207740380000004</v>
      </c>
      <c r="Q50" s="242"/>
      <c r="R50" s="242"/>
      <c r="S50" s="242"/>
      <c r="T50" s="242"/>
      <c r="U50" s="242"/>
      <c r="V50" s="242"/>
    </row>
    <row r="51" spans="2:22">
      <c r="B51" s="145" t="s">
        <v>85</v>
      </c>
      <c r="C51" s="172">
        <v>104.32</v>
      </c>
      <c r="D51" s="146">
        <v>122.97</v>
      </c>
      <c r="E51" s="146">
        <v>112.05875111</v>
      </c>
      <c r="F51" s="146">
        <v>117.05244643</v>
      </c>
      <c r="G51" s="146">
        <v>105.08965685</v>
      </c>
      <c r="Q51" s="242"/>
      <c r="R51" s="242"/>
      <c r="S51" s="242"/>
      <c r="T51" s="242"/>
      <c r="U51" s="242"/>
      <c r="V51" s="242"/>
    </row>
    <row r="52" spans="2:22">
      <c r="B52" s="145" t="s">
        <v>27</v>
      </c>
      <c r="C52" s="172">
        <v>26.181000000000001</v>
      </c>
      <c r="D52" s="146">
        <v>27.2</v>
      </c>
      <c r="E52" s="146">
        <v>24.32968318</v>
      </c>
      <c r="F52" s="146">
        <v>17.876335350000002</v>
      </c>
      <c r="G52" s="146">
        <v>17.179974999999999</v>
      </c>
      <c r="Q52" s="242"/>
      <c r="R52" s="242"/>
      <c r="S52" s="242"/>
      <c r="T52" s="242"/>
      <c r="U52" s="242"/>
      <c r="V52" s="242"/>
    </row>
    <row r="53" spans="2:22">
      <c r="B53" s="147" t="s">
        <v>28</v>
      </c>
      <c r="C53" s="173">
        <v>17.805</v>
      </c>
      <c r="D53" s="179">
        <v>20.83</v>
      </c>
      <c r="E53" s="148">
        <v>22.209913149999998</v>
      </c>
      <c r="F53" s="148">
        <v>38.941807820000001</v>
      </c>
      <c r="G53" s="148">
        <v>27.578713899999997</v>
      </c>
      <c r="Q53" s="242"/>
      <c r="R53" s="242"/>
      <c r="S53" s="242"/>
      <c r="T53" s="242"/>
      <c r="U53" s="242"/>
      <c r="V53" s="242"/>
    </row>
    <row r="54" spans="2:22">
      <c r="B54" s="143" t="s">
        <v>159</v>
      </c>
      <c r="C54" s="174">
        <f>SUM(C48:C53)</f>
        <v>319.76</v>
      </c>
      <c r="D54" s="149">
        <v>344.96999999999997</v>
      </c>
      <c r="E54" s="149">
        <v>342.96818503999998</v>
      </c>
      <c r="F54" s="149">
        <v>349.83505904000003</v>
      </c>
      <c r="G54" s="149">
        <v>318.24772800000005</v>
      </c>
      <c r="Q54" s="242"/>
      <c r="R54" s="242"/>
      <c r="S54" s="242"/>
      <c r="T54" s="242"/>
      <c r="U54" s="242"/>
      <c r="V54" s="242"/>
    </row>
    <row r="55" spans="2:22">
      <c r="B55" s="178" t="s">
        <v>98</v>
      </c>
      <c r="C55" s="172">
        <v>0</v>
      </c>
      <c r="D55" s="146">
        <v>3.75</v>
      </c>
      <c r="E55" s="146">
        <v>0</v>
      </c>
      <c r="F55" s="146">
        <v>0</v>
      </c>
      <c r="G55" s="146">
        <v>0</v>
      </c>
    </row>
  </sheetData>
  <sortState columnSort="1" ref="C4:G12">
    <sortCondition descending="1" ref="C4:G4"/>
  </sortState>
  <pageMargins left="0.7" right="0.7" top="0.75" bottom="0.75" header="0.3" footer="0.3"/>
  <pageSetup paperSize="9" orientation="portrait" verticalDpi="0"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Ark53"/>
  <dimension ref="A1:I108"/>
  <sheetViews>
    <sheetView showGridLines="0" zoomScale="85" zoomScaleNormal="85" workbookViewId="0">
      <selection activeCell="E37" sqref="E37"/>
    </sheetView>
  </sheetViews>
  <sheetFormatPr baseColWidth="10" defaultColWidth="11.42578125" defaultRowHeight="14.25"/>
  <cols>
    <col min="1" max="2" width="4.28515625" style="114" customWidth="1"/>
    <col min="3" max="3" width="2.140625" style="114" customWidth="1"/>
    <col min="4" max="4" width="50.42578125" style="114" bestFit="1" customWidth="1"/>
    <col min="5" max="6" width="14.28515625" style="114" customWidth="1"/>
    <col min="7" max="16384" width="11.42578125" style="114"/>
  </cols>
  <sheetData>
    <row r="1" spans="1:9" ht="18.75" customHeight="1"/>
    <row r="2" spans="1:9" ht="18.75" customHeight="1">
      <c r="A2" s="115" t="s">
        <v>143</v>
      </c>
      <c r="B2" s="116"/>
      <c r="C2" s="116"/>
      <c r="D2" s="116"/>
      <c r="E2" s="117"/>
    </row>
    <row r="3" spans="1:9" ht="14.25" customHeight="1">
      <c r="A3" s="115"/>
      <c r="B3" s="116"/>
      <c r="C3" s="116"/>
      <c r="D3" s="116"/>
      <c r="E3" s="68"/>
      <c r="F3" s="68"/>
      <c r="G3" s="68"/>
      <c r="H3" s="98"/>
      <c r="I3" s="97"/>
    </row>
    <row r="4" spans="1:9" ht="14.25" customHeight="1">
      <c r="A4" s="115"/>
      <c r="B4" s="116"/>
      <c r="C4" s="116"/>
      <c r="D4" s="116"/>
      <c r="E4" s="68"/>
      <c r="F4" s="68"/>
      <c r="G4" s="68"/>
      <c r="H4" s="98"/>
      <c r="I4" s="97"/>
    </row>
    <row r="5" spans="1:9" ht="14.25" customHeight="1">
      <c r="A5" s="115"/>
      <c r="B5" s="118"/>
      <c r="C5" s="119"/>
      <c r="D5" s="109" t="s">
        <v>2</v>
      </c>
      <c r="E5" s="170" t="s">
        <v>382</v>
      </c>
      <c r="F5" s="171" t="s">
        <v>379</v>
      </c>
      <c r="G5" s="171" t="s">
        <v>346</v>
      </c>
      <c r="H5" s="171" t="s">
        <v>272</v>
      </c>
      <c r="I5" s="171" t="s">
        <v>269</v>
      </c>
    </row>
    <row r="6" spans="1:9" s="124" customFormat="1" ht="14.25" customHeight="1">
      <c r="A6" s="120"/>
      <c r="B6" s="121"/>
      <c r="C6" s="122"/>
      <c r="D6" s="145" t="s">
        <v>78</v>
      </c>
      <c r="E6" s="175">
        <v>5.1999999999999998E-3</v>
      </c>
      <c r="F6" s="176">
        <v>4.2000000000000006E-3</v>
      </c>
      <c r="G6" s="176">
        <v>2.8999999999999998E-3</v>
      </c>
      <c r="H6" s="176">
        <v>2.8E-3</v>
      </c>
      <c r="I6" s="176">
        <v>2.2000000000000001E-3</v>
      </c>
    </row>
    <row r="7" spans="1:9" s="124" customFormat="1" ht="14.25" customHeight="1">
      <c r="A7" s="120"/>
      <c r="B7" s="125"/>
      <c r="C7" s="125"/>
      <c r="D7" s="145" t="s">
        <v>79</v>
      </c>
      <c r="E7" s="175">
        <v>4.1999999999999997E-3</v>
      </c>
      <c r="F7" s="176">
        <v>3.6000000000000008E-3</v>
      </c>
      <c r="G7" s="176">
        <v>3.2000000000000002E-3</v>
      </c>
      <c r="H7" s="176">
        <v>3.3E-3</v>
      </c>
      <c r="I7" s="176">
        <v>2.8E-3</v>
      </c>
    </row>
    <row r="8" spans="1:9" s="124" customFormat="1" ht="14.25" customHeight="1">
      <c r="A8" s="120"/>
      <c r="B8" s="126"/>
      <c r="C8" s="127"/>
      <c r="D8" s="127"/>
      <c r="E8" s="128"/>
    </row>
    <row r="9" spans="1:9" s="124" customFormat="1" ht="14.25" customHeight="1">
      <c r="A9" s="120"/>
      <c r="B9" s="126"/>
      <c r="C9" s="127"/>
      <c r="D9" s="129"/>
      <c r="E9" s="130"/>
    </row>
    <row r="10" spans="1:9" s="124" customFormat="1" ht="14.25" customHeight="1">
      <c r="A10" s="120"/>
      <c r="B10" s="126"/>
      <c r="C10" s="127"/>
      <c r="D10" s="129"/>
      <c r="E10" s="130"/>
    </row>
    <row r="11" spans="1:9" s="124" customFormat="1" ht="14.25" customHeight="1">
      <c r="A11" s="120"/>
      <c r="B11" s="126"/>
      <c r="C11" s="127"/>
      <c r="D11" s="127"/>
      <c r="E11" s="128"/>
    </row>
    <row r="12" spans="1:9" s="124" customFormat="1" ht="14.25" customHeight="1">
      <c r="A12" s="120"/>
      <c r="B12" s="126"/>
      <c r="C12" s="127"/>
      <c r="D12" s="127"/>
      <c r="E12" s="128"/>
    </row>
    <row r="13" spans="1:9" s="124" customFormat="1" ht="14.25" customHeight="1">
      <c r="A13" s="120"/>
      <c r="B13" s="126"/>
      <c r="C13" s="127"/>
      <c r="D13" s="127"/>
      <c r="E13" s="128"/>
    </row>
    <row r="14" spans="1:9" s="124" customFormat="1" ht="14.25" customHeight="1">
      <c r="A14" s="120"/>
      <c r="B14" s="126"/>
      <c r="C14" s="127"/>
      <c r="D14" s="127"/>
      <c r="E14" s="128"/>
    </row>
    <row r="15" spans="1:9" s="124" customFormat="1" ht="14.25" customHeight="1">
      <c r="A15" s="120"/>
      <c r="B15" s="131"/>
      <c r="C15" s="125"/>
      <c r="D15" s="125"/>
      <c r="E15" s="132"/>
    </row>
    <row r="16" spans="1:9" s="124" customFormat="1" ht="14.25" customHeight="1">
      <c r="A16" s="120"/>
      <c r="B16" s="125"/>
      <c r="C16" s="125"/>
      <c r="D16" s="125"/>
      <c r="E16" s="125"/>
    </row>
    <row r="17" spans="1:5" s="124" customFormat="1" ht="14.25" customHeight="1">
      <c r="A17" s="120"/>
      <c r="B17" s="126"/>
      <c r="C17" s="127"/>
      <c r="D17" s="127"/>
      <c r="E17" s="128"/>
    </row>
    <row r="18" spans="1:5" s="124" customFormat="1" ht="14.25" customHeight="1">
      <c r="A18" s="120"/>
      <c r="B18" s="126"/>
      <c r="C18" s="127"/>
      <c r="D18" s="127"/>
      <c r="E18" s="128"/>
    </row>
    <row r="19" spans="1:5" s="124" customFormat="1" ht="14.25" customHeight="1">
      <c r="A19" s="120"/>
      <c r="B19" s="126"/>
      <c r="C19" s="127"/>
      <c r="D19" s="127"/>
      <c r="E19" s="128"/>
    </row>
    <row r="20" spans="1:5" s="124" customFormat="1" ht="14.25" customHeight="1">
      <c r="A20" s="120"/>
      <c r="B20" s="126"/>
      <c r="C20" s="127"/>
      <c r="D20" s="127"/>
      <c r="E20" s="128"/>
    </row>
    <row r="21" spans="1:5" s="124" customFormat="1" ht="14.25" customHeight="1">
      <c r="A21" s="120"/>
      <c r="B21" s="126"/>
      <c r="C21" s="127"/>
      <c r="D21" s="127"/>
      <c r="E21" s="128"/>
    </row>
    <row r="22" spans="1:5" s="124" customFormat="1" ht="14.25" customHeight="1">
      <c r="A22" s="120"/>
      <c r="B22" s="126"/>
      <c r="C22" s="127"/>
      <c r="D22" s="127"/>
      <c r="E22" s="128"/>
    </row>
    <row r="23" spans="1:5" s="124" customFormat="1" ht="14.25" customHeight="1">
      <c r="A23" s="120"/>
      <c r="B23" s="126"/>
      <c r="C23" s="127"/>
      <c r="D23" s="127"/>
      <c r="E23" s="128"/>
    </row>
    <row r="24" spans="1:5" s="124" customFormat="1" ht="14.25" customHeight="1">
      <c r="A24" s="120"/>
      <c r="B24" s="126"/>
      <c r="C24" s="127"/>
      <c r="D24" s="127"/>
      <c r="E24" s="128"/>
    </row>
    <row r="25" spans="1:5" s="124" customFormat="1" ht="14.25" customHeight="1">
      <c r="A25" s="120"/>
      <c r="B25" s="126"/>
      <c r="C25" s="127"/>
      <c r="D25" s="127"/>
      <c r="E25" s="128"/>
    </row>
    <row r="26" spans="1:5" s="124" customFormat="1" ht="14.25" customHeight="1">
      <c r="A26" s="120"/>
      <c r="B26" s="126"/>
      <c r="C26" s="127"/>
      <c r="D26" s="127"/>
      <c r="E26" s="128"/>
    </row>
    <row r="27" spans="1:5" s="124" customFormat="1" ht="14.25" customHeight="1">
      <c r="A27" s="120"/>
      <c r="B27" s="126"/>
      <c r="C27" s="127"/>
      <c r="D27" s="127"/>
      <c r="E27" s="128"/>
    </row>
    <row r="28" spans="1:5" s="124" customFormat="1" ht="14.25" customHeight="1">
      <c r="A28" s="120"/>
      <c r="B28" s="126"/>
      <c r="C28" s="127"/>
      <c r="D28" s="127"/>
      <c r="E28" s="128"/>
    </row>
    <row r="29" spans="1:5" s="124" customFormat="1" ht="14.25" customHeight="1">
      <c r="A29" s="120"/>
      <c r="B29" s="126"/>
      <c r="C29" s="127"/>
      <c r="D29" s="127"/>
      <c r="E29" s="128"/>
    </row>
    <row r="30" spans="1:5" s="124" customFormat="1" ht="14.25" customHeight="1">
      <c r="A30" s="120"/>
      <c r="B30" s="126"/>
      <c r="C30" s="127"/>
      <c r="D30" s="127"/>
      <c r="E30" s="128"/>
    </row>
    <row r="31" spans="1:5" s="124" customFormat="1" ht="14.25" customHeight="1">
      <c r="A31" s="115" t="s">
        <v>144</v>
      </c>
      <c r="B31" s="126"/>
      <c r="C31" s="127"/>
      <c r="D31" s="127"/>
      <c r="E31" s="128"/>
    </row>
    <row r="32" spans="1:5" s="124" customFormat="1" ht="14.25" customHeight="1">
      <c r="A32" s="120"/>
      <c r="B32" s="126"/>
      <c r="C32" s="127"/>
      <c r="D32" s="129"/>
      <c r="E32" s="130"/>
    </row>
    <row r="33" spans="1:9" s="124" customFormat="1" ht="14.25" customHeight="1">
      <c r="A33" s="120"/>
      <c r="B33" s="126"/>
      <c r="C33" s="127"/>
      <c r="D33" s="129"/>
      <c r="E33" s="97"/>
      <c r="F33" s="98"/>
      <c r="G33" s="68"/>
      <c r="H33" s="68"/>
      <c r="I33" s="68"/>
    </row>
    <row r="34" spans="1:9" s="124" customFormat="1" ht="14.25" customHeight="1">
      <c r="A34" s="120"/>
      <c r="B34" s="126"/>
      <c r="C34" s="127"/>
      <c r="D34" s="109" t="s">
        <v>2</v>
      </c>
      <c r="E34" s="170" t="s">
        <v>382</v>
      </c>
      <c r="F34" s="180" t="s">
        <v>379</v>
      </c>
      <c r="G34" s="171" t="s">
        <v>346</v>
      </c>
      <c r="H34" s="171" t="s">
        <v>272</v>
      </c>
      <c r="I34" s="171" t="s">
        <v>269</v>
      </c>
    </row>
    <row r="35" spans="1:9" s="124" customFormat="1" ht="14.25" customHeight="1">
      <c r="A35" s="120"/>
      <c r="B35" s="126"/>
      <c r="C35" s="127"/>
      <c r="D35" s="145" t="s">
        <v>86</v>
      </c>
      <c r="E35" s="175">
        <v>1.35E-2</v>
      </c>
      <c r="F35" s="385">
        <v>1.37E-2</v>
      </c>
      <c r="G35" s="176">
        <v>1.5299999999999999E-2</v>
      </c>
      <c r="H35" s="176">
        <v>1.55E-2</v>
      </c>
      <c r="I35" s="176">
        <v>1.6E-2</v>
      </c>
    </row>
    <row r="36" spans="1:9" s="124" customFormat="1" ht="14.25" customHeight="1">
      <c r="A36" s="120"/>
      <c r="B36" s="126"/>
      <c r="C36" s="127"/>
      <c r="D36" s="145" t="s">
        <v>87</v>
      </c>
      <c r="E36" s="175">
        <v>2.4299999999999999E-2</v>
      </c>
      <c r="F36" s="385">
        <v>2.4400000000000002E-2</v>
      </c>
      <c r="G36" s="176">
        <v>2.4799999999999999E-2</v>
      </c>
      <c r="H36" s="176">
        <v>2.5000000000000001E-2</v>
      </c>
      <c r="I36" s="176">
        <v>2.5100000000000001E-2</v>
      </c>
    </row>
    <row r="37" spans="1:9" s="124" customFormat="1" ht="14.25" customHeight="1">
      <c r="A37" s="120"/>
      <c r="B37" s="126"/>
      <c r="C37" s="127"/>
      <c r="D37" s="127"/>
      <c r="E37" s="128"/>
    </row>
    <row r="38" spans="1:9" s="124" customFormat="1" ht="14.25" customHeight="1">
      <c r="A38" s="120"/>
      <c r="B38" s="131"/>
      <c r="C38" s="125"/>
      <c r="D38" s="125"/>
      <c r="E38" s="132"/>
    </row>
    <row r="39" spans="1:9" s="124" customFormat="1" ht="14.25" customHeight="1">
      <c r="A39" s="120"/>
      <c r="B39" s="125"/>
      <c r="C39" s="125"/>
      <c r="D39" s="125"/>
      <c r="E39" s="125"/>
    </row>
    <row r="40" spans="1:9" s="124" customFormat="1" ht="14.25" customHeight="1">
      <c r="A40" s="120"/>
      <c r="B40" s="126"/>
      <c r="C40" s="127"/>
      <c r="D40" s="127"/>
      <c r="E40" s="128"/>
    </row>
    <row r="41" spans="1:9" s="124" customFormat="1" ht="14.25" customHeight="1">
      <c r="A41" s="120"/>
      <c r="B41" s="126"/>
      <c r="C41" s="127"/>
      <c r="D41" s="129"/>
      <c r="E41" s="130"/>
    </row>
    <row r="42" spans="1:9" s="124" customFormat="1" ht="14.25" customHeight="1">
      <c r="A42" s="120"/>
      <c r="B42" s="126"/>
      <c r="C42" s="127"/>
      <c r="D42" s="129"/>
      <c r="E42" s="130"/>
    </row>
    <row r="43" spans="1:9" s="124" customFormat="1" ht="14.25" customHeight="1">
      <c r="A43" s="120"/>
      <c r="B43" s="126"/>
      <c r="C43" s="127"/>
      <c r="D43" s="127"/>
      <c r="E43" s="128"/>
    </row>
    <row r="44" spans="1:9" s="124" customFormat="1" ht="14.25" customHeight="1">
      <c r="A44" s="120"/>
      <c r="B44" s="131"/>
      <c r="C44" s="125"/>
      <c r="D44" s="125"/>
      <c r="E44" s="132"/>
    </row>
    <row r="45" spans="1:9" s="124" customFormat="1" ht="14.25" customHeight="1">
      <c r="A45" s="120"/>
      <c r="B45" s="125"/>
      <c r="C45" s="125"/>
      <c r="D45" s="125"/>
      <c r="E45" s="125"/>
    </row>
    <row r="46" spans="1:9" s="124" customFormat="1" ht="14.25" customHeight="1">
      <c r="A46" s="120"/>
      <c r="B46" s="126"/>
      <c r="C46" s="127"/>
      <c r="D46" s="127"/>
      <c r="E46" s="128"/>
    </row>
    <row r="47" spans="1:9" s="124" customFormat="1" ht="14.25" customHeight="1">
      <c r="A47" s="120"/>
      <c r="B47" s="126"/>
      <c r="C47" s="127"/>
      <c r="D47" s="127"/>
      <c r="E47" s="128"/>
    </row>
    <row r="48" spans="1:9" s="124" customFormat="1" ht="14.25" customHeight="1">
      <c r="A48" s="120"/>
      <c r="B48" s="126"/>
      <c r="C48" s="127"/>
      <c r="D48" s="127"/>
      <c r="E48" s="128"/>
    </row>
    <row r="49" spans="1:5" s="124" customFormat="1" ht="14.25" customHeight="1">
      <c r="A49" s="120"/>
      <c r="B49" s="126"/>
      <c r="C49" s="127"/>
      <c r="D49" s="127"/>
      <c r="E49" s="128"/>
    </row>
    <row r="50" spans="1:5" s="124" customFormat="1" ht="14.25" customHeight="1">
      <c r="A50" s="120"/>
      <c r="B50" s="126"/>
      <c r="C50" s="127"/>
      <c r="D50" s="127"/>
      <c r="E50" s="128"/>
    </row>
    <row r="51" spans="1:5" s="124" customFormat="1" ht="14.25" customHeight="1">
      <c r="A51" s="120"/>
      <c r="B51" s="126"/>
      <c r="C51" s="127"/>
      <c r="D51" s="127"/>
      <c r="E51" s="128"/>
    </row>
    <row r="52" spans="1:5" s="124" customFormat="1" ht="14.25" customHeight="1">
      <c r="A52" s="120"/>
      <c r="B52" s="131"/>
      <c r="C52" s="125"/>
      <c r="D52" s="125"/>
      <c r="E52" s="132"/>
    </row>
    <row r="53" spans="1:5" s="124" customFormat="1" ht="14.25" customHeight="1">
      <c r="A53" s="120"/>
      <c r="B53" s="125"/>
      <c r="C53" s="125"/>
      <c r="D53" s="125"/>
      <c r="E53" s="125"/>
    </row>
    <row r="54" spans="1:5" s="124" customFormat="1" ht="14.25" customHeight="1">
      <c r="A54" s="120"/>
      <c r="B54" s="126"/>
      <c r="C54" s="127"/>
      <c r="D54" s="127"/>
      <c r="E54" s="128"/>
    </row>
    <row r="55" spans="1:5" s="124" customFormat="1" ht="14.25" customHeight="1">
      <c r="A55" s="120"/>
      <c r="B55" s="126"/>
      <c r="C55" s="127"/>
      <c r="D55" s="127"/>
      <c r="E55" s="128"/>
    </row>
    <row r="56" spans="1:5" s="124" customFormat="1" ht="14.25" customHeight="1">
      <c r="A56" s="120"/>
      <c r="B56" s="126"/>
      <c r="C56" s="127"/>
      <c r="D56" s="127"/>
      <c r="E56" s="128"/>
    </row>
    <row r="57" spans="1:5" s="124" customFormat="1" ht="14.25" customHeight="1">
      <c r="A57" s="120"/>
      <c r="B57" s="131"/>
      <c r="C57" s="125"/>
      <c r="D57" s="125"/>
      <c r="E57" s="132"/>
    </row>
    <row r="58" spans="1:5" s="124" customFormat="1" ht="14.25" customHeight="1">
      <c r="A58" s="120"/>
      <c r="B58" s="125"/>
      <c r="C58" s="125"/>
      <c r="D58" s="125"/>
      <c r="E58" s="125"/>
    </row>
    <row r="59" spans="1:5" s="124" customFormat="1" ht="14.25" customHeight="1">
      <c r="A59" s="120"/>
      <c r="B59" s="126"/>
      <c r="C59" s="127"/>
      <c r="D59" s="127"/>
      <c r="E59" s="128"/>
    </row>
    <row r="60" spans="1:5" s="124" customFormat="1" ht="14.25" customHeight="1">
      <c r="A60" s="120"/>
      <c r="B60" s="126"/>
      <c r="C60" s="127"/>
      <c r="D60" s="127"/>
      <c r="E60" s="128"/>
    </row>
    <row r="61" spans="1:5" s="124" customFormat="1" ht="14.25" customHeight="1">
      <c r="A61" s="120"/>
      <c r="B61" s="126"/>
      <c r="C61" s="127"/>
      <c r="D61" s="127"/>
      <c r="E61" s="128"/>
    </row>
    <row r="62" spans="1:5" s="124" customFormat="1" ht="14.25" customHeight="1">
      <c r="A62" s="120"/>
      <c r="B62" s="126"/>
      <c r="C62" s="127"/>
      <c r="D62" s="129"/>
      <c r="E62" s="130"/>
    </row>
    <row r="63" spans="1:5" s="124" customFormat="1" ht="14.25" customHeight="1">
      <c r="A63" s="120"/>
      <c r="B63" s="126"/>
      <c r="C63" s="127"/>
      <c r="D63" s="129"/>
      <c r="E63" s="130"/>
    </row>
    <row r="64" spans="1:5" s="124" customFormat="1" ht="14.25" customHeight="1">
      <c r="A64" s="120"/>
      <c r="B64" s="126"/>
      <c r="C64" s="127"/>
      <c r="D64" s="127"/>
      <c r="E64" s="128"/>
    </row>
    <row r="65" spans="1:5" s="124" customFormat="1" ht="14.25" customHeight="1">
      <c r="A65" s="120"/>
      <c r="B65" s="126"/>
      <c r="C65" s="127"/>
      <c r="D65" s="127"/>
      <c r="E65" s="128"/>
    </row>
    <row r="66" spans="1:5" s="124" customFormat="1" ht="14.25" customHeight="1">
      <c r="A66" s="120"/>
      <c r="B66" s="131"/>
      <c r="C66" s="125"/>
      <c r="D66" s="125"/>
      <c r="E66" s="132"/>
    </row>
    <row r="67" spans="1:5" s="124" customFormat="1" ht="14.25" customHeight="1">
      <c r="A67" s="120"/>
      <c r="B67" s="131"/>
      <c r="C67" s="125"/>
      <c r="D67" s="125"/>
      <c r="E67" s="132"/>
    </row>
    <row r="68" spans="1:5" s="124" customFormat="1" ht="14.25" customHeight="1">
      <c r="A68" s="120"/>
      <c r="B68" s="131"/>
      <c r="C68" s="125"/>
      <c r="D68" s="125"/>
      <c r="E68" s="132"/>
    </row>
    <row r="69" spans="1:5" s="124" customFormat="1" ht="14.25" customHeight="1">
      <c r="A69" s="120"/>
      <c r="B69" s="125"/>
      <c r="C69" s="125"/>
      <c r="D69" s="125"/>
      <c r="E69" s="125"/>
    </row>
    <row r="70" spans="1:5" s="124" customFormat="1" ht="14.25" customHeight="1">
      <c r="A70" s="120"/>
      <c r="B70" s="126"/>
      <c r="C70" s="127"/>
      <c r="D70" s="127"/>
      <c r="E70" s="133"/>
    </row>
    <row r="71" spans="1:5" s="124" customFormat="1" ht="14.25" customHeight="1">
      <c r="A71" s="120"/>
      <c r="B71" s="126"/>
      <c r="C71" s="127"/>
      <c r="D71" s="127"/>
      <c r="E71" s="133"/>
    </row>
    <row r="72" spans="1:5" s="124" customFormat="1" ht="14.25" customHeight="1">
      <c r="A72" s="120"/>
      <c r="B72" s="126"/>
      <c r="C72" s="127"/>
      <c r="D72" s="127"/>
      <c r="E72" s="133"/>
    </row>
    <row r="73" spans="1:5" s="124" customFormat="1" ht="14.25" customHeight="1">
      <c r="A73" s="120"/>
      <c r="B73" s="126"/>
      <c r="C73" s="127"/>
      <c r="D73" s="127"/>
      <c r="E73" s="133"/>
    </row>
    <row r="74" spans="1:5" s="124" customFormat="1" ht="14.25" customHeight="1">
      <c r="A74" s="120"/>
      <c r="B74" s="126"/>
      <c r="C74" s="127"/>
      <c r="D74" s="127"/>
      <c r="E74" s="133"/>
    </row>
    <row r="75" spans="1:5" s="124" customFormat="1" ht="14.25" customHeight="1">
      <c r="A75" s="120"/>
      <c r="B75" s="126"/>
      <c r="C75" s="127"/>
      <c r="D75" s="127"/>
      <c r="E75" s="133"/>
    </row>
    <row r="76" spans="1:5" s="124" customFormat="1" ht="14.25" customHeight="1">
      <c r="A76" s="120"/>
      <c r="B76" s="126"/>
      <c r="C76" s="127"/>
      <c r="D76" s="127"/>
      <c r="E76" s="133"/>
    </row>
    <row r="77" spans="1:5" s="124" customFormat="1" ht="14.25" customHeight="1">
      <c r="A77" s="120"/>
      <c r="B77" s="126"/>
      <c r="C77" s="127"/>
      <c r="D77" s="127"/>
      <c r="E77" s="133"/>
    </row>
    <row r="78" spans="1:5" s="124" customFormat="1" ht="14.25" customHeight="1">
      <c r="A78" s="120"/>
      <c r="B78" s="125"/>
      <c r="C78" s="125"/>
      <c r="D78" s="125"/>
      <c r="E78" s="125"/>
    </row>
    <row r="79" spans="1:5" s="124" customFormat="1" ht="14.25" customHeight="1">
      <c r="A79" s="120"/>
      <c r="B79" s="126"/>
      <c r="C79" s="127"/>
      <c r="D79" s="127"/>
      <c r="E79" s="128"/>
    </row>
    <row r="80" spans="1:5" s="124" customFormat="1" ht="14.25" customHeight="1">
      <c r="A80" s="120"/>
      <c r="B80" s="126"/>
      <c r="C80" s="127"/>
      <c r="D80" s="127"/>
      <c r="E80" s="128"/>
    </row>
    <row r="81" spans="1:5" s="124" customFormat="1" ht="14.25" customHeight="1">
      <c r="A81" s="120"/>
      <c r="B81" s="126"/>
      <c r="C81" s="127"/>
      <c r="D81" s="127"/>
      <c r="E81" s="128"/>
    </row>
    <row r="82" spans="1:5" s="124" customFormat="1" ht="14.25" customHeight="1">
      <c r="A82" s="120"/>
      <c r="B82" s="125"/>
      <c r="C82" s="125"/>
      <c r="D82" s="125"/>
      <c r="E82" s="125"/>
    </row>
    <row r="83" spans="1:5" s="124" customFormat="1" ht="14.25" customHeight="1">
      <c r="A83" s="120"/>
      <c r="B83" s="126"/>
      <c r="C83" s="127"/>
      <c r="D83" s="127"/>
      <c r="E83" s="128"/>
    </row>
    <row r="84" spans="1:5" s="124" customFormat="1" ht="14.25" customHeight="1">
      <c r="A84" s="120"/>
      <c r="B84" s="126"/>
      <c r="C84" s="127"/>
      <c r="D84" s="127"/>
      <c r="E84" s="128"/>
    </row>
    <row r="85" spans="1:5" s="124" customFormat="1" ht="14.25" customHeight="1">
      <c r="A85" s="120"/>
      <c r="B85" s="126"/>
      <c r="C85" s="127"/>
      <c r="D85" s="127"/>
      <c r="E85" s="128"/>
    </row>
    <row r="86" spans="1:5" s="124" customFormat="1" ht="14.25" customHeight="1">
      <c r="A86" s="120"/>
      <c r="B86" s="126"/>
      <c r="C86" s="127"/>
      <c r="D86" s="127"/>
      <c r="E86" s="128"/>
    </row>
    <row r="87" spans="1:5" s="124" customFormat="1" ht="15" customHeight="1">
      <c r="A87" s="120"/>
      <c r="B87" s="121"/>
      <c r="C87" s="122"/>
      <c r="D87" s="122"/>
      <c r="E87" s="123"/>
    </row>
    <row r="88" spans="1:5" s="124" customFormat="1" ht="15" customHeight="1">
      <c r="A88" s="120"/>
      <c r="B88" s="121"/>
      <c r="C88" s="122"/>
      <c r="D88" s="122"/>
      <c r="E88" s="123"/>
    </row>
    <row r="89" spans="1:5" s="124" customFormat="1" ht="15" customHeight="1">
      <c r="A89" s="120"/>
      <c r="B89" s="121"/>
      <c r="C89" s="122"/>
      <c r="D89" s="122"/>
      <c r="E89" s="123"/>
    </row>
    <row r="90" spans="1:5" s="124" customFormat="1" ht="15" customHeight="1">
      <c r="A90" s="120"/>
      <c r="B90" s="121"/>
      <c r="C90" s="122"/>
      <c r="D90" s="122"/>
      <c r="E90" s="123"/>
    </row>
    <row r="91" spans="1:5" s="124" customFormat="1" ht="15" customHeight="1">
      <c r="A91" s="120"/>
      <c r="B91" s="121"/>
      <c r="C91" s="122"/>
      <c r="D91" s="122"/>
      <c r="E91" s="123"/>
    </row>
    <row r="92" spans="1:5" s="124" customFormat="1" ht="15" customHeight="1">
      <c r="A92" s="120"/>
      <c r="B92" s="121"/>
      <c r="C92" s="122"/>
      <c r="D92" s="122"/>
      <c r="E92" s="123"/>
    </row>
    <row r="93" spans="1:5" s="124" customFormat="1" ht="15" customHeight="1">
      <c r="A93" s="120"/>
      <c r="B93" s="121"/>
      <c r="C93" s="122"/>
      <c r="D93" s="122"/>
      <c r="E93" s="123"/>
    </row>
    <row r="94" spans="1:5" s="134" customFormat="1" ht="15" customHeight="1">
      <c r="B94" s="135"/>
      <c r="C94" s="122"/>
      <c r="D94" s="122"/>
      <c r="E94" s="122"/>
    </row>
    <row r="95" spans="1:5" s="134" customFormat="1" ht="15" customHeight="1">
      <c r="B95" s="135"/>
      <c r="C95" s="122"/>
      <c r="D95" s="122"/>
      <c r="E95" s="122"/>
    </row>
    <row r="96" spans="1:5" s="134" customFormat="1" ht="15" customHeight="1">
      <c r="B96" s="135"/>
      <c r="C96" s="122"/>
      <c r="D96" s="122"/>
      <c r="E96" s="122"/>
    </row>
    <row r="97" spans="1:9" s="134" customFormat="1" ht="15" customHeight="1">
      <c r="B97" s="135"/>
      <c r="C97" s="122"/>
      <c r="D97" s="122"/>
      <c r="E97" s="122"/>
    </row>
    <row r="98" spans="1:9" s="134" customFormat="1" ht="15" customHeight="1">
      <c r="B98" s="135"/>
      <c r="C98" s="122"/>
      <c r="D98" s="122"/>
      <c r="E98" s="122"/>
    </row>
    <row r="99" spans="1:9" s="134" customFormat="1" ht="15" customHeight="1">
      <c r="B99" s="135"/>
      <c r="C99" s="122"/>
      <c r="D99" s="122"/>
      <c r="E99" s="122"/>
    </row>
    <row r="100" spans="1:9" s="134" customFormat="1" ht="15" customHeight="1">
      <c r="B100" s="135"/>
      <c r="C100" s="122"/>
      <c r="D100" s="122"/>
      <c r="E100" s="122"/>
    </row>
    <row r="101" spans="1:9" s="134" customFormat="1" ht="15" customHeight="1">
      <c r="B101" s="135"/>
      <c r="C101" s="122"/>
      <c r="D101" s="122"/>
      <c r="E101" s="122"/>
    </row>
    <row r="102" spans="1:9" s="134" customFormat="1" ht="15" customHeight="1">
      <c r="B102" s="135"/>
      <c r="C102" s="122"/>
      <c r="D102" s="122"/>
      <c r="E102" s="122"/>
    </row>
    <row r="103" spans="1:9" s="137" customFormat="1" ht="15" customHeight="1">
      <c r="A103" s="136"/>
      <c r="B103" s="135"/>
      <c r="C103" s="122"/>
      <c r="D103" s="122"/>
      <c r="E103" s="122"/>
      <c r="F103" s="134"/>
      <c r="G103" s="134"/>
    </row>
    <row r="104" spans="1:9" ht="15" customHeight="1">
      <c r="A104" s="115"/>
      <c r="B104" s="135"/>
      <c r="C104" s="122"/>
      <c r="D104" s="122"/>
      <c r="E104" s="122"/>
      <c r="F104" s="134"/>
    </row>
    <row r="108" spans="1:9">
      <c r="I108" s="138"/>
    </row>
  </sheetData>
  <sortState columnSort="1" ref="E33:I36">
    <sortCondition ref="E33:I33"/>
  </sortState>
  <pageMargins left="0.7" right="0.7" top="0.75" bottom="0.75" header="0.3" footer="0.3"/>
  <pageSetup paperSize="9" orientation="portrait" verticalDpi="144"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Regneark</vt:lpstr>
      </vt:variant>
      <vt:variant>
        <vt:i4>12</vt:i4>
      </vt:variant>
    </vt:vector>
  </HeadingPairs>
  <TitlesOfParts>
    <vt:vector size="12" baseType="lpstr">
      <vt:lpstr>Front</vt:lpstr>
      <vt:lpstr>Contact info</vt:lpstr>
      <vt:lpstr>Contents</vt:lpstr>
      <vt:lpstr>APM definition</vt:lpstr>
      <vt:lpstr>1 APM</vt:lpstr>
      <vt:lpstr>2 Results and key figures</vt:lpstr>
      <vt:lpstr>3 Income</vt:lpstr>
      <vt:lpstr>4 Expences</vt:lpstr>
      <vt:lpstr>5 Margins</vt:lpstr>
      <vt:lpstr>6 Lending</vt:lpstr>
      <vt:lpstr>7 Deposits</vt:lpstr>
      <vt:lpstr>8 Customers</vt:lpstr>
    </vt:vector>
  </TitlesOfParts>
  <Company>SpareBank1 Østlandet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christian.hoistad@sb1ostlandet.no</dc:creator>
  <cp:lastModifiedBy>Trine Lise Østberg</cp:lastModifiedBy>
  <dcterms:created xsi:type="dcterms:W3CDTF">2017-12-01T09:54:14Z</dcterms:created>
  <dcterms:modified xsi:type="dcterms:W3CDTF">2019-10-24T07:21:17Z</dcterms:modified>
</cp:coreProperties>
</file>