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codeName="ThisWorkbook"/>
  <mc:AlternateContent xmlns:mc="http://schemas.openxmlformats.org/markup-compatibility/2006">
    <mc:Choice Requires="x15">
      <x15ac:absPath xmlns:x15ac="http://schemas.microsoft.com/office/spreadsheetml/2010/11/ac" url="M:\okonomi\1 Rapportering\Regnskapsrapportering\1 Konsern\2020\Q2\Lagt ut på børs\"/>
    </mc:Choice>
  </mc:AlternateContent>
  <xr:revisionPtr revIDLastSave="0" documentId="13_ncr:1_{2552A7D4-9A79-4CE6-BB5A-7E5578AC6996}" xr6:coauthVersionLast="36" xr6:coauthVersionMax="36" xr10:uidLastSave="{00000000-0000-0000-0000-000000000000}"/>
  <bookViews>
    <workbookView xWindow="0" yWindow="0" windowWidth="14940" windowHeight="7755" xr2:uid="{00000000-000D-0000-FFFF-FFFF00000000}"/>
  </bookViews>
  <sheets>
    <sheet name="Front" sheetId="87" r:id="rId1"/>
    <sheet name="Contact info" sheetId="95" r:id="rId2"/>
    <sheet name="Contents" sheetId="1" r:id="rId3"/>
    <sheet name="APM definition" sheetId="101" r:id="rId4"/>
    <sheet name="1 APM" sheetId="96" r:id="rId5"/>
    <sheet name="2 Results and key figures" sheetId="5" r:id="rId6"/>
    <sheet name="3 Income" sheetId="6" r:id="rId7"/>
    <sheet name="4 Expences" sheetId="7" r:id="rId8"/>
    <sheet name="5 Margins" sheetId="57" r:id="rId9"/>
    <sheet name="6 Lending" sheetId="86" r:id="rId10"/>
    <sheet name="7 Deposits" sheetId="3" r:id="rId11"/>
    <sheet name="8 Customers" sheetId="97" r:id="rId12"/>
    <sheet name="9 Macro sensitivity" sheetId="103" r:id="rId13"/>
  </sheets>
  <externalReferences>
    <externalReference r:id="rId14"/>
    <externalReference r:id="rId15"/>
    <externalReference r:id="rId16"/>
    <externalReference r:id="rId17"/>
    <externalReference r:id="rId18"/>
    <externalReference r:id="rId19"/>
  </externalReferences>
  <definedNames>
    <definedName name="__123Graph_ABALADAGS" localSheetId="5" hidden="1">[1]Tabell!#REF!</definedName>
    <definedName name="__123Graph_ABALADAGS" localSheetId="6" hidden="1">[1]Tabell!#REF!</definedName>
    <definedName name="__123Graph_ABALADAGS" localSheetId="7" hidden="1">[1]Tabell!#REF!</definedName>
    <definedName name="__123Graph_ABALADAGS" localSheetId="8" hidden="1">[1]Tabell!#REF!</definedName>
    <definedName name="__123Graph_ABALADAGS" localSheetId="9" hidden="1">[1]Tabell!#REF!</definedName>
    <definedName name="__123Graph_ABALADAGS" localSheetId="10" hidden="1">[1]Tabell!#REF!</definedName>
    <definedName name="__123Graph_ABALADAGS" hidden="1">[1]Tabell!#REF!</definedName>
    <definedName name="__123Graph_BBALADAGS" localSheetId="5" hidden="1">[1]Tabell!#REF!</definedName>
    <definedName name="__123Graph_BBALADAGS" localSheetId="6" hidden="1">[1]Tabell!#REF!</definedName>
    <definedName name="__123Graph_BBALADAGS" localSheetId="7" hidden="1">[1]Tabell!#REF!</definedName>
    <definedName name="__123Graph_BBALADAGS" localSheetId="8" hidden="1">[1]Tabell!#REF!</definedName>
    <definedName name="__123Graph_BBALADAGS" localSheetId="9" hidden="1">[1]Tabell!#REF!</definedName>
    <definedName name="__123Graph_BBALADAGS" localSheetId="10" hidden="1">[1]Tabell!#REF!</definedName>
    <definedName name="__123Graph_BBALADAGS" hidden="1">[1]Tabell!#REF!</definedName>
    <definedName name="__123Graph_CBALADAGS" localSheetId="5" hidden="1">[1]Tabell!#REF!</definedName>
    <definedName name="__123Graph_CBALADAGS" localSheetId="6" hidden="1">[1]Tabell!#REF!</definedName>
    <definedName name="__123Graph_CBALADAGS" localSheetId="7" hidden="1">[1]Tabell!#REF!</definedName>
    <definedName name="__123Graph_CBALADAGS" localSheetId="8" hidden="1">[1]Tabell!#REF!</definedName>
    <definedName name="__123Graph_CBALADAGS" localSheetId="9" hidden="1">[1]Tabell!#REF!</definedName>
    <definedName name="__123Graph_CBALADAGS" localSheetId="10" hidden="1">[1]Tabell!#REF!</definedName>
    <definedName name="__123Graph_CBALADAGS" hidden="1">[1]Tabell!#REF!</definedName>
    <definedName name="__123Graph_DBALADAGS" localSheetId="5" hidden="1">[1]Tabell!#REF!</definedName>
    <definedName name="__123Graph_DBALADAGS" localSheetId="6" hidden="1">[1]Tabell!#REF!</definedName>
    <definedName name="__123Graph_DBALADAGS" localSheetId="7" hidden="1">[1]Tabell!#REF!</definedName>
    <definedName name="__123Graph_DBALADAGS" localSheetId="8" hidden="1">[1]Tabell!#REF!</definedName>
    <definedName name="__123Graph_DBALADAGS" localSheetId="9" hidden="1">[1]Tabell!#REF!</definedName>
    <definedName name="__123Graph_DBALADAGS" localSheetId="10" hidden="1">[1]Tabell!#REF!</definedName>
    <definedName name="__123Graph_DBALADAGS" hidden="1">[1]Tabell!#REF!</definedName>
    <definedName name="__123Graph_EBALADAGS" localSheetId="5" hidden="1">[1]Tabell!#REF!</definedName>
    <definedName name="__123Graph_EBALADAGS" localSheetId="6" hidden="1">[1]Tabell!#REF!</definedName>
    <definedName name="__123Graph_EBALADAGS" localSheetId="7" hidden="1">[1]Tabell!#REF!</definedName>
    <definedName name="__123Graph_EBALADAGS" localSheetId="8" hidden="1">[1]Tabell!#REF!</definedName>
    <definedName name="__123Graph_EBALADAGS" localSheetId="9" hidden="1">[1]Tabell!#REF!</definedName>
    <definedName name="__123Graph_EBALADAGS" localSheetId="10" hidden="1">[1]Tabell!#REF!</definedName>
    <definedName name="__123Graph_EBALADAGS" hidden="1">[1]Tabell!#REF!</definedName>
    <definedName name="__123Graph_FBALADAGS" localSheetId="5" hidden="1">[1]Tabell!#REF!</definedName>
    <definedName name="__123Graph_FBALADAGS" localSheetId="6" hidden="1">[1]Tabell!#REF!</definedName>
    <definedName name="__123Graph_FBALADAGS" localSheetId="7" hidden="1">[1]Tabell!#REF!</definedName>
    <definedName name="__123Graph_FBALADAGS" localSheetId="8" hidden="1">[1]Tabell!#REF!</definedName>
    <definedName name="__123Graph_FBALADAGS" localSheetId="9" hidden="1">[1]Tabell!#REF!</definedName>
    <definedName name="__123Graph_FBALADAGS" localSheetId="10" hidden="1">[1]Tabell!#REF!</definedName>
    <definedName name="__123Graph_FBALADAGS" hidden="1">[1]Tabell!#REF!</definedName>
    <definedName name="__123Graph_LBL_ABALADAGS" localSheetId="5" hidden="1">[1]Tabell!#REF!</definedName>
    <definedName name="__123Graph_LBL_ABALADAGS" localSheetId="6" hidden="1">[1]Tabell!#REF!</definedName>
    <definedName name="__123Graph_LBL_ABALADAGS" localSheetId="7" hidden="1">[1]Tabell!#REF!</definedName>
    <definedName name="__123Graph_LBL_ABALADAGS" localSheetId="8" hidden="1">[1]Tabell!#REF!</definedName>
    <definedName name="__123Graph_LBL_ABALADAGS" localSheetId="9" hidden="1">[1]Tabell!#REF!</definedName>
    <definedName name="__123Graph_LBL_ABALADAGS" localSheetId="10" hidden="1">[1]Tabell!#REF!</definedName>
    <definedName name="__123Graph_LBL_ABALADAGS" hidden="1">[1]Tabell!#REF!</definedName>
    <definedName name="__123Graph_LBL_BBALADAGS" localSheetId="5" hidden="1">[1]Tabell!#REF!</definedName>
    <definedName name="__123Graph_LBL_BBALADAGS" localSheetId="6" hidden="1">[1]Tabell!#REF!</definedName>
    <definedName name="__123Graph_LBL_BBALADAGS" localSheetId="7" hidden="1">[1]Tabell!#REF!</definedName>
    <definedName name="__123Graph_LBL_BBALADAGS" localSheetId="8" hidden="1">[1]Tabell!#REF!</definedName>
    <definedName name="__123Graph_LBL_BBALADAGS" localSheetId="9" hidden="1">[1]Tabell!#REF!</definedName>
    <definedName name="__123Graph_LBL_BBALADAGS" localSheetId="10" hidden="1">[1]Tabell!#REF!</definedName>
    <definedName name="__123Graph_LBL_BBALADAGS" hidden="1">[1]Tabell!#REF!</definedName>
    <definedName name="__123Graph_LBL_CBALADAGS" localSheetId="5" hidden="1">[1]Tabell!#REF!</definedName>
    <definedName name="__123Graph_LBL_CBALADAGS" localSheetId="6" hidden="1">[1]Tabell!#REF!</definedName>
    <definedName name="__123Graph_LBL_CBALADAGS" localSheetId="7" hidden="1">[1]Tabell!#REF!</definedName>
    <definedName name="__123Graph_LBL_CBALADAGS" localSheetId="8" hidden="1">[1]Tabell!#REF!</definedName>
    <definedName name="__123Graph_LBL_CBALADAGS" localSheetId="9" hidden="1">[1]Tabell!#REF!</definedName>
    <definedName name="__123Graph_LBL_CBALADAGS" localSheetId="10" hidden="1">[1]Tabell!#REF!</definedName>
    <definedName name="__123Graph_LBL_CBALADAGS" hidden="1">[1]Tabell!#REF!</definedName>
    <definedName name="__123Graph_LBL_DBALADAGS" localSheetId="5" hidden="1">[1]Tabell!#REF!</definedName>
    <definedName name="__123Graph_LBL_DBALADAGS" localSheetId="6" hidden="1">[1]Tabell!#REF!</definedName>
    <definedName name="__123Graph_LBL_DBALADAGS" localSheetId="7" hidden="1">[1]Tabell!#REF!</definedName>
    <definedName name="__123Graph_LBL_DBALADAGS" localSheetId="8" hidden="1">[1]Tabell!#REF!</definedName>
    <definedName name="__123Graph_LBL_DBALADAGS" localSheetId="9" hidden="1">[1]Tabell!#REF!</definedName>
    <definedName name="__123Graph_LBL_DBALADAGS" localSheetId="10" hidden="1">[1]Tabell!#REF!</definedName>
    <definedName name="__123Graph_LBL_DBALADAGS" hidden="1">[1]Tabell!#REF!</definedName>
    <definedName name="__123Graph_LBL_EBALADAGS" localSheetId="5" hidden="1">[1]Tabell!#REF!</definedName>
    <definedName name="__123Graph_LBL_EBALADAGS" localSheetId="6" hidden="1">[1]Tabell!#REF!</definedName>
    <definedName name="__123Graph_LBL_EBALADAGS" localSheetId="7" hidden="1">[1]Tabell!#REF!</definedName>
    <definedName name="__123Graph_LBL_EBALADAGS" localSheetId="8" hidden="1">[1]Tabell!#REF!</definedName>
    <definedName name="__123Graph_LBL_EBALADAGS" localSheetId="9" hidden="1">[1]Tabell!#REF!</definedName>
    <definedName name="__123Graph_LBL_EBALADAGS" localSheetId="10" hidden="1">[1]Tabell!#REF!</definedName>
    <definedName name="__123Graph_LBL_EBALADAGS" hidden="1">[1]Tabell!#REF!</definedName>
    <definedName name="__123Graph_LBL_FBALADAGS" localSheetId="5" hidden="1">[1]Tabell!#REF!</definedName>
    <definedName name="__123Graph_LBL_FBALADAGS" localSheetId="6" hidden="1">[1]Tabell!#REF!</definedName>
    <definedName name="__123Graph_LBL_FBALADAGS" localSheetId="7" hidden="1">[1]Tabell!#REF!</definedName>
    <definedName name="__123Graph_LBL_FBALADAGS" localSheetId="8" hidden="1">[1]Tabell!#REF!</definedName>
    <definedName name="__123Graph_LBL_FBALADAGS" localSheetId="9" hidden="1">[1]Tabell!#REF!</definedName>
    <definedName name="__123Graph_LBL_FBALADAGS" localSheetId="10" hidden="1">[1]Tabell!#REF!</definedName>
    <definedName name="__123Graph_LBL_FBALADAGS" hidden="1">[1]Tabell!#REF!</definedName>
    <definedName name="__123Graph_XBALADAGS" localSheetId="5" hidden="1">[1]Tabell!#REF!</definedName>
    <definedName name="__123Graph_XBALADAGS" localSheetId="6" hidden="1">[1]Tabell!#REF!</definedName>
    <definedName name="__123Graph_XBALADAGS" localSheetId="7" hidden="1">[1]Tabell!#REF!</definedName>
    <definedName name="__123Graph_XBALADAGS" localSheetId="8" hidden="1">[1]Tabell!#REF!</definedName>
    <definedName name="__123Graph_XBALADAGS" localSheetId="9" hidden="1">[1]Tabell!#REF!</definedName>
    <definedName name="__123Graph_XBALADAGS" localSheetId="10"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5" hidden="1">'[2]Market Cap'!#REF!</definedName>
    <definedName name="_GSRATESR_2" localSheetId="6" hidden="1">'[2]Market Cap'!#REF!</definedName>
    <definedName name="_GSRATESR_2" localSheetId="7" hidden="1">'[2]Market Cap'!#REF!</definedName>
    <definedName name="_GSRATESR_2" localSheetId="8" hidden="1">'[2]Market Cap'!#REF!</definedName>
    <definedName name="_GSRATESR_2" localSheetId="9" hidden="1">'[2]Market Cap'!#REF!</definedName>
    <definedName name="_GSRATESR_2" localSheetId="10"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AAAA" hidden="1">{#N/A,#N/A,TRUE,"0 Deckbl.";#N/A,#N/A,TRUE,"S 1 Komm";#N/A,#N/A,TRUE,"S 1a Komm";#N/A,#N/A,TRUE,"S 1b Komm";#N/A,#N/A,TRUE,"S  2 DBR";#N/A,#N/A,TRUE,"S  3 Sparten";#N/A,#N/A,TRUE,"S 4  Betr. K.";#N/A,#N/A,TRUE,"6 Bilanz";#N/A,#N/A,TRUE,"6a Bilanz ";#N/A,#N/A,TRUE,"6b Bilanz ";#N/A,#N/A,TRUE,"7 GS I";#N/A,#N/A,TRUE,"S 8 EQ-GuV"}</definedName>
    <definedName name="AAB_Addin5" hidden="1">"AAB_Description for addin 5,Description for addin 5,Description for addin 5,Description for addin 5,Description for addin 5,Description for addin 5"</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5" hidden="1">[1]Tabell!#REF!</definedName>
    <definedName name="ads" localSheetId="6" hidden="1">[1]Tabell!#REF!</definedName>
    <definedName name="ads" localSheetId="7" hidden="1">[1]Tabell!#REF!</definedName>
    <definedName name="ads" localSheetId="8" hidden="1">[1]Tabell!#REF!</definedName>
    <definedName name="ads" localSheetId="9" hidden="1">[1]Tabell!#REF!</definedName>
    <definedName name="ads" localSheetId="10" hidden="1">[1]Tabell!#REF!</definedName>
    <definedName name="ads" hidden="1">[1]Tabell!#REF!</definedName>
    <definedName name="AS2DocOpenMode" hidden="1">"AS2DocumentEdit"</definedName>
    <definedName name="Balanse_konsern">[3]Balanse!$E$4:$I$109</definedName>
    <definedName name="BLPB1" localSheetId="5" hidden="1">#REF!</definedName>
    <definedName name="BLPB1" localSheetId="6" hidden="1">#REF!</definedName>
    <definedName name="BLPB1" localSheetId="7" hidden="1">#REF!</definedName>
    <definedName name="BLPB1" localSheetId="8" hidden="1">#REF!</definedName>
    <definedName name="BLPB1" localSheetId="9" hidden="1">#REF!</definedName>
    <definedName name="BLPB1" localSheetId="10" hidden="1">#REF!</definedName>
    <definedName name="BLPB1" hidden="1">#REF!</definedName>
    <definedName name="BLPB2" localSheetId="5" hidden="1">#REF!</definedName>
    <definedName name="BLPB2" localSheetId="6" hidden="1">#REF!</definedName>
    <definedName name="BLPB2" localSheetId="7" hidden="1">#REF!</definedName>
    <definedName name="BLPB2" localSheetId="8" hidden="1">#REF!</definedName>
    <definedName name="BLPB2" localSheetId="9" hidden="1">#REF!</definedName>
    <definedName name="BLPB2" localSheetId="10" hidden="1">#REF!</definedName>
    <definedName name="BLPB2" hidden="1">#REF!</definedName>
    <definedName name="BLPH1" localSheetId="5" hidden="1">#REF!</definedName>
    <definedName name="BLPH1" localSheetId="6" hidden="1">#REF!</definedName>
    <definedName name="BLPH1" localSheetId="7" hidden="1">#REF!</definedName>
    <definedName name="BLPH1" localSheetId="8" hidden="1">#REF!</definedName>
    <definedName name="BLPH1" localSheetId="9" hidden="1">#REF!</definedName>
    <definedName name="BLPH1" localSheetId="10" hidden="1">#REF!</definedName>
    <definedName name="BLPH1" hidden="1">#REF!</definedName>
    <definedName name="BLPH2" localSheetId="5" hidden="1">#REF!</definedName>
    <definedName name="BLPH2" localSheetId="6" hidden="1">#REF!</definedName>
    <definedName name="BLPH2" localSheetId="7" hidden="1">#REF!</definedName>
    <definedName name="BLPH2" localSheetId="8" hidden="1">#REF!</definedName>
    <definedName name="BLPH2" localSheetId="9" hidden="1">#REF!</definedName>
    <definedName name="BLPH2" localSheetId="10" hidden="1">#REF!</definedName>
    <definedName name="BLPH2" hidden="1">#REF!</definedName>
    <definedName name="BLPH3" localSheetId="5" hidden="1">#REF!</definedName>
    <definedName name="BLPH3" localSheetId="6" hidden="1">#REF!</definedName>
    <definedName name="BLPH3" localSheetId="7" hidden="1">#REF!</definedName>
    <definedName name="BLPH3" localSheetId="8" hidden="1">#REF!</definedName>
    <definedName name="BLPH3" localSheetId="9" hidden="1">#REF!</definedName>
    <definedName name="BLPH3" localSheetId="10" hidden="1">#REF!</definedName>
    <definedName name="BLPH3" hidden="1">#REF!</definedName>
    <definedName name="BLPH4" localSheetId="5" hidden="1">#REF!</definedName>
    <definedName name="BLPH4" localSheetId="6" hidden="1">#REF!</definedName>
    <definedName name="BLPH4" localSheetId="7" hidden="1">#REF!</definedName>
    <definedName name="BLPH4" localSheetId="8" hidden="1">#REF!</definedName>
    <definedName name="BLPH4" localSheetId="9" hidden="1">#REF!</definedName>
    <definedName name="BLPH4" localSheetId="10" hidden="1">#REF!</definedName>
    <definedName name="BLPH4" hidden="1">#REF!</definedName>
    <definedName name="BLPH5" localSheetId="5" hidden="1">#REF!</definedName>
    <definedName name="BLPH5" localSheetId="6" hidden="1">#REF!</definedName>
    <definedName name="BLPH5" localSheetId="7" hidden="1">#REF!</definedName>
    <definedName name="BLPH5" localSheetId="8" hidden="1">#REF!</definedName>
    <definedName name="BLPH5" localSheetId="9" hidden="1">#REF!</definedName>
    <definedName name="BLPH5" localSheetId="10" hidden="1">#REF!</definedName>
    <definedName name="BLPH5" hidden="1">#REF!</definedName>
    <definedName name="BLPH6" localSheetId="5" hidden="1">#REF!</definedName>
    <definedName name="BLPH6" localSheetId="6" hidden="1">#REF!</definedName>
    <definedName name="BLPH6" localSheetId="7" hidden="1">#REF!</definedName>
    <definedName name="BLPH6" localSheetId="8" hidden="1">#REF!</definedName>
    <definedName name="BLPH6" localSheetId="9" hidden="1">#REF!</definedName>
    <definedName name="BLPH6" localSheetId="10" hidden="1">#REF!</definedName>
    <definedName name="BLPH6" hidden="1">#REF!</definedName>
    <definedName name="BLPH7" localSheetId="5" hidden="1">#REF!</definedName>
    <definedName name="BLPH7" localSheetId="6" hidden="1">#REF!</definedName>
    <definedName name="BLPH7" localSheetId="7" hidden="1">#REF!</definedName>
    <definedName name="BLPH7" localSheetId="8" hidden="1">#REF!</definedName>
    <definedName name="BLPH7" localSheetId="9" hidden="1">#REF!</definedName>
    <definedName name="BLPH7" localSheetId="10" hidden="1">#REF!</definedName>
    <definedName name="BLPH7" hidden="1">#REF!</definedName>
    <definedName name="BLPH8" localSheetId="5" hidden="1">#REF!</definedName>
    <definedName name="BLPH8" localSheetId="6" hidden="1">#REF!</definedName>
    <definedName name="BLPH8" localSheetId="7" hidden="1">#REF!</definedName>
    <definedName name="BLPH8" localSheetId="8" hidden="1">#REF!</definedName>
    <definedName name="BLPH8" localSheetId="9" hidden="1">#REF!</definedName>
    <definedName name="BLPH8" localSheetId="10" hidden="1">#REF!</definedName>
    <definedName name="BLPH8" hidden="1">#REF!</definedName>
    <definedName name="business_model" hidden="1">{#N/A,#N/A,FALSE,"Annual Earnings Model";#N/A,#N/A,FALSE,"Quarterly Earnings Model";#N/A,#N/A,FALSE,"Header";#N/A,#N/A,FALSE,"Notes"}</definedName>
    <definedName name="D" hidden="1">{#N/A,#N/A,TRUE,"0 Deckbl.";#N/A,#N/A,TRUE,"S 1 Komm";#N/A,#N/A,TRUE,"S 1a Komm";#N/A,#N/A,TRUE,"S 1b Komm";#N/A,#N/A,TRUE,"S  2 DBR";#N/A,#N/A,TRUE,"S  3 Sparten";#N/A,#N/A,TRUE,"S 4  Betr. K.";#N/A,#N/A,TRUE,"6 Bilanz";#N/A,#N/A,TRUE,"6a Bilanz ";#N/A,#N/A,TRUE,"6b Bilanz ";#N/A,#N/A,TRUE,"7 GS I";#N/A,#N/A,TRUE,"S 8 EQ-GuV"}</definedName>
    <definedName name="Dager" localSheetId="3">[4]Hovedtall!$N$1</definedName>
    <definedName name="Dager">[3]Hovedtall!$P$1</definedName>
    <definedName name="dfhgd" localSheetId="6" hidden="1">[1]Tabell!#REF!</definedName>
    <definedName name="dfhgd" localSheetId="8" hidden="1">[1]Tabell!#REF!</definedName>
    <definedName name="dfhgd" localSheetId="9" hidden="1">[1]Tabell!#REF!</definedName>
    <definedName name="dfhgd" hidden="1">[1]Tabell!#REF!</definedName>
    <definedName name="E" hidden="1">{#N/A,#N/A,TRUE,"0 Deckbl.";#N/A,#N/A,TRUE,"S 1 Komm";#N/A,#N/A,TRUE,"S 1a Komm";#N/A,#N/A,TRUE,"S 1b Komm";#N/A,#N/A,TRUE,"S  2 DBR";#N/A,#N/A,TRUE,"S  3 Sparten";#N/A,#N/A,TRUE,"S 4  Betr. K.";#N/A,#N/A,TRUE,"6 Bilanz";#N/A,#N/A,TRUE,"6a Bilanz ";#N/A,#N/A,TRUE,"6b Bilanz ";#N/A,#N/A,TRUE,"7 GS I";#N/A,#N/A,TRUE,"S 8 EQ-GuV"}</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6" hidden="1">[1]Tabell!#REF!</definedName>
    <definedName name="LI" localSheetId="8" hidden="1">[1]Tabell!#REF!</definedName>
    <definedName name="LI" localSheetId="9" hidden="1">[1]Tabell!#REF!</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IL">[5]Cover!$J$8</definedName>
    <definedName name="N"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PO" hidden="1">{#N/A,#N/A,TRUE,"0 Deckbl.";#N/A,#N/A,TRUE,"S 1 Komm";#N/A,#N/A,TRUE,"S 1a Komm";#N/A,#N/A,TRUE,"S 1b Komm";#N/A,#N/A,TRUE,"S  2 DBR";#N/A,#N/A,TRUE,"S  3 Sparten";#N/A,#N/A,TRUE,"S 4  Betr. K.";#N/A,#N/A,TRUE,"6 Bilanz";#N/A,#N/A,TRUE,"6a Bilanz ";#N/A,#N/A,TRUE,"6b Bilanz ";#N/A,#N/A,TRUE,"7 GS I";#N/A,#N/A,TRUE,"S 8 EQ-GuV"}</definedName>
    <definedName name="Print_A">#N/A</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SD" hidden="1">{#N/A,#N/A,TRUE,"0 Deckbl.";#N/A,#N/A,TRUE,"S 1 Komm";#N/A,#N/A,TRUE,"S 1a Komm";#N/A,#N/A,TRUE,"S 1b Komm";#N/A,#N/A,TRUE,"S  2 DBR";#N/A,#N/A,TRUE,"S  3 Sparten";#N/A,#N/A,TRUE,"S 4  Betr. K.";#N/A,#N/A,TRUE,"6 Bilanz";#N/A,#N/A,TRUE,"6a Bilanz ";#N/A,#N/A,TRUE,"6b Bilanz ";#N/A,#N/A,TRUE,"7 GS I";#N/A,#N/A,TRUE,"S 8 EQ-GuV"}</definedName>
    <definedName name="TEST" localSheetId="6" hidden="1">[1]Tabell!#REF!</definedName>
    <definedName name="TEST" localSheetId="8" hidden="1">[1]Tabell!#REF!</definedName>
    <definedName name="TEST" localSheetId="9" hidden="1">[1]Tabell!#REF!</definedName>
    <definedName name="TEST" hidden="1">[1]Tabell!#REF!</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5" hidden="1">[6]In99!#REF!</definedName>
    <definedName name="xxxxxxx" localSheetId="6" hidden="1">[6]In99!#REF!</definedName>
    <definedName name="xxxxxxx" localSheetId="7" hidden="1">[6]In99!#REF!</definedName>
    <definedName name="xxxxxxx" localSheetId="8" hidden="1">[6]In99!#REF!</definedName>
    <definedName name="xxxxxxx" localSheetId="9" hidden="1">[6]In99!#REF!</definedName>
    <definedName name="xxxxxxx" localSheetId="10" hidden="1">[6]In99!#REF!</definedName>
    <definedName name="xxxxxxx" hidden="1">[6]In99!#REF!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86" l="1"/>
  <c r="E41" i="3" l="1"/>
  <c r="F41" i="3"/>
  <c r="G41" i="3"/>
  <c r="H41" i="3"/>
  <c r="E43" i="3"/>
  <c r="F43" i="3"/>
  <c r="G43" i="3"/>
  <c r="H43" i="3"/>
  <c r="E19" i="3"/>
  <c r="E43" i="86"/>
  <c r="E45" i="86" s="1"/>
  <c r="E47" i="86" s="1"/>
  <c r="E46" i="86"/>
  <c r="F46" i="86"/>
  <c r="E18" i="86"/>
  <c r="E20" i="86"/>
  <c r="E23" i="86" s="1"/>
  <c r="E26" i="86" s="1"/>
  <c r="D7" i="6"/>
  <c r="C31" i="5"/>
  <c r="C30" i="5"/>
  <c r="H123" i="6" l="1"/>
  <c r="G123" i="6"/>
  <c r="F123" i="6"/>
  <c r="E123" i="6"/>
  <c r="C12" i="7" l="1"/>
  <c r="D18" i="86" l="1"/>
  <c r="D20" i="86" s="1"/>
  <c r="D23" i="86" s="1"/>
  <c r="D26" i="86" s="1"/>
  <c r="Q166" i="96" l="1"/>
  <c r="S166" i="96"/>
  <c r="O166" i="96"/>
  <c r="D43" i="86" l="1"/>
  <c r="K172" i="96" l="1"/>
  <c r="K169" i="96"/>
  <c r="K170" i="96" s="1"/>
  <c r="K173" i="96"/>
  <c r="K142" i="96"/>
  <c r="K141" i="96"/>
  <c r="K137" i="96"/>
  <c r="K136" i="96"/>
  <c r="K126" i="96" s="1"/>
  <c r="K133" i="96"/>
  <c r="K132" i="96"/>
  <c r="K125" i="96" s="1"/>
  <c r="K128" i="96"/>
  <c r="K123" i="96"/>
  <c r="K119" i="96"/>
  <c r="K115" i="96"/>
  <c r="K111" i="96"/>
  <c r="K106" i="96"/>
  <c r="K105" i="96"/>
  <c r="K99" i="96"/>
  <c r="K98" i="96"/>
  <c r="K97" i="96"/>
  <c r="K75" i="96"/>
  <c r="K74" i="96"/>
  <c r="K79" i="96" s="1"/>
  <c r="K71" i="96"/>
  <c r="K51" i="96"/>
  <c r="K50" i="96"/>
  <c r="K44" i="96"/>
  <c r="K43" i="96"/>
  <c r="K39" i="96"/>
  <c r="L34" i="96"/>
  <c r="K34" i="96"/>
  <c r="L28" i="96"/>
  <c r="K28" i="96"/>
  <c r="L21" i="96"/>
  <c r="K21" i="96"/>
  <c r="L14" i="96"/>
  <c r="K14" i="96"/>
  <c r="L8" i="96"/>
  <c r="K8" i="96"/>
  <c r="K143" i="96" l="1"/>
  <c r="K107" i="96"/>
  <c r="K45" i="96"/>
  <c r="K27" i="96"/>
  <c r="K29" i="96" s="1"/>
  <c r="L27" i="96"/>
  <c r="L29" i="96" s="1"/>
  <c r="K100" i="96"/>
  <c r="K138" i="96"/>
  <c r="K52" i="96"/>
  <c r="K127" i="96"/>
  <c r="K129" i="96" s="1"/>
  <c r="K174" i="96"/>
  <c r="K76" i="96"/>
  <c r="K134" i="96"/>
  <c r="U114" i="96" l="1"/>
  <c r="U115" i="96" s="1"/>
  <c r="S114" i="96"/>
  <c r="S115" i="96" s="1"/>
  <c r="Q114" i="96"/>
  <c r="Q115" i="96" s="1"/>
  <c r="O114" i="96"/>
  <c r="O115" i="96" s="1"/>
  <c r="M114" i="96"/>
  <c r="M115" i="96" s="1"/>
  <c r="U110" i="96"/>
  <c r="U111" i="96" s="1"/>
  <c r="S110" i="96"/>
  <c r="S111" i="96" s="1"/>
  <c r="Q110" i="96"/>
  <c r="Q111" i="96" s="1"/>
  <c r="O110" i="96"/>
  <c r="O111" i="96" s="1"/>
  <c r="M110" i="96"/>
  <c r="M111" i="96" s="1"/>
  <c r="D134" i="6" l="1"/>
  <c r="N27" i="96" l="1"/>
  <c r="M27" i="96"/>
  <c r="N34" i="96"/>
  <c r="M34" i="96"/>
  <c r="M39" i="96"/>
  <c r="M45" i="96"/>
  <c r="M52" i="96"/>
  <c r="M71" i="96"/>
  <c r="M76" i="96"/>
  <c r="M83" i="96"/>
  <c r="M100" i="96"/>
  <c r="M119" i="96"/>
  <c r="M123" i="96"/>
  <c r="M129" i="96"/>
  <c r="M134" i="96"/>
  <c r="M138" i="96"/>
  <c r="M143" i="96"/>
  <c r="M170" i="96"/>
  <c r="M174" i="96"/>
  <c r="N28" i="96"/>
  <c r="M28" i="96"/>
  <c r="P27" i="96"/>
  <c r="N21" i="96"/>
  <c r="M21" i="96"/>
  <c r="N29" i="96" l="1"/>
  <c r="M29" i="96"/>
  <c r="O142" i="96"/>
  <c r="O143" i="96" s="1"/>
  <c r="O136" i="96"/>
  <c r="O132" i="96"/>
  <c r="O121" i="96"/>
  <c r="O118" i="96"/>
  <c r="O117" i="96"/>
  <c r="O94" i="96"/>
  <c r="O75" i="96"/>
  <c r="O119" i="96" l="1"/>
  <c r="O125" i="96"/>
  <c r="O172" i="96"/>
  <c r="O133" i="96"/>
  <c r="O134" i="96" s="1"/>
  <c r="O137" i="96"/>
  <c r="O138" i="96" s="1"/>
  <c r="O128" i="96"/>
  <c r="O126" i="96"/>
  <c r="O122" i="96"/>
  <c r="O123" i="96" s="1"/>
  <c r="O99" i="96"/>
  <c r="O98" i="96"/>
  <c r="O97" i="96"/>
  <c r="P95" i="96"/>
  <c r="O82" i="96"/>
  <c r="O74" i="96"/>
  <c r="O79" i="96" s="1"/>
  <c r="O81" i="96" s="1"/>
  <c r="O51" i="96"/>
  <c r="O50" i="96"/>
  <c r="O44" i="96"/>
  <c r="O41" i="96"/>
  <c r="O43" i="96" s="1"/>
  <c r="O39" i="96"/>
  <c r="P34" i="96"/>
  <c r="O34" i="96"/>
  <c r="P28" i="96"/>
  <c r="O28" i="96"/>
  <c r="O27" i="96"/>
  <c r="O21" i="96"/>
  <c r="P21" i="96"/>
  <c r="O52" i="96" l="1"/>
  <c r="O76" i="96"/>
  <c r="O169" i="96"/>
  <c r="O170" i="96" s="1"/>
  <c r="O127" i="96"/>
  <c r="O129" i="96" s="1"/>
  <c r="O83" i="96"/>
  <c r="O70" i="96"/>
  <c r="O71" i="96" s="1"/>
  <c r="O100" i="96"/>
  <c r="O45" i="96"/>
  <c r="O29" i="96"/>
  <c r="P29" i="96"/>
  <c r="O173" i="96" l="1"/>
  <c r="O174" i="96" s="1"/>
  <c r="Q172" i="96" l="1"/>
  <c r="Q142" i="96"/>
  <c r="Q141" i="96"/>
  <c r="Q136" i="96"/>
  <c r="Q132" i="96"/>
  <c r="Q128" i="96"/>
  <c r="Q122" i="96"/>
  <c r="Q121" i="96"/>
  <c r="Q123" i="96" s="1"/>
  <c r="Q118" i="96"/>
  <c r="Q117" i="96"/>
  <c r="Q125" i="96" l="1"/>
  <c r="Q126" i="96"/>
  <c r="Q143" i="96"/>
  <c r="Q137" i="96"/>
  <c r="Q119" i="96"/>
  <c r="Q133" i="96"/>
  <c r="Q134" i="96" s="1"/>
  <c r="Q138" i="96"/>
  <c r="Q99" i="96"/>
  <c r="Q98" i="96"/>
  <c r="Q75" i="96"/>
  <c r="Q74" i="96"/>
  <c r="Q79" i="96" s="1"/>
  <c r="Q41" i="96"/>
  <c r="Q70" i="96" s="1"/>
  <c r="Q71" i="96" s="1"/>
  <c r="R27" i="96"/>
  <c r="Q27" i="96"/>
  <c r="Q127" i="96" l="1"/>
  <c r="Q129" i="96" s="1"/>
  <c r="Q76" i="96"/>
  <c r="Q50" i="96"/>
  <c r="Q51" i="96"/>
  <c r="Q44" i="96"/>
  <c r="Q43" i="96"/>
  <c r="Q45" i="96" l="1"/>
  <c r="Q82" i="96"/>
  <c r="Q81" i="96"/>
  <c r="Q83" i="96" s="1"/>
  <c r="Q52" i="96"/>
  <c r="D46" i="86" l="1"/>
  <c r="D97" i="6" l="1"/>
  <c r="C54" i="7" l="1"/>
  <c r="D53" i="6"/>
  <c r="S94" i="96" l="1"/>
  <c r="S172" i="96"/>
  <c r="S173" i="96"/>
  <c r="S142" i="96"/>
  <c r="S141" i="96"/>
  <c r="S138" i="96"/>
  <c r="S134" i="96"/>
  <c r="S128" i="96"/>
  <c r="S127" i="96"/>
  <c r="S119" i="96"/>
  <c r="S106" i="96"/>
  <c r="S123" i="96" s="1"/>
  <c r="S105" i="96"/>
  <c r="S99" i="96"/>
  <c r="S98" i="96"/>
  <c r="S97" i="96"/>
  <c r="S79" i="96"/>
  <c r="S74" i="96"/>
  <c r="S71" i="96"/>
  <c r="S51" i="96"/>
  <c r="S45" i="96"/>
  <c r="S44" i="96"/>
  <c r="S43" i="96"/>
  <c r="S39" i="96"/>
  <c r="T34" i="96"/>
  <c r="S34" i="96"/>
  <c r="T21" i="96"/>
  <c r="S21" i="96"/>
  <c r="T12" i="96"/>
  <c r="T13" i="96" s="1"/>
  <c r="T14" i="96" s="1"/>
  <c r="T27" i="96" s="1"/>
  <c r="S12" i="96"/>
  <c r="S13" i="96" s="1"/>
  <c r="S14" i="96" s="1"/>
  <c r="S27" i="96" s="1"/>
  <c r="T105" i="96"/>
  <c r="U8" i="96"/>
  <c r="U166" i="96" s="1"/>
  <c r="V8" i="96"/>
  <c r="X8" i="96"/>
  <c r="Z8" i="96"/>
  <c r="AB8" i="96"/>
  <c r="AD8" i="96"/>
  <c r="AC8" i="96" s="1"/>
  <c r="AC166" i="96" s="1"/>
  <c r="AF8" i="96"/>
  <c r="AH8" i="96"/>
  <c r="AJ8" i="96"/>
  <c r="AL8" i="96"/>
  <c r="AK8" i="96" s="1"/>
  <c r="AN8" i="96"/>
  <c r="AP8" i="96"/>
  <c r="AR8" i="96"/>
  <c r="AT8" i="96"/>
  <c r="AS8" i="96" s="1"/>
  <c r="S107" i="96" l="1"/>
  <c r="S143" i="96"/>
  <c r="S169" i="96"/>
  <c r="S170" i="96" s="1"/>
  <c r="S129" i="96"/>
  <c r="S100" i="96"/>
  <c r="S174" i="96"/>
  <c r="T106" i="96"/>
  <c r="T107" i="96" s="1"/>
  <c r="AQ8" i="96"/>
  <c r="AO8" i="96" s="1"/>
  <c r="AM8" i="96" s="1"/>
  <c r="AA8" i="96"/>
  <c r="AI8" i="96"/>
  <c r="AG8" i="96" l="1"/>
  <c r="AI166" i="96"/>
  <c r="Y8" i="96"/>
  <c r="AA166" i="96"/>
  <c r="S50" i="96"/>
  <c r="S75" i="96"/>
  <c r="S76" i="96" s="1"/>
  <c r="U142" i="96"/>
  <c r="AA172" i="96"/>
  <c r="U172" i="96"/>
  <c r="AS161" i="96"/>
  <c r="AQ161" i="96"/>
  <c r="AO161" i="96"/>
  <c r="AM161" i="96"/>
  <c r="AK161" i="96"/>
  <c r="AA173" i="96"/>
  <c r="Y173" i="96"/>
  <c r="Y174" i="96" s="1"/>
  <c r="W173" i="96"/>
  <c r="W174" i="96" s="1"/>
  <c r="AS142" i="96"/>
  <c r="AQ142" i="96"/>
  <c r="AO142" i="96"/>
  <c r="AM142" i="96"/>
  <c r="AK142" i="96"/>
  <c r="AI142" i="96"/>
  <c r="AG142" i="96"/>
  <c r="AE142" i="96"/>
  <c r="AC142" i="96"/>
  <c r="AA142" i="96"/>
  <c r="Y142" i="96"/>
  <c r="W142" i="96"/>
  <c r="AS141" i="96"/>
  <c r="AQ141" i="96"/>
  <c r="AO141" i="96"/>
  <c r="AM141" i="96"/>
  <c r="AK141" i="96"/>
  <c r="AG141" i="96"/>
  <c r="AE141" i="96"/>
  <c r="AC141" i="96"/>
  <c r="AA141" i="96"/>
  <c r="Y141" i="96"/>
  <c r="W141" i="96"/>
  <c r="AS137" i="96"/>
  <c r="AS138" i="96" s="1"/>
  <c r="AQ137" i="96"/>
  <c r="AQ138" i="96" s="1"/>
  <c r="AO137" i="96"/>
  <c r="AO138" i="96" s="1"/>
  <c r="AM137" i="96"/>
  <c r="AM138" i="96" s="1"/>
  <c r="AK137" i="96"/>
  <c r="AK138" i="96" s="1"/>
  <c r="AI137" i="96"/>
  <c r="AI138" i="96" s="1"/>
  <c r="AG137" i="96"/>
  <c r="AG138" i="96" s="1"/>
  <c r="AE137" i="96"/>
  <c r="AE138" i="96" s="1"/>
  <c r="AC137" i="96"/>
  <c r="AC138" i="96" s="1"/>
  <c r="AA137" i="96"/>
  <c r="AA138" i="96" s="1"/>
  <c r="Y137" i="96"/>
  <c r="Y138" i="96" s="1"/>
  <c r="W137" i="96"/>
  <c r="W138" i="96" s="1"/>
  <c r="AS133" i="96"/>
  <c r="AS134" i="96" s="1"/>
  <c r="AQ133" i="96"/>
  <c r="AQ134" i="96" s="1"/>
  <c r="AO133" i="96"/>
  <c r="AO134" i="96" s="1"/>
  <c r="AM133" i="96"/>
  <c r="AM134" i="96" s="1"/>
  <c r="AK133" i="96"/>
  <c r="AK134" i="96" s="1"/>
  <c r="AI133" i="96"/>
  <c r="AI134" i="96" s="1"/>
  <c r="AG133" i="96"/>
  <c r="AG134" i="96" s="1"/>
  <c r="AE133" i="96"/>
  <c r="AE134" i="96" s="1"/>
  <c r="AC133" i="96"/>
  <c r="AC134" i="96" s="1"/>
  <c r="AA133" i="96"/>
  <c r="AA134" i="96" s="1"/>
  <c r="Y133" i="96"/>
  <c r="Y134" i="96" s="1"/>
  <c r="W133" i="96"/>
  <c r="W134" i="96" s="1"/>
  <c r="AS128" i="96"/>
  <c r="AQ128" i="96"/>
  <c r="AO128" i="96"/>
  <c r="AM128" i="96"/>
  <c r="AK128" i="96"/>
  <c r="AI128" i="96"/>
  <c r="AG128" i="96"/>
  <c r="AE128" i="96"/>
  <c r="AA128" i="96"/>
  <c r="Y128" i="96"/>
  <c r="W128" i="96"/>
  <c r="AS127" i="96"/>
  <c r="AQ127" i="96"/>
  <c r="AO127" i="96"/>
  <c r="AM127" i="96"/>
  <c r="AK127" i="96"/>
  <c r="AI127" i="96"/>
  <c r="AG127" i="96"/>
  <c r="AE127" i="96"/>
  <c r="AC127" i="96"/>
  <c r="AA127" i="96"/>
  <c r="Y127" i="96"/>
  <c r="W127" i="96"/>
  <c r="AS122" i="96"/>
  <c r="AS123" i="96" s="1"/>
  <c r="AQ122" i="96"/>
  <c r="AQ123" i="96" s="1"/>
  <c r="AO122" i="96"/>
  <c r="AO123" i="96" s="1"/>
  <c r="AM122" i="96"/>
  <c r="AM123" i="96" s="1"/>
  <c r="AK122" i="96"/>
  <c r="AK123" i="96" s="1"/>
  <c r="AI122" i="96"/>
  <c r="AI123" i="96" s="1"/>
  <c r="AG122" i="96"/>
  <c r="AG123" i="96" s="1"/>
  <c r="AE122" i="96"/>
  <c r="AE123" i="96" s="1"/>
  <c r="AA122" i="96"/>
  <c r="AA123" i="96" s="1"/>
  <c r="Y122" i="96"/>
  <c r="Y123" i="96" s="1"/>
  <c r="W122" i="96"/>
  <c r="W123" i="96" s="1"/>
  <c r="U137" i="96"/>
  <c r="U138" i="96" s="1"/>
  <c r="AS118" i="96"/>
  <c r="AS119" i="96" s="1"/>
  <c r="AQ118" i="96"/>
  <c r="AQ119" i="96" s="1"/>
  <c r="AO118" i="96"/>
  <c r="AO119" i="96" s="1"/>
  <c r="AM118" i="96"/>
  <c r="AM119" i="96" s="1"/>
  <c r="AK118" i="96"/>
  <c r="AK119" i="96" s="1"/>
  <c r="AI118" i="96"/>
  <c r="AI119" i="96" s="1"/>
  <c r="AG118" i="96"/>
  <c r="AG119" i="96" s="1"/>
  <c r="AE118" i="96"/>
  <c r="AE119" i="96" s="1"/>
  <c r="AA118" i="96"/>
  <c r="AA119" i="96" s="1"/>
  <c r="Y118" i="96"/>
  <c r="Y119" i="96" s="1"/>
  <c r="W118" i="96"/>
  <c r="W119" i="96" s="1"/>
  <c r="U133" i="96"/>
  <c r="U134" i="96" s="1"/>
  <c r="AS106" i="96"/>
  <c r="AT106" i="96" s="1"/>
  <c r="AQ106" i="96"/>
  <c r="AR106" i="96" s="1"/>
  <c r="AO106" i="96"/>
  <c r="AP106" i="96" s="1"/>
  <c r="AM106" i="96"/>
  <c r="AN106" i="96" s="1"/>
  <c r="AK106" i="96"/>
  <c r="AL106" i="96" s="1"/>
  <c r="AI106" i="96"/>
  <c r="AJ106" i="96" s="1"/>
  <c r="AG106" i="96"/>
  <c r="AH106" i="96" s="1"/>
  <c r="AE106" i="96"/>
  <c r="AF106" i="96" s="1"/>
  <c r="AA106" i="96"/>
  <c r="AB106" i="96" s="1"/>
  <c r="Y106" i="96"/>
  <c r="Z106" i="96" s="1"/>
  <c r="W106" i="96"/>
  <c r="X106" i="96" s="1"/>
  <c r="AT105" i="96"/>
  <c r="AS99" i="96"/>
  <c r="AQ99" i="96"/>
  <c r="AO99" i="96"/>
  <c r="AM99" i="96"/>
  <c r="AK99" i="96"/>
  <c r="AI99" i="96"/>
  <c r="AG99" i="96"/>
  <c r="AE99" i="96"/>
  <c r="AA99" i="96"/>
  <c r="Y99" i="96"/>
  <c r="W99" i="96"/>
  <c r="AS98" i="96"/>
  <c r="AQ98" i="96"/>
  <c r="AO98" i="96"/>
  <c r="AM98" i="96"/>
  <c r="AK98" i="96"/>
  <c r="AI98" i="96"/>
  <c r="AG98" i="96"/>
  <c r="AE98" i="96"/>
  <c r="AA98" i="96"/>
  <c r="Y98" i="96"/>
  <c r="W98" i="96"/>
  <c r="AS97" i="96"/>
  <c r="AQ97" i="96"/>
  <c r="AO97" i="96"/>
  <c r="AM97" i="96"/>
  <c r="AK97" i="96"/>
  <c r="AI97" i="96"/>
  <c r="AG97" i="96"/>
  <c r="AE97" i="96"/>
  <c r="AC97" i="96"/>
  <c r="AA97" i="96"/>
  <c r="Y97" i="96"/>
  <c r="W97" i="96"/>
  <c r="AT95" i="96"/>
  <c r="AR95" i="96"/>
  <c r="AP95" i="96"/>
  <c r="AN95" i="96"/>
  <c r="AL95" i="96"/>
  <c r="AJ95" i="96"/>
  <c r="AS94" i="96"/>
  <c r="AQ94" i="96"/>
  <c r="AO94" i="96"/>
  <c r="AM94" i="96"/>
  <c r="AK94" i="96"/>
  <c r="AI94" i="96"/>
  <c r="AS82" i="96"/>
  <c r="AQ82" i="96"/>
  <c r="AO82" i="96"/>
  <c r="AM82" i="96"/>
  <c r="W80" i="96"/>
  <c r="W82" i="96" s="1"/>
  <c r="AS79" i="96"/>
  <c r="AK80" i="96" s="1"/>
  <c r="AQ79" i="96"/>
  <c r="AQ81" i="96" s="1"/>
  <c r="AO79" i="96"/>
  <c r="AO81" i="96" s="1"/>
  <c r="AM79" i="96"/>
  <c r="AE80" i="96" s="1"/>
  <c r="AE82" i="96" s="1"/>
  <c r="AK79" i="96"/>
  <c r="AC80" i="96" s="1"/>
  <c r="AI79" i="96"/>
  <c r="AA80" i="96" s="1"/>
  <c r="AA82" i="96" s="1"/>
  <c r="AG79" i="96"/>
  <c r="Y80" i="96" s="1"/>
  <c r="Y82" i="96" s="1"/>
  <c r="AE79" i="96"/>
  <c r="AA79" i="96"/>
  <c r="S80" i="96" s="1"/>
  <c r="Y79" i="96"/>
  <c r="W79" i="96"/>
  <c r="AS74" i="96"/>
  <c r="AQ74" i="96"/>
  <c r="AO74" i="96"/>
  <c r="AM74" i="96"/>
  <c r="AK74" i="96"/>
  <c r="AI74" i="96"/>
  <c r="AG74" i="96"/>
  <c r="AE74" i="96"/>
  <c r="AC74" i="96"/>
  <c r="AA74" i="96"/>
  <c r="Y74" i="96"/>
  <c r="W74" i="96"/>
  <c r="U74" i="96"/>
  <c r="AS70" i="96"/>
  <c r="AS71" i="96" s="1"/>
  <c r="AQ70" i="96"/>
  <c r="AQ71" i="96" s="1"/>
  <c r="AO70" i="96"/>
  <c r="AO71" i="96" s="1"/>
  <c r="AM70" i="96"/>
  <c r="AM71" i="96" s="1"/>
  <c r="AK70" i="96"/>
  <c r="AK71" i="96" s="1"/>
  <c r="AI70" i="96"/>
  <c r="AI71" i="96" s="1"/>
  <c r="AG70" i="96"/>
  <c r="AG71" i="96" s="1"/>
  <c r="AE70" i="96"/>
  <c r="AE71" i="96" s="1"/>
  <c r="AA70" i="96"/>
  <c r="AA71" i="96" s="1"/>
  <c r="Y70" i="96"/>
  <c r="Y71" i="96" s="1"/>
  <c r="W70" i="96"/>
  <c r="W71" i="96" s="1"/>
  <c r="AC79" i="96"/>
  <c r="U80" i="96" s="1"/>
  <c r="U82" i="96" s="1"/>
  <c r="AS51" i="96"/>
  <c r="AQ51" i="96"/>
  <c r="AO51" i="96"/>
  <c r="AM51" i="96"/>
  <c r="AS44" i="96"/>
  <c r="AQ44" i="96"/>
  <c r="AO44" i="96"/>
  <c r="AM44" i="96"/>
  <c r="AS41" i="96"/>
  <c r="AS43" i="96" s="1"/>
  <c r="AQ41" i="96"/>
  <c r="AQ43" i="96" s="1"/>
  <c r="AO41" i="96"/>
  <c r="AO43" i="96" s="1"/>
  <c r="AM41" i="96"/>
  <c r="AM43" i="96" s="1"/>
  <c r="AK41" i="96"/>
  <c r="AI41" i="96"/>
  <c r="AA42" i="96" s="1"/>
  <c r="AG41" i="96"/>
  <c r="Y42" i="96" s="1"/>
  <c r="AE41" i="96"/>
  <c r="W42" i="96" s="1"/>
  <c r="W44" i="96" s="1"/>
  <c r="AA41" i="96"/>
  <c r="Y41" i="96"/>
  <c r="W41" i="96"/>
  <c r="U41" i="96"/>
  <c r="AS39" i="96"/>
  <c r="AS48" i="96" s="1"/>
  <c r="AS50" i="96" s="1"/>
  <c r="AQ39" i="96"/>
  <c r="AQ48" i="96" s="1"/>
  <c r="AQ50" i="96" s="1"/>
  <c r="AO39" i="96"/>
  <c r="AO48" i="96" s="1"/>
  <c r="AO75" i="96" s="1"/>
  <c r="AM39" i="96"/>
  <c r="AE49" i="96" s="1"/>
  <c r="AK39" i="96"/>
  <c r="AI39" i="96"/>
  <c r="AA49" i="96" s="1"/>
  <c r="AA51" i="96" s="1"/>
  <c r="AG39" i="96"/>
  <c r="Y49" i="96" s="1"/>
  <c r="Y51" i="96" s="1"/>
  <c r="AE39" i="96"/>
  <c r="AE48" i="96" s="1"/>
  <c r="AE75" i="96" s="1"/>
  <c r="AA39" i="96"/>
  <c r="Y39" i="96"/>
  <c r="Y48" i="96" s="1"/>
  <c r="Y75" i="96" s="1"/>
  <c r="W39" i="96"/>
  <c r="W48" i="96" s="1"/>
  <c r="W75" i="96" s="1"/>
  <c r="AC99" i="96"/>
  <c r="U99" i="96"/>
  <c r="AC98" i="96"/>
  <c r="U98" i="96"/>
  <c r="U106" i="96"/>
  <c r="U122" i="96" s="1"/>
  <c r="U123" i="96" s="1"/>
  <c r="AT34" i="96"/>
  <c r="AS34" i="96"/>
  <c r="AR34" i="96"/>
  <c r="AQ34" i="96"/>
  <c r="AP34" i="96"/>
  <c r="AO34" i="96"/>
  <c r="AN34" i="96"/>
  <c r="AM34" i="96"/>
  <c r="AL34" i="96"/>
  <c r="AK34" i="96"/>
  <c r="AJ34" i="96"/>
  <c r="AI34" i="96"/>
  <c r="AH34" i="96"/>
  <c r="AG34" i="96"/>
  <c r="AF34" i="96"/>
  <c r="AE34" i="96"/>
  <c r="AD34" i="96"/>
  <c r="AC34" i="96"/>
  <c r="AB34" i="96"/>
  <c r="AA34" i="96"/>
  <c r="Z34" i="96"/>
  <c r="Y34" i="96"/>
  <c r="X34" i="96"/>
  <c r="W34" i="96"/>
  <c r="V34" i="96"/>
  <c r="U34" i="96"/>
  <c r="AS21" i="96"/>
  <c r="AQ21" i="96"/>
  <c r="AO21" i="96"/>
  <c r="AM21" i="96"/>
  <c r="AK21" i="96"/>
  <c r="AH21" i="96"/>
  <c r="AG21" i="96"/>
  <c r="AF21" i="96"/>
  <c r="AE21" i="96"/>
  <c r="AB21" i="96"/>
  <c r="AA21" i="96"/>
  <c r="Z21" i="96"/>
  <c r="Y21" i="96"/>
  <c r="X21" i="96"/>
  <c r="W21" i="96"/>
  <c r="V21" i="96"/>
  <c r="AT19" i="96"/>
  <c r="AT21" i="96" s="1"/>
  <c r="AR19" i="96"/>
  <c r="AR21" i="96" s="1"/>
  <c r="AP19" i="96"/>
  <c r="AP21" i="96" s="1"/>
  <c r="AN19" i="96"/>
  <c r="AN21" i="96" s="1"/>
  <c r="AL19" i="96"/>
  <c r="AL21" i="96" s="1"/>
  <c r="AJ19" i="96"/>
  <c r="AJ21" i="96" s="1"/>
  <c r="AI19" i="96"/>
  <c r="AI141" i="96" s="1"/>
  <c r="AD21" i="96"/>
  <c r="U173" i="96"/>
  <c r="U174" i="96" s="1"/>
  <c r="AS14" i="96"/>
  <c r="AS27" i="96" s="1"/>
  <c r="AR14" i="96"/>
  <c r="AR27" i="96" s="1"/>
  <c r="AQ14" i="96"/>
  <c r="AQ27" i="96" s="1"/>
  <c r="AP14" i="96"/>
  <c r="AP27" i="96" s="1"/>
  <c r="AO14" i="96"/>
  <c r="AO27" i="96" s="1"/>
  <c r="AN14" i="96"/>
  <c r="AN27" i="96" s="1"/>
  <c r="AM14" i="96"/>
  <c r="AM27" i="96" s="1"/>
  <c r="AL14" i="96"/>
  <c r="AL27" i="96" s="1"/>
  <c r="AK14" i="96"/>
  <c r="AK27" i="96" s="1"/>
  <c r="AH12" i="96"/>
  <c r="AH13" i="96" s="1"/>
  <c r="AH14" i="96" s="1"/>
  <c r="AH27" i="96" s="1"/>
  <c r="AG12" i="96"/>
  <c r="AG13" i="96" s="1"/>
  <c r="AG14" i="96" s="1"/>
  <c r="AG27" i="96" s="1"/>
  <c r="AF12" i="96"/>
  <c r="AF13" i="96" s="1"/>
  <c r="AF14" i="96" s="1"/>
  <c r="AF27" i="96" s="1"/>
  <c r="AE12" i="96"/>
  <c r="AE13" i="96" s="1"/>
  <c r="AE14" i="96" s="1"/>
  <c r="AD12" i="96"/>
  <c r="AD13" i="96" s="1"/>
  <c r="AD14" i="96" s="1"/>
  <c r="AD27" i="96" s="1"/>
  <c r="AC12" i="96"/>
  <c r="AC13" i="96" s="1"/>
  <c r="AC14" i="96" s="1"/>
  <c r="AC27" i="96" s="1"/>
  <c r="AB12" i="96"/>
  <c r="AB13" i="96" s="1"/>
  <c r="AB14" i="96" s="1"/>
  <c r="AB27" i="96" s="1"/>
  <c r="AA12" i="96"/>
  <c r="AA13" i="96" s="1"/>
  <c r="AA14" i="96" s="1"/>
  <c r="AA27" i="96" s="1"/>
  <c r="Z12" i="96"/>
  <c r="Z13" i="96" s="1"/>
  <c r="Z14" i="96" s="1"/>
  <c r="Z27" i="96" s="1"/>
  <c r="Y12" i="96"/>
  <c r="Y13" i="96" s="1"/>
  <c r="Y14" i="96" s="1"/>
  <c r="Y27" i="96" s="1"/>
  <c r="X12" i="96"/>
  <c r="X13" i="96" s="1"/>
  <c r="X14" i="96" s="1"/>
  <c r="W12" i="96"/>
  <c r="W13" i="96" s="1"/>
  <c r="W14" i="96" s="1"/>
  <c r="AJ11" i="96"/>
  <c r="AJ14" i="96" s="1"/>
  <c r="AI11" i="96"/>
  <c r="AT103" i="96"/>
  <c r="AR103" i="96"/>
  <c r="AR105" i="96" s="1"/>
  <c r="AP103" i="96"/>
  <c r="AP105" i="96" s="1"/>
  <c r="AP107" i="96" s="1"/>
  <c r="AJ103" i="96"/>
  <c r="AJ105" i="96" s="1"/>
  <c r="AH103" i="96"/>
  <c r="AH105" i="96" s="1"/>
  <c r="AD103" i="96"/>
  <c r="AD105" i="96" s="1"/>
  <c r="AC103" i="96"/>
  <c r="AC105" i="96" s="1"/>
  <c r="X103" i="96"/>
  <c r="X105" i="96" s="1"/>
  <c r="V103" i="96"/>
  <c r="V105" i="96" s="1"/>
  <c r="U103" i="96"/>
  <c r="U105" i="96" s="1"/>
  <c r="AS103" i="96"/>
  <c r="AS105" i="96" s="1"/>
  <c r="AT27" i="96"/>
  <c r="AN103" i="96"/>
  <c r="AN105" i="96" s="1"/>
  <c r="AF103" i="96"/>
  <c r="AF105" i="96" s="1"/>
  <c r="AB103" i="96"/>
  <c r="AB105" i="96" s="1"/>
  <c r="AK103" i="96"/>
  <c r="AK105" i="96" s="1"/>
  <c r="U127" i="96"/>
  <c r="AL103" i="96"/>
  <c r="AL105" i="96" s="1"/>
  <c r="Z103" i="96"/>
  <c r="Z105" i="96" s="1"/>
  <c r="AC21" i="96"/>
  <c r="V12" i="96"/>
  <c r="V13" i="96" s="1"/>
  <c r="V14" i="96" s="1"/>
  <c r="V27" i="96" s="1"/>
  <c r="U141" i="96"/>
  <c r="U79" i="96"/>
  <c r="K80" i="96" s="1"/>
  <c r="U71" i="96"/>
  <c r="AA103" i="96"/>
  <c r="AA105" i="96" s="1"/>
  <c r="AQ103" i="96"/>
  <c r="AQ105" i="96" s="1"/>
  <c r="U12" i="96"/>
  <c r="U13" i="96" s="1"/>
  <c r="U14" i="96" s="1"/>
  <c r="U27" i="96" s="1"/>
  <c r="U21" i="96"/>
  <c r="AC122" i="96"/>
  <c r="AC123" i="96" s="1"/>
  <c r="AC106" i="96"/>
  <c r="AD106" i="96" s="1"/>
  <c r="AC128" i="96"/>
  <c r="AC118" i="96"/>
  <c r="AC119" i="96" s="1"/>
  <c r="AC70" i="96"/>
  <c r="AC71" i="96" s="1"/>
  <c r="U45" i="96"/>
  <c r="AC41" i="96"/>
  <c r="U42" i="96" s="1"/>
  <c r="U44" i="96" s="1"/>
  <c r="AC39" i="96"/>
  <c r="U49" i="96" s="1"/>
  <c r="U51" i="96" s="1"/>
  <c r="U39" i="96"/>
  <c r="U48" i="96" s="1"/>
  <c r="U97" i="96"/>
  <c r="U70" i="96"/>
  <c r="U118" i="96"/>
  <c r="U119" i="96" s="1"/>
  <c r="U128" i="96"/>
  <c r="AI103" i="96"/>
  <c r="AI105" i="96" s="1"/>
  <c r="AO103" i="96"/>
  <c r="AO105" i="96" s="1"/>
  <c r="AG103" i="96"/>
  <c r="AG105" i="96" s="1"/>
  <c r="Y103" i="96"/>
  <c r="Y105" i="96" s="1"/>
  <c r="D19" i="3"/>
  <c r="D41" i="3" s="1"/>
  <c r="D43" i="3" s="1"/>
  <c r="D123" i="6"/>
  <c r="D9" i="6"/>
  <c r="E9" i="6"/>
  <c r="F9" i="6"/>
  <c r="G9" i="6"/>
  <c r="H9" i="6"/>
  <c r="V106" i="96" l="1"/>
  <c r="V107" i="96" s="1"/>
  <c r="AM45" i="96"/>
  <c r="AE42" i="96"/>
  <c r="AE44" i="96" s="1"/>
  <c r="AI49" i="96"/>
  <c r="AI51" i="96" s="1"/>
  <c r="AQ75" i="96"/>
  <c r="AQ76" i="96" s="1"/>
  <c r="AI14" i="96"/>
  <c r="AI27" i="96" s="1"/>
  <c r="W8" i="96"/>
  <c r="Y166" i="96"/>
  <c r="Y169" i="96" s="1"/>
  <c r="Y170" i="96" s="1"/>
  <c r="AE8" i="96"/>
  <c r="AG166" i="96"/>
  <c r="AS52" i="96"/>
  <c r="W129" i="96"/>
  <c r="AQ143" i="96"/>
  <c r="Y107" i="96"/>
  <c r="AI107" i="96"/>
  <c r="K82" i="96"/>
  <c r="K81" i="96"/>
  <c r="AM143" i="96"/>
  <c r="AA129" i="96"/>
  <c r="AK143" i="96"/>
  <c r="Y129" i="96"/>
  <c r="AS143" i="96"/>
  <c r="AK52" i="96"/>
  <c r="AS45" i="96"/>
  <c r="S82" i="96"/>
  <c r="S81" i="96"/>
  <c r="AA48" i="96"/>
  <c r="AA75" i="96" s="1"/>
  <c r="AA76" i="96" s="1"/>
  <c r="S52" i="96"/>
  <c r="S24" i="96"/>
  <c r="S28" i="96" s="1"/>
  <c r="S29" i="96" s="1"/>
  <c r="T25" i="96"/>
  <c r="T28" i="96" s="1"/>
  <c r="T29" i="96" s="1"/>
  <c r="D45" i="86"/>
  <c r="D47" i="86" s="1"/>
  <c r="AG80" i="96"/>
  <c r="AG82" i="96" s="1"/>
  <c r="AE76" i="96"/>
  <c r="U143" i="96"/>
  <c r="AK107" i="96"/>
  <c r="AC129" i="96"/>
  <c r="AL107" i="96"/>
  <c r="Y76" i="96"/>
  <c r="AA107" i="96"/>
  <c r="AI80" i="96"/>
  <c r="AI82" i="96" s="1"/>
  <c r="AI12" i="96"/>
  <c r="AI13" i="96" s="1"/>
  <c r="AS107" i="96"/>
  <c r="AM48" i="96"/>
  <c r="AM75" i="96" s="1"/>
  <c r="AM76" i="96" s="1"/>
  <c r="U107" i="96"/>
  <c r="AA169" i="96"/>
  <c r="AA170" i="96" s="1"/>
  <c r="AK100" i="96"/>
  <c r="AC24" i="96"/>
  <c r="AC28" i="96" s="1"/>
  <c r="AC29" i="96" s="1"/>
  <c r="AL25" i="96"/>
  <c r="AL28" i="96" s="1"/>
  <c r="AL29" i="96" s="1"/>
  <c r="AC48" i="96"/>
  <c r="AC75" i="96" s="1"/>
  <c r="AC76" i="96" s="1"/>
  <c r="AK48" i="96"/>
  <c r="AK75" i="96" s="1"/>
  <c r="AK76" i="96" s="1"/>
  <c r="AJ12" i="96"/>
  <c r="AJ13" i="96" s="1"/>
  <c r="AK49" i="96"/>
  <c r="AK51" i="96" s="1"/>
  <c r="AQ83" i="96"/>
  <c r="AK129" i="96"/>
  <c r="AS129" i="96"/>
  <c r="AA143" i="96"/>
  <c r="AC143" i="96"/>
  <c r="AC49" i="96"/>
  <c r="AC51" i="96" s="1"/>
  <c r="V25" i="96"/>
  <c r="V28" i="96" s="1"/>
  <c r="V29" i="96" s="1"/>
  <c r="Z25" i="96"/>
  <c r="Z28" i="96" s="1"/>
  <c r="Z29" i="96" s="1"/>
  <c r="AC100" i="96"/>
  <c r="AM100" i="96"/>
  <c r="AA44" i="96"/>
  <c r="AA43" i="96"/>
  <c r="AI48" i="96"/>
  <c r="AH107" i="96"/>
  <c r="AP25" i="96"/>
  <c r="AP28" i="96" s="1"/>
  <c r="AP29" i="96" s="1"/>
  <c r="W81" i="96"/>
  <c r="W83" i="96" s="1"/>
  <c r="AG129" i="96"/>
  <c r="AO129" i="96"/>
  <c r="AI129" i="96"/>
  <c r="AQ129" i="96"/>
  <c r="U81" i="96"/>
  <c r="U83" i="96" s="1"/>
  <c r="AG100" i="96"/>
  <c r="AO100" i="96"/>
  <c r="AA100" i="96"/>
  <c r="W143" i="96"/>
  <c r="Y143" i="96"/>
  <c r="AG143" i="96"/>
  <c r="U24" i="96"/>
  <c r="U28" i="96" s="1"/>
  <c r="U29" i="96" s="1"/>
  <c r="AI42" i="96"/>
  <c r="AI44" i="96" s="1"/>
  <c r="AA81" i="96"/>
  <c r="AA83" i="96" s="1"/>
  <c r="AE129" i="96"/>
  <c r="AM129" i="96"/>
  <c r="AR107" i="96"/>
  <c r="AJ107" i="96"/>
  <c r="AC52" i="96"/>
  <c r="AG42" i="96"/>
  <c r="AG44" i="96" s="1"/>
  <c r="AQ100" i="96"/>
  <c r="AO50" i="96"/>
  <c r="AO52" i="96" s="1"/>
  <c r="U129" i="96"/>
  <c r="AC107" i="96"/>
  <c r="AQ107" i="96"/>
  <c r="AI21" i="96"/>
  <c r="AJ25" i="96" s="1"/>
  <c r="AJ28" i="96" s="1"/>
  <c r="AG49" i="96"/>
  <c r="AG51" i="96" s="1"/>
  <c r="AA174" i="96"/>
  <c r="Y44" i="96"/>
  <c r="Y43" i="96"/>
  <c r="W76" i="96"/>
  <c r="AG107" i="96"/>
  <c r="AA24" i="96"/>
  <c r="AA28" i="96" s="1"/>
  <c r="AA29" i="96" s="1"/>
  <c r="AS75" i="96"/>
  <c r="AS76" i="96" s="1"/>
  <c r="AM81" i="96"/>
  <c r="AM83" i="96" s="1"/>
  <c r="AN107" i="96"/>
  <c r="U43" i="96"/>
  <c r="AK42" i="96"/>
  <c r="AK44" i="96" s="1"/>
  <c r="AI100" i="96"/>
  <c r="Z107" i="96"/>
  <c r="Y24" i="96"/>
  <c r="Y28" i="96" s="1"/>
  <c r="Y29" i="96" s="1"/>
  <c r="AK24" i="96"/>
  <c r="AK28" i="96" s="1"/>
  <c r="AK29" i="96" s="1"/>
  <c r="AB107" i="96"/>
  <c r="AO83" i="96"/>
  <c r="W100" i="96"/>
  <c r="AE51" i="96"/>
  <c r="AE50" i="96"/>
  <c r="U52" i="96"/>
  <c r="AD25" i="96"/>
  <c r="AD28" i="96" s="1"/>
  <c r="AD29" i="96" s="1"/>
  <c r="W43" i="96"/>
  <c r="W45" i="96" s="1"/>
  <c r="AN25" i="96"/>
  <c r="AN28" i="96" s="1"/>
  <c r="AN29" i="96" s="1"/>
  <c r="Y50" i="96"/>
  <c r="AB25" i="96"/>
  <c r="AB28" i="96" s="1"/>
  <c r="AB29" i="96" s="1"/>
  <c r="AG48" i="96"/>
  <c r="Y52" i="96"/>
  <c r="Y100" i="96"/>
  <c r="AS100" i="96"/>
  <c r="AF107" i="96"/>
  <c r="AO143" i="96"/>
  <c r="AO107" i="96"/>
  <c r="AQ52" i="96"/>
  <c r="U100" i="96"/>
  <c r="X107" i="96"/>
  <c r="Y81" i="96"/>
  <c r="Y83" i="96" s="1"/>
  <c r="AG52" i="96"/>
  <c r="AQ45" i="96"/>
  <c r="AE81" i="96"/>
  <c r="AE83" i="96" s="1"/>
  <c r="AE100" i="96"/>
  <c r="AT107" i="96"/>
  <c r="AE143" i="96"/>
  <c r="AD107" i="96"/>
  <c r="U75" i="96"/>
  <c r="U76" i="96" s="1"/>
  <c r="U50" i="96"/>
  <c r="X25" i="96"/>
  <c r="X28" i="96" s="1"/>
  <c r="W24" i="96"/>
  <c r="W28" i="96" s="1"/>
  <c r="AF25" i="96"/>
  <c r="AF28" i="96" s="1"/>
  <c r="AF29" i="96" s="1"/>
  <c r="AT25" i="96"/>
  <c r="AT28" i="96" s="1"/>
  <c r="AT29" i="96" s="1"/>
  <c r="AQ24" i="96"/>
  <c r="AQ28" i="96" s="1"/>
  <c r="AQ29" i="96" s="1"/>
  <c r="AS24" i="96"/>
  <c r="AS28" i="96" s="1"/>
  <c r="AS29" i="96" s="1"/>
  <c r="AO24" i="96"/>
  <c r="AO28" i="96" s="1"/>
  <c r="AO29" i="96" s="1"/>
  <c r="W49" i="96"/>
  <c r="W51" i="96" s="1"/>
  <c r="AE52" i="96"/>
  <c r="AC42" i="96"/>
  <c r="X27" i="96"/>
  <c r="AI143" i="96"/>
  <c r="AK82" i="96"/>
  <c r="AK81" i="96"/>
  <c r="AJ27" i="96"/>
  <c r="AR25" i="96"/>
  <c r="AR28" i="96" s="1"/>
  <c r="AR29" i="96" s="1"/>
  <c r="AA52" i="96"/>
  <c r="AI52" i="96"/>
  <c r="AO76" i="96"/>
  <c r="AM103" i="96"/>
  <c r="AM105" i="96" s="1"/>
  <c r="AM107" i="96" s="1"/>
  <c r="AM24" i="96"/>
  <c r="AM28" i="96" s="1"/>
  <c r="AM29" i="96" s="1"/>
  <c r="AO45" i="96"/>
  <c r="AC81" i="96"/>
  <c r="AC82" i="96"/>
  <c r="U169" i="96"/>
  <c r="U170" i="96" s="1"/>
  <c r="AS81" i="96"/>
  <c r="AS83" i="96" s="1"/>
  <c r="AE43" i="96" l="1"/>
  <c r="AE45" i="96" s="1"/>
  <c r="AE166" i="96"/>
  <c r="AE103" i="96"/>
  <c r="AE105" i="96" s="1"/>
  <c r="AE107" i="96" s="1"/>
  <c r="W166" i="96"/>
  <c r="W169" i="96" s="1"/>
  <c r="W170" i="96" s="1"/>
  <c r="W103" i="96"/>
  <c r="W105" i="96" s="1"/>
  <c r="W107" i="96" s="1"/>
  <c r="AE27" i="96"/>
  <c r="W27" i="96"/>
  <c r="W29" i="96" s="1"/>
  <c r="K83" i="96"/>
  <c r="S83" i="96"/>
  <c r="AA50" i="96"/>
  <c r="AG24" i="96"/>
  <c r="AG28" i="96" s="1"/>
  <c r="AG29" i="96" s="1"/>
  <c r="AG81" i="96"/>
  <c r="AG83" i="96" s="1"/>
  <c r="AM50" i="96"/>
  <c r="AM52" i="96" s="1"/>
  <c r="AC50" i="96"/>
  <c r="AI81" i="96"/>
  <c r="AI83" i="96" s="1"/>
  <c r="AA45" i="96"/>
  <c r="AE24" i="96"/>
  <c r="AE28" i="96" s="1"/>
  <c r="AK50" i="96"/>
  <c r="AG43" i="96"/>
  <c r="AG45" i="96" s="1"/>
  <c r="AI75" i="96"/>
  <c r="AI76" i="96" s="1"/>
  <c r="AI50" i="96"/>
  <c r="W50" i="96"/>
  <c r="W52" i="96" s="1"/>
  <c r="AI43" i="96"/>
  <c r="AI45" i="96" s="1"/>
  <c r="AK43" i="96"/>
  <c r="AK45" i="96" s="1"/>
  <c r="AK83" i="96"/>
  <c r="AH25" i="96"/>
  <c r="AH28" i="96" s="1"/>
  <c r="AH29" i="96" s="1"/>
  <c r="AI24" i="96"/>
  <c r="AI28" i="96" s="1"/>
  <c r="AI29" i="96" s="1"/>
  <c r="AJ29" i="96"/>
  <c r="X29" i="96"/>
  <c r="Y45" i="96"/>
  <c r="AG50" i="96"/>
  <c r="AG75" i="96"/>
  <c r="AG76" i="96" s="1"/>
  <c r="AC83" i="96"/>
  <c r="AC44" i="96"/>
  <c r="AC43" i="96"/>
  <c r="AE29" i="96" l="1"/>
  <c r="AC45" i="96"/>
  <c r="R21" i="96" l="1"/>
  <c r="Q21" i="96"/>
  <c r="Q34" i="96"/>
  <c r="R34" i="96"/>
  <c r="Q39" i="96"/>
  <c r="Q94" i="96"/>
  <c r="R95" i="96"/>
  <c r="Q97" i="96"/>
  <c r="Q100" i="96" s="1"/>
  <c r="Q173" i="96"/>
  <c r="Q174" i="96" s="1"/>
  <c r="Q169" i="96"/>
  <c r="Q170" i="96" s="1"/>
  <c r="R25" i="96" l="1"/>
  <c r="R28" i="96" s="1"/>
  <c r="R29" i="96" s="1"/>
  <c r="Q24" i="96"/>
  <c r="Q28" i="96" s="1"/>
  <c r="Q29" i="96" s="1"/>
</calcChain>
</file>

<file path=xl/sharedStrings.xml><?xml version="1.0" encoding="utf-8"?>
<sst xmlns="http://schemas.openxmlformats.org/spreadsheetml/2006/main" count="780" uniqueCount="428">
  <si>
    <t>Other</t>
  </si>
  <si>
    <t>Total assets</t>
  </si>
  <si>
    <t xml:space="preserve"> </t>
  </si>
  <si>
    <t>Name</t>
  </si>
  <si>
    <t>No.</t>
  </si>
  <si>
    <t>Contents (linked)</t>
  </si>
  <si>
    <t>SpareBank 1 Finans Østlandet AS</t>
  </si>
  <si>
    <t>SpareBank 1 Boligkreditt AS</t>
  </si>
  <si>
    <t>SpareBank 1 Næringskreditt AS</t>
  </si>
  <si>
    <t>SpareBank 1 Kredittkort AS</t>
  </si>
  <si>
    <t>SpareBank 1 Gruppen AS</t>
  </si>
  <si>
    <t>SpareBank 1 Betaling AS</t>
  </si>
  <si>
    <t>Results from the quarterly accounts Group</t>
  </si>
  <si>
    <t>Interest income</t>
  </si>
  <si>
    <t>Interest expense</t>
  </si>
  <si>
    <t>Net interest income</t>
  </si>
  <si>
    <t>Commission income</t>
  </si>
  <si>
    <t>Commission expenses</t>
  </si>
  <si>
    <t>Other operating income</t>
  </si>
  <si>
    <t>Net commission and other operating income</t>
  </si>
  <si>
    <t>Dividends from other than Group companies</t>
  </si>
  <si>
    <t>Net profit from ownership interests</t>
  </si>
  <si>
    <t>Net profit from other financial assets and liabilities</t>
  </si>
  <si>
    <t>Net income from financial assets and liabilities</t>
  </si>
  <si>
    <t>Total income</t>
  </si>
  <si>
    <t>Personnel expenses</t>
  </si>
  <si>
    <t>Depreciation</t>
  </si>
  <si>
    <t>Other operating expenses</t>
  </si>
  <si>
    <t>Total operating expenses</t>
  </si>
  <si>
    <t>Operating profit before losses on loans and guarantees</t>
  </si>
  <si>
    <t>Losses on loans and guarantees</t>
  </si>
  <si>
    <t>Pre-tax operating profit</t>
  </si>
  <si>
    <t>Tax expense</t>
  </si>
  <si>
    <t>Profit after tax</t>
  </si>
  <si>
    <t>Profitability</t>
  </si>
  <si>
    <t>Gross loans to customers</t>
  </si>
  <si>
    <t>Deposits from customers</t>
  </si>
  <si>
    <t>Growth in deposits in the last 12 months</t>
  </si>
  <si>
    <t>Average total assets</t>
  </si>
  <si>
    <t>Losses and commitments in default</t>
  </si>
  <si>
    <t>Financial strength</t>
  </si>
  <si>
    <t>Common equity Tier 1 capital ratio</t>
  </si>
  <si>
    <t xml:space="preserve">Tier 1 capital ratio </t>
  </si>
  <si>
    <t>Capital ratio</t>
  </si>
  <si>
    <t>Net subordinated capital</t>
  </si>
  <si>
    <t>Return on equity capital 1)</t>
  </si>
  <si>
    <t>Net interest income 2)</t>
  </si>
  <si>
    <t>Cost-income-ratio 3)</t>
  </si>
  <si>
    <t>Gross loans to customers including loans transferred to covered bond companies 1)</t>
  </si>
  <si>
    <t>Growth in loans during the last 12 months 1)</t>
  </si>
  <si>
    <t>Growth in loans including loans transferred to covered bond companies in the last 12 months 1)</t>
  </si>
  <si>
    <t>Deposit-to-loan-ratio 1)</t>
  </si>
  <si>
    <t>Total assets including loans transferred to covered bond companies 1)</t>
  </si>
  <si>
    <t>Losses on loans as a percentage of gross loans 1)</t>
  </si>
  <si>
    <t>Commitments in default, percentage of gross loans 1)</t>
  </si>
  <si>
    <t>Other doubtful commitments, percentage of gross loans 1)</t>
  </si>
  <si>
    <t>Net commitments in default and other doutful commitments,  percentage of gross loans 1)</t>
  </si>
  <si>
    <t>Contact information</t>
  </si>
  <si>
    <t>For further information, please contact</t>
  </si>
  <si>
    <t>Address</t>
  </si>
  <si>
    <t>Telephone number</t>
  </si>
  <si>
    <t>Information on the Internet</t>
  </si>
  <si>
    <t>Financial calendar</t>
  </si>
  <si>
    <t>Ex. Dividend</t>
  </si>
  <si>
    <t>+47 918 82 071</t>
  </si>
  <si>
    <t>Geir-Egil Bolstad, CFO</t>
  </si>
  <si>
    <t>geir-egil.bolstad@sb1ostlandet.no</t>
  </si>
  <si>
    <t>Richard Heiberg</t>
  </si>
  <si>
    <t>Chief Executive Officer</t>
  </si>
  <si>
    <t>+47 915 07040</t>
  </si>
  <si>
    <t>Visiting address: SpareBank 1 Østlandet, Strandgata 15, Hamar</t>
  </si>
  <si>
    <t>SpareBank 1 Østlandet, Postboks 203, 2302 Hamar</t>
  </si>
  <si>
    <t>Commission fees from covered bond companies</t>
  </si>
  <si>
    <t>Net interest income an commission fees from covered bond companies (MNOK)</t>
  </si>
  <si>
    <t xml:space="preserve">Net interest income in % of average of average total assets </t>
  </si>
  <si>
    <t>Deposit margin RM</t>
  </si>
  <si>
    <t>Deposit margin CM</t>
  </si>
  <si>
    <t>Group</t>
  </si>
  <si>
    <t>RESULTAT KVARTAL</t>
  </si>
  <si>
    <t>Payrolls</t>
  </si>
  <si>
    <t>Pensions</t>
  </si>
  <si>
    <t>Social security</t>
  </si>
  <si>
    <t>Admin. and other operating costs</t>
  </si>
  <si>
    <t>Lending margin, RM, incl. covered bond companies</t>
  </si>
  <si>
    <t>Lending margin, CM, incl. covered bond companies</t>
  </si>
  <si>
    <t>Income</t>
  </si>
  <si>
    <t>Expences</t>
  </si>
  <si>
    <t>Margins</t>
  </si>
  <si>
    <t>Commission income from credit cards</t>
  </si>
  <si>
    <t>Payment transmission</t>
  </si>
  <si>
    <t>Mutual fund and insurance commisions</t>
  </si>
  <si>
    <t>Income from real estate brokerage</t>
  </si>
  <si>
    <t>Income from accounting services</t>
  </si>
  <si>
    <t>Other income</t>
  </si>
  <si>
    <t>Sum</t>
  </si>
  <si>
    <t xml:space="preserve">of which restructuring costs and non-recurring effects </t>
  </si>
  <si>
    <t>Runar Hauge, Investor relations</t>
  </si>
  <si>
    <t>runar.hauge@sb1ostlandet.no</t>
  </si>
  <si>
    <t>+47 482 95 659</t>
  </si>
  <si>
    <t>NOK million</t>
  </si>
  <si>
    <t>Specification of the consolidated profit after tax in NOK millions:</t>
  </si>
  <si>
    <t>Parent Bank's profit after tax</t>
  </si>
  <si>
    <t>Dividends received from subsidiaries/associated companies</t>
  </si>
  <si>
    <t>Share of the result from:</t>
  </si>
  <si>
    <t>Other associated companies/joint ventures</t>
  </si>
  <si>
    <t>Consolidated profit after tax</t>
  </si>
  <si>
    <t>Contribution from Associated companies and joint ventures</t>
  </si>
  <si>
    <t>Public sector</t>
  </si>
  <si>
    <t>Primary industries</t>
  </si>
  <si>
    <t>Paper and pulp industries</t>
  </si>
  <si>
    <t>Other industry</t>
  </si>
  <si>
    <t>Building and constructions</t>
  </si>
  <si>
    <t>Power and water supply</t>
  </si>
  <si>
    <t>Wholesale and retail trade</t>
  </si>
  <si>
    <t>Hotel and restaurants</t>
  </si>
  <si>
    <t>Real estate</t>
  </si>
  <si>
    <t>Commercial services</t>
  </si>
  <si>
    <t>Transport and communication</t>
  </si>
  <si>
    <t>Gross corporate loans by sector and industry</t>
  </si>
  <si>
    <t>Private customers</t>
  </si>
  <si>
    <t>Total gross loans by sector and industry</t>
  </si>
  <si>
    <t>Loan loss allowance for loans at amortised cost</t>
  </si>
  <si>
    <t>Fair value adjustments for loans at fair value through OCI</t>
  </si>
  <si>
    <t>Total loans to customers</t>
  </si>
  <si>
    <t>Loans transferred to SpareBank 1 Boligkreditt AS</t>
  </si>
  <si>
    <t>Loans transferred to SpareBank 1 Næringskreditt AS</t>
  </si>
  <si>
    <t>Total loans including loans transferred to covered bond companies</t>
  </si>
  <si>
    <t>Building and construction</t>
  </si>
  <si>
    <t>Transport and communications</t>
  </si>
  <si>
    <t>Other operations</t>
  </si>
  <si>
    <t>Total deposits by sector and industry</t>
  </si>
  <si>
    <t>Lending</t>
  </si>
  <si>
    <t>Deposits</t>
  </si>
  <si>
    <t>+47 902 06 018</t>
  </si>
  <si>
    <t>richard.heiberg@sb1ostlandet.no</t>
  </si>
  <si>
    <t>3.1 Net interest income and commissionfees from covered bonds companies</t>
  </si>
  <si>
    <t>3.2 Net commision and other income</t>
  </si>
  <si>
    <t>3.3 Net income from financial assets and liabilities</t>
  </si>
  <si>
    <t>3.4 Specification of the consolidated profit after tax in NOK millions:</t>
  </si>
  <si>
    <t>4.1 Expences Group</t>
  </si>
  <si>
    <t>5.1 Deposit margins</t>
  </si>
  <si>
    <t>5.2 Lending margins</t>
  </si>
  <si>
    <t>6.1 Development in volumes - Loans to customers</t>
  </si>
  <si>
    <t>7.1 Development in volumes - Deposits from customers</t>
  </si>
  <si>
    <t>APM</t>
  </si>
  <si>
    <t>-</t>
  </si>
  <si>
    <t>2.1 Results from the quarterly accounts Group</t>
  </si>
  <si>
    <t>Alternative performance measures</t>
  </si>
  <si>
    <t xml:space="preserve">SpareBank 1 Østlandet Investor Relations: </t>
  </si>
  <si>
    <t>Link IR</t>
  </si>
  <si>
    <t>(NOK million, excluding percentages)</t>
  </si>
  <si>
    <t>1) See attachment Alternative performance measures.</t>
  </si>
  <si>
    <t xml:space="preserve">2) Net interest income as a percentage of average total assets for the period.  </t>
  </si>
  <si>
    <t>3) Total operating costs as a percentage of total operating income (isolated for the quarter).</t>
  </si>
  <si>
    <t>Deposit-to-loan-ratio including loans transferred to covered bond companies1)</t>
  </si>
  <si>
    <t>Total operating expences</t>
  </si>
  <si>
    <t>Cost-income-ratio</t>
  </si>
  <si>
    <t>+ Loans transferred to SpareBank 1 Boligkreditt AS</t>
  </si>
  <si>
    <t>+ Loans transferred to SpareBank 1 Næringskreditt AS</t>
  </si>
  <si>
    <t>Deposits from and liabilities to customers</t>
  </si>
  <si>
    <t>Number of days</t>
  </si>
  <si>
    <t>Interest expenses on hybrid capital</t>
  </si>
  <si>
    <t>Tax on interest expenses on hybrid capital</t>
  </si>
  <si>
    <t>- Interest expenses on hybrid capital after tax</t>
  </si>
  <si>
    <t>Profit after tax excl. interest on hybrid capital</t>
  </si>
  <si>
    <t>Equity</t>
  </si>
  <si>
    <t>- Hybrid capital</t>
  </si>
  <si>
    <t>Equity excl. hybrid capital</t>
  </si>
  <si>
    <t>Accumulated average equity excl. hybrid capital</t>
  </si>
  <si>
    <t>Isolated averege equity excl. hybrid capital</t>
  </si>
  <si>
    <t>Annualized profit after tax excl. interest on hybrid capital after tax</t>
  </si>
  <si>
    <t>Diveded by average equity excl. hybrid capital</t>
  </si>
  <si>
    <t xml:space="preserve">Return on equity capital </t>
  </si>
  <si>
    <t xml:space="preserve">Cost-income-ratio </t>
  </si>
  <si>
    <t>Gross loans including loans transferred to covered bond companies</t>
  </si>
  <si>
    <t xml:space="preserve">Gross loans to customers at the end of the period </t>
  </si>
  <si>
    <t>-Gross loans to customers at the end of the same period last year</t>
  </si>
  <si>
    <t>Growth in loans during the last 12 month in NOK mill.</t>
  </si>
  <si>
    <t>Growth in loans during the last 12 months in per cent</t>
  </si>
  <si>
    <t>Gross loans to customers  incl. Loans transferred to covered bond companies at the end of the period</t>
  </si>
  <si>
    <t>-Gross loans to customers  incl. Loans transferred to covered bond companies at the end of the same period last year</t>
  </si>
  <si>
    <t>Growth in loans  incl. Loans transferred to coverd bond companies in NOK mill.</t>
  </si>
  <si>
    <t>Divided by gross loans to customers  incl. Loans transferred to covered bond companies at the end of the same period last year</t>
  </si>
  <si>
    <t>Growth in loans incl. Loans transferred to covered bond companies during the last 12 months in per cent</t>
  </si>
  <si>
    <t>Dividet by gross loans to and receivables from customers</t>
  </si>
  <si>
    <t xml:space="preserve">Divided by gross loans to customers  incl. Loans transferred to covered bond companies </t>
  </si>
  <si>
    <t>Cost-income-ratio incl. loans transferred to covered bond companies</t>
  </si>
  <si>
    <t>Deposits from customers at the end of the period</t>
  </si>
  <si>
    <t>- Deposits from customers at the end of the same period last year</t>
  </si>
  <si>
    <t>Growth in deposits in the last 12 months in NOK mill</t>
  </si>
  <si>
    <t>Diveded by deposits from customers at the end of the same period last year</t>
  </si>
  <si>
    <t>Growth in deposits in the last 12 months in per cent</t>
  </si>
  <si>
    <t>Accumulated average total assets</t>
  </si>
  <si>
    <t>Isolated averege total assets</t>
  </si>
  <si>
    <t>Total assets incl. Loans transferred to covered bond companies (Business capital)</t>
  </si>
  <si>
    <t>Losses on loans and guarantess annulized</t>
  </si>
  <si>
    <t>Losses on loans and guarantees as a percentageof gross loans</t>
  </si>
  <si>
    <t>Total equity capital</t>
  </si>
  <si>
    <t>Divided by total assets</t>
  </si>
  <si>
    <t>Equity ratio</t>
  </si>
  <si>
    <t>- Minority interest</t>
  </si>
  <si>
    <t>- Provision for gifts</t>
  </si>
  <si>
    <t>-Hybrid capital</t>
  </si>
  <si>
    <t>= Book equity</t>
  </si>
  <si>
    <t>Multiply by equity capital certificate ratio</t>
  </si>
  <si>
    <t>= Equity certificate owners share of equity</t>
  </si>
  <si>
    <t>Divided by number of EC's issued</t>
  </si>
  <si>
    <t>Book equity per EC</t>
  </si>
  <si>
    <t>Profit after tax for majority interest</t>
  </si>
  <si>
    <t>= Equity capital owner's share of profit after tax</t>
  </si>
  <si>
    <t>Earnings per equity certificate (in NOK)</t>
  </si>
  <si>
    <t>Earnings per equity certificate annualized</t>
  </si>
  <si>
    <t>Market price (in NOK)</t>
  </si>
  <si>
    <t>Divided by earnings per EC</t>
  </si>
  <si>
    <t>Price/Earnings per EC</t>
  </si>
  <si>
    <t>Divided by book equity per EC</t>
  </si>
  <si>
    <t>Price/Book equity</t>
  </si>
  <si>
    <t>Gross defaulted commitments for more than 90 days 2)</t>
  </si>
  <si>
    <t>Gross defaulted commitments for more than 90 days</t>
  </si>
  <si>
    <t>Divided by gross loans to customers</t>
  </si>
  <si>
    <t>Gross doubtful commitments (not in default)</t>
  </si>
  <si>
    <t>Net defaulted commitments</t>
  </si>
  <si>
    <t>+ Net doubtful commitments</t>
  </si>
  <si>
    <t>= Net defaulted and doubtful commitments</t>
  </si>
  <si>
    <t>Loan loss impairment ratio on defaulted commitments</t>
  </si>
  <si>
    <t>Individual impairments on defaulted commitments</t>
  </si>
  <si>
    <t>Individual impairments on doubtful commitments</t>
  </si>
  <si>
    <t>Loan loss impairment ratio on doubtful commitments</t>
  </si>
  <si>
    <t>Net commitments in default and other doutful commitments,  percentage of gross loans</t>
  </si>
  <si>
    <t xml:space="preserve">1.1 Return on equity capital </t>
  </si>
  <si>
    <t xml:space="preserve">1.2 Cost-income-ratio </t>
  </si>
  <si>
    <t>1.3 Gross loans including loans transferred to covered bond companies</t>
  </si>
  <si>
    <t>1.4 Growth in loans during the last 12 months in per cent</t>
  </si>
  <si>
    <t>4.2 Expences Parent bank (adjusted)</t>
  </si>
  <si>
    <t>Parent bank (adjusted)</t>
  </si>
  <si>
    <t>Gross defaulted commitments in percentage of gross loans</t>
  </si>
  <si>
    <t>Gross doubtful commitments (not in default) in percentage of gross loans</t>
  </si>
  <si>
    <t>Customers*</t>
  </si>
  <si>
    <t>*Defined as customer by having one or more active accounts</t>
  </si>
  <si>
    <t>Customers</t>
  </si>
  <si>
    <t>Loans sensitive to changes in the NIBOR rate</t>
  </si>
  <si>
    <t>Gross loans</t>
  </si>
  <si>
    <t>Total lending volume sensitive to changes in the NIBOR rate</t>
  </si>
  <si>
    <t>Deposits sensitive to changes in the NIBOR rate</t>
  </si>
  <si>
    <t>6.2 Loans sensitive to changes in the NIBOR rate</t>
  </si>
  <si>
    <t>*All loans transferred to covered bond companies are sensitive to ahanges in the NIBOR-rate</t>
  </si>
  <si>
    <t>7.2 Deposits sensitive to changes in the NIBOR rate</t>
  </si>
  <si>
    <t>Loans transferred to covered bond companies*</t>
  </si>
  <si>
    <t>Total deposits</t>
  </si>
  <si>
    <t>Gross loans linked to the NIBOR rate</t>
  </si>
  <si>
    <t>Deposits linked to the NIBOR rate</t>
  </si>
  <si>
    <t>8.1 Number of customers</t>
  </si>
  <si>
    <t>Total lending volume sensitive to changes in the NIBOR rate including Loans transferred to covered bond companies</t>
  </si>
  <si>
    <t>SpareBank 1 Østlandet VIT - Group</t>
  </si>
  <si>
    <t>APM definition</t>
  </si>
  <si>
    <t>Definition and rationale</t>
  </si>
  <si>
    <t>Return on equity capital</t>
  </si>
  <si>
    <t>The return on equity after tax is one of SpareBank 1 Østlandet’s most important financial measures and provides relevant information about the company’s profitability in that it measures the company’s profitability in relation to the capital invested in the business. The result is corrected for interest on hybrid capital, which is classified as equity under IFRS, but which it is more natural in this context to treat as debt, as hybrid capital is interest-bearing and is not entitled to dividend payments.</t>
  </si>
  <si>
    <t>Underlaying banking operations</t>
  </si>
  <si>
    <t>The result from underlying banking operations provides relevant information about the profitability of the Bank’s core business.</t>
  </si>
  <si>
    <t xml:space="preserve">This indicator provides information about the relationship between revenue and costs, and is a useful measure to assess the cost-effectiveness of the enterprise. It is calculated as total operating costs divided by total revenue. </t>
  </si>
  <si>
    <t>Lending margin</t>
  </si>
  <si>
    <t>The loan margin is calculated for the retail and corporate market divisions and provides information on the profitability of the divisions’ lending activities. Loans transferred to covered bond companies are included in the selection as they are included in the total lending activity.</t>
  </si>
  <si>
    <t>Deposit margin</t>
  </si>
  <si>
    <t>The deposit margin is calculated for the retail and corporate market divisions and provides information on the profitability of the divisions’ deposit activities.</t>
  </si>
  <si>
    <t>Net interest margin</t>
  </si>
  <si>
    <t>The net interest margin is calculated for the retail and corporate market divisions and provides information on the profitability of the divisions’ overall lending and deposit activities. Loans transferred to covered bond companies are included in the selection as they are included in the total lending activity.</t>
  </si>
  <si>
    <t>Net interest income inclusive of commissions from covered bond companies</t>
  </si>
  <si>
    <t>Loans transferred to covered bond companies are part of total lending, but the income and expenses associated with these loans are recognised as commission income. The indicator is presented because it gives a good impression of net income from the overall lending and deposit activities.</t>
  </si>
  <si>
    <t>Adjusted total assets</t>
  </si>
  <si>
    <t>Total assets is an established industry-specific name for all assets plus loans transferred to covered bond companies included in the lending business.</t>
  </si>
  <si>
    <t>Gross loans to customers including loans transferred to covered bond companies</t>
  </si>
  <si>
    <t>Loans transferred to covered bond companies are subtracted from the balance sheet, but are included in the total lending business.</t>
  </si>
  <si>
    <t>Deposit to loan ratio</t>
  </si>
  <si>
    <t>The deposit coverage ratio provides relevant information about SpareBank 1 Østlandet’s financing mix. Deposits from customers are an important means of financing the Bank’s lending business and the indicator provides important information about the Bank’s dependence on market financing.</t>
  </si>
  <si>
    <t>Deposit to loan ratio including loans transferred to covered bond companies</t>
  </si>
  <si>
    <t xml:space="preserve">The deposit coverage ratio provides information about the financing mix in the overall lending business. Deposits from customers are an important means of financing the Bank’s lending business and the indicator provides important information about the dependence of the overall lending business on market financing. </t>
  </si>
  <si>
    <t>Growth in loans during the last 12 months</t>
  </si>
  <si>
    <t>This indicator provides information about activity and growth in the Bank’s lending activity.</t>
  </si>
  <si>
    <t>Growth in loans including loans transferred to covered bond companies (CB) in the last 12 months</t>
  </si>
  <si>
    <t>This indicator provides information about activity and growth in the Bank’s total lending activity.  The Bank uses the covered bond companies as a source of funding, and the indicator includes loans transferred to the covered bond companies to highlight the activity and growth in overall lending including these loans.</t>
  </si>
  <si>
    <t>This indicator provides information about the activity and growth of the depositing business which is an important part of financing the Bank’s lending activity.</t>
  </si>
  <si>
    <t>Losses on loans as a percentage of gross loans</t>
  </si>
  <si>
    <t xml:space="preserve">The indicator shows the impairment loss in relation to gross lending and provides relevant information about the company’s impairment losses in relation to lending volume. This provides useful additional information to the recognised impairment losses as the cost is also viewed in the context of lending volume and is thus better suited for comparison with other banks. </t>
  </si>
  <si>
    <t>Commitments in default as percentage of gross loans</t>
  </si>
  <si>
    <t>The indicator provides relevant information about the Bank’s credit risk and is considered as useful additional information to the notes on losses.</t>
  </si>
  <si>
    <t>Other doubtful commitments as percentage of gross loans</t>
  </si>
  <si>
    <t>Net commitments in default and other doubtful commitments in percentage of gross loans</t>
  </si>
  <si>
    <t>Loan loss impairment ratio for defaulted commitments</t>
  </si>
  <si>
    <t>Loan loss impairment ratio for doubtful commitments</t>
  </si>
  <si>
    <t>The indicator provides information about the company’s unweighted solvency ratio.</t>
  </si>
  <si>
    <t xml:space="preserve">The indicator provides information about the value of the book equity per equity certificate. This allows the reader to assess the reasonableness of the quoted price for the equity certificate. It is calculated as the equity certificate holders’ share of the equity at the end of the period divided by the number of equity certificates. </t>
  </si>
  <si>
    <t xml:space="preserve">The indicator provides information on earnings per equity certificate against the exchange price on the relevant date, helping to assess the reasonableness of the price for the equity certificate. It is calculated as the price per equity certificate divided by annualised earnings per equity certificate. </t>
  </si>
  <si>
    <t>Price/book equity</t>
  </si>
  <si>
    <t xml:space="preserve">The indicator provides information about the book value of the equity per equity certificate against the price at any given time. This allows the reader to assess the reasonableness of the quoted price for the equity certificate. It is calculated as the price per equity certificate divided by book equity per equity certificate (see definition of this measure above). </t>
  </si>
  <si>
    <t>Average LTV (Loan to value)</t>
  </si>
  <si>
    <t>The indicator provides information about the loan-to-value ratio in the lending portfolio and is relevant for assessing risk of loss in the lending portfolio.</t>
  </si>
  <si>
    <t>Loans transferred to covered bond (CB) companies</t>
  </si>
  <si>
    <t>Loans transferred to covered bond companies are subtracted from the balance sheet, but are included in the total lending business. The indicator is used in calculating other APMs.</t>
  </si>
  <si>
    <t>Act/Act</t>
  </si>
  <si>
    <t>Act/Act is used to annualise the results figures included in the indicators. Results figures are annualised in the indicators to make them comparable with figures for other periods.</t>
  </si>
  <si>
    <t>Notable items</t>
  </si>
  <si>
    <t>The indicator is used to calculate the underlying banking activity, which is shown as a separate APM.</t>
  </si>
  <si>
    <t>4Q</t>
  </si>
  <si>
    <t>3Q</t>
  </si>
  <si>
    <t>2Q</t>
  </si>
  <si>
    <t>1Q</t>
  </si>
  <si>
    <t>3Q 2018</t>
  </si>
  <si>
    <t>2Q 2018</t>
  </si>
  <si>
    <t>1Q 2018</t>
  </si>
  <si>
    <t>4Q 2017</t>
  </si>
  <si>
    <t>3Q 2017</t>
  </si>
  <si>
    <t>2Q 2017</t>
  </si>
  <si>
    <t>1Q 2017</t>
  </si>
  <si>
    <t>4Q 2016</t>
  </si>
  <si>
    <t>3Q 2016</t>
  </si>
  <si>
    <t>2Q 2016</t>
  </si>
  <si>
    <t>1Q 2016</t>
  </si>
  <si>
    <t>4Q 2015</t>
  </si>
  <si>
    <t>3Q 2015</t>
  </si>
  <si>
    <t>2Q 2015</t>
  </si>
  <si>
    <t>1Q 2015</t>
  </si>
  <si>
    <t>Profit after tax incl. interest hybrid capital</t>
  </si>
  <si>
    <t>The key figure shows Result after tax adjusted for interest on hybrid capital. Hybrid capital is according to IFRS classified as equity and interest expences are booked as an equity transaction. Hybrid capital has many similarities with debt items and differs from other equity in that it is interest-bearing and is not entitled to dividend payments. The key figure shows what profit after tax would have been if the interest expenses related to the hybrid capital had been recognized in the income statement.</t>
  </si>
  <si>
    <t>1Q-2019</t>
  </si>
  <si>
    <t>4Q 2018</t>
  </si>
  <si>
    <t>2Q-2019</t>
  </si>
  <si>
    <t>Loans and advances to customers at Stage 2 in percentage of gross loans</t>
  </si>
  <si>
    <t>Loans and advances to customers at Stage 2</t>
  </si>
  <si>
    <t>Loans and advances to customers at Stage 3</t>
  </si>
  <si>
    <t>Loans and advances to customers at Stage 3 in percentage of gross loans</t>
  </si>
  <si>
    <t>2Q-19</t>
  </si>
  <si>
    <t>BN Bank ASA</t>
  </si>
  <si>
    <t>3Q-2019</t>
  </si>
  <si>
    <t>3Q-19</t>
  </si>
  <si>
    <t>Thursday 5 March</t>
  </si>
  <si>
    <t>Friday 27 March</t>
  </si>
  <si>
    <t>Preliminary annual report 2019</t>
  </si>
  <si>
    <t>Friday 7 February</t>
  </si>
  <si>
    <t>Annual report 2019</t>
  </si>
  <si>
    <t>1. quarter 2020</t>
  </si>
  <si>
    <t>2. quarter 2020</t>
  </si>
  <si>
    <t>3. quarter 2020</t>
  </si>
  <si>
    <t>Friday 8 May</t>
  </si>
  <si>
    <t>Wednesday 5 August</t>
  </si>
  <si>
    <t>Friday 30 October</t>
  </si>
  <si>
    <t>Minority interest</t>
  </si>
  <si>
    <t>4Q-2019</t>
  </si>
  <si>
    <t>Balance sheet and ratios</t>
  </si>
  <si>
    <t>Growth in loans during the last quarter 1)</t>
  </si>
  <si>
    <t>Growth in loans including loans transferred to covered bond companies in the last quarter 1)</t>
  </si>
  <si>
    <t>Growth in deposits in the last quarter</t>
  </si>
  <si>
    <t>4Q-19</t>
  </si>
  <si>
    <t>1Q-2020</t>
  </si>
  <si>
    <t>-Gross loans to customers at the end last quarter</t>
  </si>
  <si>
    <t>Divided by gross loans to customers at the end of the same period last year</t>
  </si>
  <si>
    <t>Divided by gross loans to customers at the end of last quarter</t>
  </si>
  <si>
    <t>Growth in loans during the last quarter</t>
  </si>
  <si>
    <t>Growth in loans incl. Loans transferred to covered bond companies during the last  quarter</t>
  </si>
  <si>
    <t>Divided by gross loans to customers  incl. Loans transferred to covered bond companies last quarter</t>
  </si>
  <si>
    <t>-Gross loans to customers  incl. Loans transferred to covered bond companies at the end of last quarter</t>
  </si>
  <si>
    <t>- Deposits from customers at the end of the last quarter</t>
  </si>
  <si>
    <t>Growth in deposits in the last quarter in NOK mill</t>
  </si>
  <si>
    <t>Diveded by deposits from customers at the end of last quarter</t>
  </si>
  <si>
    <t>Growth in deposits in the last quarter in per cent</t>
  </si>
  <si>
    <t>Profit after tax for controlling interest</t>
  </si>
  <si>
    <t xml:space="preserve">Diluted earnings per equity certificate (in NOK) </t>
  </si>
  <si>
    <t>Number of days before emission</t>
  </si>
  <si>
    <t>Number of days after emission</t>
  </si>
  <si>
    <t>Number of equity certificates by the end of the period</t>
  </si>
  <si>
    <t>Average equity certificates</t>
  </si>
  <si>
    <t>Dividet by average equity certificates</t>
  </si>
  <si>
    <t xml:space="preserve">Earnings per average equity certificate (in NOK) </t>
  </si>
  <si>
    <t>Divided by average equity certificates+Equity certificates issued next year that is entitled to dividends</t>
  </si>
  <si>
    <t>Diluted earnings earnings per average equity certificates</t>
  </si>
  <si>
    <t>1.8 Cost-income-ratio</t>
  </si>
  <si>
    <t>1.9 Cost-income-ratio incl. loans transferred to covered bond companies</t>
  </si>
  <si>
    <t>1.9 Growth in deposits in the last 12 months in per cent</t>
  </si>
  <si>
    <t>1.10 Growth in deposits in the last 12 months in per cent</t>
  </si>
  <si>
    <t>1.11 Total assets incl. Loans transferred to CB companies (Business capital)</t>
  </si>
  <si>
    <t>1.12 Losses on loans and guarantees as a percentageof gross loans</t>
  </si>
  <si>
    <t>1.13 Loans and advances to customers at Stage 2 in percentage of gross loans</t>
  </si>
  <si>
    <t>1.14 Loans and advances to customers at Stage 3 in percentage of gross loans</t>
  </si>
  <si>
    <t>1.15 Gross defaulted commitments in percentage of gross loans</t>
  </si>
  <si>
    <t>1.16 Gross doubtful commitments (not in default) in percentage of gross loans</t>
  </si>
  <si>
    <t>1.17 Net commitments in default and other doutful commitments</t>
  </si>
  <si>
    <t>1.18 Loan loss impairment ratio on defaulted commitments</t>
  </si>
  <si>
    <t>1.19 Loan loss impairment ratio on doubtful commitments</t>
  </si>
  <si>
    <t>1.20 Equity ratio</t>
  </si>
  <si>
    <t>1.21 Book equity per EC</t>
  </si>
  <si>
    <t>1.22 Earnings per equity certificate (in NOK)</t>
  </si>
  <si>
    <t>1.23 Price/Earnings per EC</t>
  </si>
  <si>
    <t>1.24 Price/Book equity</t>
  </si>
  <si>
    <t xml:space="preserve">1.25 Diluted earnings per equity certificate (in NOK) </t>
  </si>
  <si>
    <t>1.26 Average equity certificates</t>
  </si>
  <si>
    <t xml:space="preserve">1.27 Earnings per average equity certificate (in NOK) </t>
  </si>
  <si>
    <t>1.28 Diluted earnings earnings per average equity certificates</t>
  </si>
  <si>
    <t>1.5 Growth in loans incl. Loans transferred to CB companies during last 12 months</t>
  </si>
  <si>
    <t>1.6 Growth in loans during the last quarter</t>
  </si>
  <si>
    <t>1.7 Growth in loans incl. Loans transferred to covered bond companies during the last  quarter</t>
  </si>
  <si>
    <t>1Q-20</t>
  </si>
  <si>
    <t>EiendomsMegler 1 Innlandet AS</t>
  </si>
  <si>
    <t>EiendomsMegler 1 Oslo Akershus - consolidated figures</t>
  </si>
  <si>
    <t>SpareBank 1 Gruppen - consolidated figures</t>
  </si>
  <si>
    <t>BN Bank ASA - consolidated figures</t>
  </si>
  <si>
    <t>Youngstorget 5 AS</t>
  </si>
  <si>
    <t>Loans to and receivables from customers in stage 2, percentage of gross loans</t>
  </si>
  <si>
    <t>Loans to and receivables from customers in stage 3, percentage of gross loans</t>
  </si>
  <si>
    <t>Earnings per average equity certificate</t>
  </si>
  <si>
    <t>The indicator shows the equity capital certificate holders' share of profit after tax distributed by average number of equity capital certificates during the accounting period.</t>
  </si>
  <si>
    <t>Diluted earnings per average equity certificate</t>
  </si>
  <si>
    <t>The indicator shows the equity capital certificate holders' share of profit after tax distributed by the sum of average number of equity capital certificates during the accounting period and the number of equity capital certificates issued after the accounting period.</t>
  </si>
  <si>
    <t>2Q-2020</t>
  </si>
  <si>
    <t>2Q-20</t>
  </si>
  <si>
    <t>SB1FØ</t>
  </si>
  <si>
    <t>Retail market</t>
  </si>
  <si>
    <t>Corporate market</t>
  </si>
  <si>
    <t>Parent Bank</t>
  </si>
  <si>
    <t>9.1 Sensitivity related to key assumptions in the general loss model</t>
  </si>
  <si>
    <t>Macro sensitivity</t>
  </si>
  <si>
    <t>ECL in expected scenario</t>
  </si>
  <si>
    <t>ECL in downside scenario</t>
  </si>
  <si>
    <t>ECL in upside scenario</t>
  </si>
  <si>
    <t>ECL with used scenario weighting 70/20/10 per cent</t>
  </si>
  <si>
    <t>ECL with alternative scenario weighting 80/10/10 per cent</t>
  </si>
  <si>
    <t>ECL with alternative scenario weighting 75/15/10 per cent</t>
  </si>
  <si>
    <t>ECL with alternative scenario weighting 65/25/10 per cent</t>
  </si>
  <si>
    <t>ECL with alternative scenario weighting 60/30/10 per 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</si>
</sst>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3" formatCode="_-* #,##0.00_-;\-* #,##0.00_-;_-* &quot;-&quot;??_-;_-@_-"/>
    <numFmt numFmtId="164" formatCode="_ * #,##0.00_ ;_ * \-#,##0.00_ ;_ * &quot;-&quot;??_ ;_ @_ "/>
    <numFmt numFmtId="165" formatCode="_ * #,##0_ ;_ * \-#,##0_ ;_ * &quot;-&quot;??_ ;_ @_ "/>
    <numFmt numFmtId="166" formatCode="0.0\ %"/>
    <numFmt numFmtId="167" formatCode="dd/mm/yy;@"/>
    <numFmt numFmtId="168" formatCode="0.0"/>
    <numFmt numFmtId="169" formatCode="#\ ###\ ###\ ##0"/>
    <numFmt numFmtId="170" formatCode="yyyy\-mm\-dd;@"/>
    <numFmt numFmtId="171" formatCode="_-&quot;£&quot;* #,##0.00_-;\-&quot;£&quot;* #,##0.00_-;_-&quot;£&quot;* &quot;-&quot;??_-;_-@_-"/>
    <numFmt numFmtId="172" formatCode="_ * #,##0_ ;_ * \-#,##0_ ;_ * &quot;-&quot;_ ;_ @_ "/>
    <numFmt numFmtId="173" formatCode="#,##0;\(#,##0\);&quot;-&quot;"/>
    <numFmt numFmtId="174" formatCode="_(* #,##0.0_);_(* \(#,##0.0\);_(* &quot; - &quot;_);_(@_)"/>
    <numFmt numFmtId="175" formatCode="_(* #,##0_);_(* \(#,##0\);_(* &quot; - &quot;_);_(@_)"/>
    <numFmt numFmtId="176" formatCode="_(* #,##0.0_%_);_(* \(#,##0.0_%\);_(* &quot; - &quot;_%_);_(@_)"/>
    <numFmt numFmtId="177" formatCode="_(* #,##0.0%_);_(* \(#,##0.0%\);_(* &quot; - &quot;\%_);_(@_)"/>
    <numFmt numFmtId="178" formatCode="_(* #,##0.00_);_(* \(#,##0.00\);_(* &quot; - &quot;_);_(@_)"/>
    <numFmt numFmtId="179" formatCode="_(* #,##0.000_);_(* \(#,##0.000\);_(* &quot; - &quot;_);_(@_)"/>
    <numFmt numFmtId="180" formatCode="_-* #,##0\ _€_-;\-* #,##0\ _€_-;_-* &quot;-&quot;\ _€_-;_-@_-"/>
    <numFmt numFmtId="181" formatCode="_-* #,##0.00\ _€_-;\-* #,##0.00\ _€_-;_-* &quot;-&quot;??\ _€_-;_-@_-"/>
    <numFmt numFmtId="182" formatCode="_-* #,##0\ &quot;€&quot;_-;\-* #,##0\ &quot;€&quot;_-;_-* &quot;-&quot;\ &quot;€&quot;_-;_-@_-"/>
    <numFmt numFmtId="183" formatCode="_-* #,##0.00\ &quot;€&quot;_-;\-* #,##0.00\ &quot;€&quot;_-;_-* &quot;-&quot;??\ &quot;€&quot;_-;_-@_-"/>
    <numFmt numFmtId="184" formatCode="_-* #,##0.00_-;\-* #,##0.00_-;_-* \-??_-;_-@_-"/>
  </numFmts>
  <fonts count="1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sz val="7"/>
      <name val="Verdana"/>
      <family val="2"/>
    </font>
    <font>
      <b/>
      <sz val="7"/>
      <name val="Verdana"/>
      <family val="2"/>
    </font>
    <font>
      <b/>
      <sz val="9"/>
      <name val="Verdana"/>
      <family val="2"/>
    </font>
    <font>
      <sz val="6.5"/>
      <name val="Verdana"/>
      <family val="2"/>
    </font>
    <font>
      <sz val="11"/>
      <color theme="1"/>
      <name val="Verdana"/>
      <family val="2"/>
    </font>
    <font>
      <b/>
      <u/>
      <sz val="12"/>
      <color rgb="FF002060"/>
      <name val="Verdana"/>
      <family val="2"/>
    </font>
    <font>
      <sz val="11"/>
      <color rgb="FF002060"/>
      <name val="Verdana"/>
      <family val="2"/>
    </font>
    <font>
      <sz val="11"/>
      <name val="Verdana"/>
      <family val="2"/>
    </font>
    <font>
      <sz val="6.5"/>
      <color theme="1"/>
      <name val="Verdana"/>
      <family val="2"/>
    </font>
    <font>
      <sz val="10"/>
      <name val="Arial"/>
      <family val="2"/>
    </font>
    <font>
      <sz val="6.5"/>
      <color rgb="FFFF0000"/>
      <name val="Verdana"/>
      <family val="2"/>
    </font>
    <font>
      <b/>
      <sz val="6.5"/>
      <color theme="1"/>
      <name val="Verdana"/>
      <family val="2"/>
    </font>
    <font>
      <b/>
      <sz val="6.5"/>
      <name val="Verdana"/>
      <family val="2"/>
    </font>
    <font>
      <i/>
      <sz val="6.5"/>
      <name val="Verdana"/>
      <family val="2"/>
    </font>
    <font>
      <sz val="6.5"/>
      <color rgb="FF002060"/>
      <name val="Verdana"/>
      <family val="2"/>
    </font>
    <font>
      <sz val="11"/>
      <color rgb="FFFF0000"/>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11"/>
      <color theme="0"/>
      <name val="Calibri"/>
      <family val="2"/>
      <scheme val="minor"/>
    </font>
    <font>
      <u/>
      <sz val="10"/>
      <color theme="10"/>
      <name val="Arial"/>
      <family val="2"/>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20"/>
      <color theme="4"/>
      <name val="Arial"/>
      <family val="2"/>
    </font>
    <font>
      <b/>
      <sz val="11"/>
      <name val="Arial"/>
      <family val="2"/>
    </font>
    <font>
      <b/>
      <u/>
      <sz val="10"/>
      <color indexed="59"/>
      <name val="Arial"/>
      <family val="2"/>
    </font>
    <font>
      <u/>
      <sz val="10"/>
      <color theme="4"/>
      <name val="Arial"/>
      <family val="2"/>
    </font>
    <font>
      <u/>
      <sz val="10"/>
      <color theme="5"/>
      <name val="Arial"/>
      <family val="2"/>
    </font>
    <font>
      <sz val="10"/>
      <color theme="5"/>
      <name val="Arial"/>
      <family val="2"/>
    </font>
    <font>
      <sz val="8"/>
      <name val="Arial"/>
      <family val="2"/>
    </font>
    <font>
      <b/>
      <u/>
      <sz val="8"/>
      <color indexed="59"/>
      <name val="Arial"/>
      <family val="2"/>
    </font>
    <font>
      <sz val="15"/>
      <name val="Arial"/>
      <family val="2"/>
    </font>
    <font>
      <b/>
      <sz val="10"/>
      <name val="Arial"/>
      <family val="2"/>
    </font>
    <font>
      <i/>
      <sz val="7"/>
      <name val="Arial"/>
      <family val="2"/>
    </font>
    <font>
      <b/>
      <sz val="10"/>
      <name val="Calibri"/>
      <family val="2"/>
    </font>
    <font>
      <sz val="11"/>
      <name val="Calibri"/>
      <family val="2"/>
      <scheme val="minor"/>
    </font>
    <font>
      <b/>
      <sz val="11"/>
      <name val="Calibri"/>
      <family val="2"/>
      <scheme val="minor"/>
    </font>
    <font>
      <sz val="10"/>
      <name val="Calibri"/>
      <family val="2"/>
    </font>
    <font>
      <b/>
      <sz val="10"/>
      <name val="Calibri"/>
      <family val="2"/>
      <scheme val="minor"/>
    </font>
    <font>
      <sz val="9"/>
      <name val="Arial"/>
      <family val="2"/>
    </font>
    <font>
      <sz val="9"/>
      <color indexed="8"/>
      <name val="Calibri"/>
      <family val="2"/>
    </font>
    <font>
      <sz val="11"/>
      <color theme="1"/>
      <name val="Calibri"/>
      <family val="2"/>
    </font>
    <font>
      <sz val="12"/>
      <color indexed="8"/>
      <name val="Gill Sans"/>
    </font>
    <font>
      <sz val="8"/>
      <name val="Calibri"/>
      <family val="2"/>
    </font>
    <font>
      <u/>
      <sz val="8"/>
      <color theme="10"/>
      <name val="Arial"/>
      <family val="2"/>
    </font>
    <font>
      <sz val="8"/>
      <name val="Verdana"/>
      <family val="2"/>
    </font>
    <font>
      <sz val="10"/>
      <color indexed="8"/>
      <name val="Calibri"/>
      <family val="2"/>
    </font>
    <font>
      <b/>
      <sz val="10"/>
      <color indexed="8"/>
      <name val="Calibri"/>
      <family val="2"/>
    </font>
    <font>
      <b/>
      <sz val="9"/>
      <name val="Calibri"/>
      <family val="2"/>
      <scheme val="minor"/>
    </font>
    <font>
      <sz val="9"/>
      <name val="Calibri"/>
      <family val="2"/>
      <scheme val="minor"/>
    </font>
    <font>
      <sz val="9"/>
      <color rgb="FFFF0000"/>
      <name val="Calibri"/>
      <family val="2"/>
      <scheme val="minor"/>
    </font>
    <font>
      <i/>
      <sz val="9"/>
      <color theme="1"/>
      <name val="Calibri"/>
      <family val="2"/>
      <scheme val="minor"/>
    </font>
    <font>
      <i/>
      <sz val="9"/>
      <name val="Calibri"/>
      <family val="2"/>
      <scheme val="minor"/>
    </font>
    <font>
      <b/>
      <sz val="9"/>
      <color theme="1"/>
      <name val="Calibri"/>
      <family val="2"/>
      <scheme val="minor"/>
    </font>
    <font>
      <b/>
      <sz val="9"/>
      <color rgb="FFFF0000"/>
      <name val="Calibri"/>
      <family val="2"/>
      <scheme val="minor"/>
    </font>
    <font>
      <b/>
      <u/>
      <sz val="10"/>
      <color rgb="FF002060"/>
      <name val="Verdana"/>
      <family val="2"/>
    </font>
    <font>
      <sz val="10"/>
      <color theme="0"/>
      <name val="Calibri"/>
      <family val="2"/>
      <scheme val="minor"/>
    </font>
    <font>
      <sz val="10"/>
      <color rgb="FF002060"/>
      <name val="Verdana"/>
      <family val="2"/>
    </font>
    <font>
      <sz val="10"/>
      <color theme="1"/>
      <name val="Verdana"/>
      <family val="2"/>
    </font>
    <font>
      <i/>
      <sz val="10"/>
      <name val="Verdana"/>
      <family val="2"/>
    </font>
    <font>
      <sz val="10"/>
      <color rgb="FFFF0000"/>
      <name val="Verdana"/>
      <family val="2"/>
    </font>
    <font>
      <i/>
      <sz val="9"/>
      <name val="Arial"/>
      <family val="2"/>
    </font>
    <font>
      <sz val="8"/>
      <color theme="1"/>
      <name val="Verdana"/>
      <family val="2"/>
    </font>
    <font>
      <b/>
      <sz val="12"/>
      <color theme="1"/>
      <name val="Verdana"/>
      <family val="2"/>
    </font>
    <font>
      <sz val="11"/>
      <color rgb="FFFF0000"/>
      <name val="Calibri"/>
      <family val="2"/>
      <scheme val="minor"/>
    </font>
    <font>
      <sz val="8"/>
      <color theme="2" tint="-0.74999237037263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0"/>
      <color theme="1"/>
      <name val="Arial"/>
      <family val="2"/>
    </font>
    <font>
      <b/>
      <sz val="10"/>
      <color theme="1"/>
      <name val="Verdana"/>
      <family val="2"/>
    </font>
    <font>
      <b/>
      <sz val="18"/>
      <color theme="3"/>
      <name val="Calibri Light"/>
      <family val="2"/>
      <scheme val="major"/>
    </font>
    <font>
      <sz val="11"/>
      <color rgb="FF9C6500"/>
      <name val="Calibri"/>
      <family val="2"/>
      <scheme val="minor"/>
    </font>
    <font>
      <sz val="9"/>
      <name val="Times New Roman"/>
      <family val="1"/>
    </font>
    <font>
      <b/>
      <u val="singleAccounting"/>
      <sz val="9"/>
      <name val="Times New Roman"/>
      <family val="1"/>
    </font>
    <font>
      <b/>
      <sz val="16"/>
      <name val="Arial"/>
      <family val="2"/>
    </font>
    <font>
      <b/>
      <sz val="10"/>
      <name val="Times New Roman"/>
      <family val="1"/>
    </font>
    <font>
      <b/>
      <sz val="10"/>
      <color rgb="FFFA7D00"/>
      <name val="verdana"/>
      <family val="2"/>
    </font>
    <font>
      <sz val="10"/>
      <color rgb="FF9C0006"/>
      <name val="verdana"/>
      <family val="2"/>
    </font>
    <font>
      <i/>
      <sz val="8"/>
      <name val="Times New Roman"/>
      <family val="1"/>
    </font>
    <font>
      <b/>
      <sz val="11"/>
      <name val="Times New Roman"/>
      <family val="1"/>
    </font>
    <font>
      <b/>
      <i/>
      <sz val="9.5"/>
      <name val="Times New Roman"/>
      <family val="1"/>
    </font>
    <font>
      <i/>
      <sz val="10"/>
      <color rgb="FF7F7F7F"/>
      <name val="verdana"/>
      <family val="2"/>
    </font>
    <font>
      <sz val="10"/>
      <color rgb="FF006100"/>
      <name val="verdana"/>
      <family val="2"/>
    </font>
    <font>
      <sz val="10"/>
      <color rgb="FF3F3F76"/>
      <name val="verdana"/>
      <family val="2"/>
    </font>
    <font>
      <sz val="10"/>
      <color rgb="FFFA7D00"/>
      <name val="verdana"/>
      <family val="2"/>
    </font>
    <font>
      <b/>
      <sz val="10"/>
      <color theme="0"/>
      <name val="verdana"/>
      <family val="2"/>
    </font>
    <font>
      <sz val="10"/>
      <color rgb="FF9C6500"/>
      <name val="verdana"/>
      <family val="2"/>
    </font>
    <font>
      <b/>
      <sz val="15"/>
      <color theme="3"/>
      <name val="verdana"/>
      <family val="2"/>
    </font>
    <font>
      <b/>
      <sz val="13"/>
      <color theme="3"/>
      <name val="verdana"/>
      <family val="2"/>
    </font>
    <font>
      <b/>
      <sz val="11"/>
      <color theme="3"/>
      <name val="verdana"/>
      <family val="2"/>
    </font>
    <font>
      <b/>
      <sz val="10"/>
      <color rgb="FF3F3F3F"/>
      <name val="verdana"/>
      <family val="2"/>
    </font>
    <font>
      <sz val="12"/>
      <name val="Times New Roman"/>
      <family val="1"/>
    </font>
    <font>
      <u/>
      <sz val="10"/>
      <color indexed="12"/>
      <name val="Arial"/>
      <family val="2"/>
    </font>
    <font>
      <sz val="11"/>
      <color indexed="8"/>
      <name val="Calibri"/>
      <family val="2"/>
    </font>
    <font>
      <sz val="11"/>
      <color indexed="9"/>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0"/>
      <name val="Calibri"/>
      <family val="2"/>
    </font>
    <font>
      <sz val="11"/>
      <color indexed="20"/>
      <name val="Calibri"/>
      <family val="2"/>
    </font>
    <font>
      <sz val="10"/>
      <color indexed="62"/>
      <name val="Arial"/>
      <family val="2"/>
    </font>
    <font>
      <b/>
      <sz val="11"/>
      <color indexed="63"/>
      <name val="Calibri"/>
      <family val="2"/>
    </font>
    <font>
      <u/>
      <sz val="6.5"/>
      <color indexed="12"/>
      <name val="Arial"/>
      <family val="2"/>
    </font>
    <font>
      <i/>
      <sz val="11"/>
      <color indexed="23"/>
      <name val="Calibri"/>
      <family val="2"/>
    </font>
    <font>
      <b/>
      <sz val="10"/>
      <color indexed="63"/>
      <name val="Arial"/>
      <family val="2"/>
    </font>
    <font>
      <sz val="11"/>
      <color indexed="60"/>
      <name val="Calibri"/>
      <family val="2"/>
    </font>
    <font>
      <b/>
      <sz val="11"/>
      <color indexed="8"/>
      <name val="Calibri"/>
      <family val="2"/>
    </font>
    <font>
      <i/>
      <sz val="10"/>
      <color indexed="23"/>
      <name val="Arial"/>
      <family val="2"/>
    </font>
    <font>
      <u/>
      <sz val="12"/>
      <color indexed="36"/>
      <name val="Times New Roman"/>
      <family val="1"/>
    </font>
    <font>
      <u/>
      <sz val="12"/>
      <color indexed="12"/>
      <name val="Times New Roman"/>
      <family val="1"/>
    </font>
    <font>
      <sz val="10"/>
      <color indexed="60"/>
      <name val="Arial"/>
      <family val="2"/>
    </font>
    <font>
      <sz val="10"/>
      <name val="MS Sans Serif"/>
      <family val="2"/>
    </font>
    <font>
      <b/>
      <sz val="18"/>
      <color indexed="32"/>
      <name val="Arial"/>
      <family val="2"/>
    </font>
    <font>
      <b/>
      <sz val="10"/>
      <color indexed="18"/>
      <name val="Arial"/>
      <family val="2"/>
    </font>
    <font>
      <sz val="10"/>
      <color indexed="8"/>
      <name val="Arial"/>
      <family val="2"/>
    </font>
    <font>
      <sz val="12"/>
      <name val="Arial MT"/>
    </font>
    <font>
      <sz val="10"/>
      <color indexed="18"/>
      <name val="Arial"/>
      <family val="2"/>
    </font>
    <font>
      <sz val="10"/>
      <color indexed="10"/>
      <name val="Arial"/>
      <family val="2"/>
    </font>
    <font>
      <sz val="9.5"/>
      <color rgb="FF00000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b/>
      <sz val="10"/>
      <color indexed="8"/>
      <name val="Arial"/>
      <family val="2"/>
    </font>
    <font>
      <sz val="11"/>
      <color theme="1"/>
      <name val="Calibri"/>
      <family val="2"/>
      <charset val="238"/>
      <scheme val="minor"/>
    </font>
    <font>
      <sz val="8"/>
      <color indexed="8"/>
      <name val="Arial"/>
      <family val="2"/>
    </font>
    <font>
      <b/>
      <sz val="8"/>
      <color theme="1"/>
      <name val="Verdana"/>
      <family val="2"/>
    </font>
    <font>
      <sz val="10.5"/>
      <name val="Calibri"/>
      <family val="2"/>
      <scheme val="minor"/>
    </font>
  </fonts>
  <fills count="6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9"/>
        <bgColor indexed="64"/>
      </patternFill>
    </fill>
    <fill>
      <patternFill patternType="solid">
        <fgColor rgb="FF8DB4E2"/>
        <bgColor indexed="64"/>
      </patternFill>
    </fill>
    <fill>
      <patternFill patternType="solid">
        <fgColor rgb="FFFAFBFE"/>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solid">
        <fgColor theme="6" tint="0.79998168889431442"/>
        <bgColor indexed="64"/>
      </patternFill>
    </fill>
  </fills>
  <borders count="36">
    <border>
      <left/>
      <right/>
      <top/>
      <bottom/>
      <diagonal/>
    </border>
    <border>
      <left/>
      <right/>
      <top style="hair">
        <color indexed="64"/>
      </top>
      <bottom/>
      <diagonal/>
    </border>
    <border>
      <left/>
      <right/>
      <top/>
      <bottom style="thin">
        <color rgb="FF002060"/>
      </bottom>
      <diagonal/>
    </border>
    <border>
      <left/>
      <right/>
      <top/>
      <bottom style="thin">
        <color indexed="64"/>
      </bottom>
      <diagonal/>
    </border>
    <border>
      <left/>
      <right/>
      <top style="thin">
        <color indexed="64"/>
      </top>
      <bottom style="thin">
        <color indexed="64"/>
      </bottom>
      <diagonal/>
    </border>
    <border>
      <left/>
      <right/>
      <top style="thin">
        <color rgb="FF002060"/>
      </top>
      <bottom style="thin">
        <color indexed="64"/>
      </bottom>
      <diagonal/>
    </border>
    <border>
      <left/>
      <right/>
      <top/>
      <bottom style="thin">
        <color theme="4"/>
      </bottom>
      <diagonal/>
    </border>
    <border>
      <left/>
      <right/>
      <top style="thin">
        <color auto="1"/>
      </top>
      <bottom style="thin">
        <color indexed="64"/>
      </bottom>
      <diagonal/>
    </border>
    <border>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32"/>
      </left>
      <right/>
      <top style="thin">
        <color indexed="32"/>
      </top>
      <bottom/>
      <diagonal/>
    </border>
    <border>
      <left style="thin">
        <color indexed="18"/>
      </left>
      <right style="dotted">
        <color indexed="18"/>
      </right>
      <top style="thin">
        <color indexed="18"/>
      </top>
      <bottom style="thin">
        <color indexed="18"/>
      </bottom>
      <diagonal/>
    </border>
    <border>
      <left style="thin">
        <color indexed="18"/>
      </left>
      <right style="dotted">
        <color indexed="18"/>
      </right>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327">
    <xf numFmtId="0" fontId="0" fillId="0" borderId="0" applyProtection="0"/>
    <xf numFmtId="164" fontId="19" fillId="0" borderId="0" applyFont="0" applyFill="0" applyBorder="0" applyAlignment="0" applyProtection="0"/>
    <xf numFmtId="9" fontId="19" fillId="0" borderId="0" applyFont="0" applyFill="0" applyBorder="0" applyAlignment="0" applyProtection="0"/>
    <xf numFmtId="0" fontId="7" fillId="0" borderId="0"/>
    <xf numFmtId="164" fontId="7" fillId="0" borderId="0" applyFont="0" applyFill="0" applyBorder="0" applyAlignment="0" applyProtection="0"/>
    <xf numFmtId="0" fontId="10" fillId="0" borderId="0"/>
    <xf numFmtId="0" fontId="12" fillId="0" borderId="0"/>
    <xf numFmtId="0" fontId="19" fillId="0" borderId="0" applyProtection="0"/>
    <xf numFmtId="0" fontId="6" fillId="0" borderId="0"/>
    <xf numFmtId="164" fontId="5" fillId="0" borderId="0" applyFont="0" applyFill="0" applyBorder="0" applyAlignment="0" applyProtection="0"/>
    <xf numFmtId="0" fontId="4" fillId="0" borderId="0"/>
    <xf numFmtId="0" fontId="32" fillId="0" borderId="0" applyNumberFormat="0" applyFill="0" applyBorder="0" applyAlignment="0" applyProtection="0"/>
    <xf numFmtId="0" fontId="19" fillId="0" borderId="0" applyProtection="0"/>
    <xf numFmtId="0" fontId="19" fillId="0" borderId="0"/>
    <xf numFmtId="0" fontId="19" fillId="0" borderId="0"/>
    <xf numFmtId="0" fontId="53" fillId="0" borderId="0"/>
    <xf numFmtId="0" fontId="56" fillId="0" borderId="0"/>
    <xf numFmtId="0" fontId="3" fillId="0" borderId="0"/>
    <xf numFmtId="0" fontId="84" fillId="9" borderId="0" applyNumberFormat="0" applyBorder="0" applyAlignment="0" applyProtection="0"/>
    <xf numFmtId="0" fontId="86" fillId="12" borderId="14" applyNumberFormat="0" applyAlignment="0" applyProtection="0"/>
    <xf numFmtId="0" fontId="88" fillId="13" borderId="14" applyNumberFormat="0" applyAlignment="0" applyProtection="0"/>
    <xf numFmtId="0" fontId="89" fillId="0" borderId="16" applyNumberFormat="0" applyFill="0" applyAlignment="0" applyProtection="0"/>
    <xf numFmtId="0" fontId="78" fillId="0" borderId="0" applyNumberForma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164" fontId="2" fillId="0" borderId="0" applyFont="0" applyFill="0" applyBorder="0" applyAlignment="0" applyProtection="0"/>
    <xf numFmtId="0" fontId="95" fillId="0" borderId="0" applyNumberFormat="0" applyFill="0" applyBorder="0" applyAlignment="0" applyProtection="0"/>
    <xf numFmtId="0" fontId="81" fillId="0" borderId="11" applyNumberFormat="0" applyFill="0" applyAlignment="0" applyProtection="0"/>
    <xf numFmtId="0" fontId="82" fillId="0" borderId="12" applyNumberFormat="0" applyFill="0" applyAlignment="0" applyProtection="0"/>
    <xf numFmtId="0" fontId="83" fillId="0" borderId="13" applyNumberFormat="0" applyFill="0" applyAlignment="0" applyProtection="0"/>
    <xf numFmtId="0" fontId="83" fillId="0" borderId="0" applyNumberFormat="0" applyFill="0" applyBorder="0" applyAlignment="0" applyProtection="0"/>
    <xf numFmtId="0" fontId="85" fillId="10" borderId="0" applyNumberFormat="0" applyBorder="0" applyAlignment="0" applyProtection="0"/>
    <xf numFmtId="0" fontId="96" fillId="11" borderId="0" applyNumberFormat="0" applyBorder="0" applyAlignment="0" applyProtection="0"/>
    <xf numFmtId="0" fontId="87" fillId="13" borderId="15" applyNumberFormat="0" applyAlignment="0" applyProtection="0"/>
    <xf numFmtId="0" fontId="90" fillId="14" borderId="17" applyNumberFormat="0" applyAlignment="0" applyProtection="0"/>
    <xf numFmtId="0" fontId="91" fillId="0" borderId="0" applyNumberFormat="0" applyFill="0" applyBorder="0" applyAlignment="0" applyProtection="0"/>
    <xf numFmtId="0" fontId="92" fillId="0" borderId="19" applyNumberFormat="0" applyFill="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36" borderId="0" applyNumberFormat="0" applyBorder="0" applyAlignment="0" applyProtection="0"/>
    <xf numFmtId="0" fontId="97" fillId="0" borderId="0" applyFill="0" applyBorder="0">
      <alignment horizontal="left" vertical="top"/>
    </xf>
    <xf numFmtId="41" fontId="97" fillId="0" borderId="0" applyFill="0" applyBorder="0" applyAlignment="0" applyProtection="0">
      <alignment horizontal="right" vertical="top"/>
    </xf>
    <xf numFmtId="0" fontId="98" fillId="0" borderId="0">
      <alignment horizontal="center" wrapText="1"/>
    </xf>
    <xf numFmtId="173" fontId="99" fillId="0" borderId="0"/>
    <xf numFmtId="175" fontId="97" fillId="0" borderId="0" applyFill="0" applyBorder="0">
      <alignment horizontal="right" vertical="top"/>
    </xf>
    <xf numFmtId="9"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72" fillId="17" borderId="0" applyNumberFormat="0" applyBorder="0" applyAlignment="0" applyProtection="0"/>
    <xf numFmtId="0" fontId="72" fillId="21" borderId="0" applyNumberFormat="0" applyBorder="0" applyAlignment="0" applyProtection="0"/>
    <xf numFmtId="0" fontId="72" fillId="25" borderId="0" applyNumberFormat="0" applyBorder="0" applyAlignment="0" applyProtection="0"/>
    <xf numFmtId="0" fontId="72" fillId="29" borderId="0" applyNumberFormat="0" applyBorder="0" applyAlignment="0" applyProtection="0"/>
    <xf numFmtId="0" fontId="72" fillId="33" borderId="0" applyNumberFormat="0" applyBorder="0" applyAlignment="0" applyProtection="0"/>
    <xf numFmtId="0" fontId="72" fillId="37" borderId="0" applyNumberFormat="0" applyBorder="0" applyAlignment="0" applyProtection="0"/>
    <xf numFmtId="0" fontId="72" fillId="18" borderId="0" applyNumberFormat="0" applyBorder="0" applyAlignment="0" applyProtection="0"/>
    <xf numFmtId="0" fontId="72" fillId="22" borderId="0" applyNumberFormat="0" applyBorder="0" applyAlignment="0" applyProtection="0"/>
    <xf numFmtId="0" fontId="72" fillId="26" borderId="0" applyNumberFormat="0" applyBorder="0" applyAlignment="0" applyProtection="0"/>
    <xf numFmtId="0" fontId="72" fillId="30" borderId="0" applyNumberFormat="0" applyBorder="0" applyAlignment="0" applyProtection="0"/>
    <xf numFmtId="0" fontId="72" fillId="34" borderId="0" applyNumberFormat="0" applyBorder="0" applyAlignment="0" applyProtection="0"/>
    <xf numFmtId="0" fontId="72" fillId="38"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8" fillId="35" borderId="0" applyNumberFormat="0" applyBorder="0" applyAlignment="0" applyProtection="0"/>
    <xf numFmtId="0" fontId="28" fillId="39" borderId="0" applyNumberFormat="0" applyBorder="0" applyAlignment="0" applyProtection="0"/>
    <xf numFmtId="0" fontId="101" fillId="13" borderId="14" applyNumberFormat="0" applyAlignment="0" applyProtection="0"/>
    <xf numFmtId="0" fontId="102" fillId="10" borderId="0" applyNumberFormat="0" applyBorder="0" applyAlignment="0" applyProtection="0"/>
    <xf numFmtId="176" fontId="103" fillId="0" borderId="0">
      <alignment horizontal="right" vertical="top"/>
    </xf>
    <xf numFmtId="177" fontId="97" fillId="0" borderId="0">
      <alignment horizontal="right" vertical="top"/>
    </xf>
    <xf numFmtId="177" fontId="103" fillId="0" borderId="0">
      <alignment horizontal="right" vertical="top"/>
    </xf>
    <xf numFmtId="174" fontId="97" fillId="0" borderId="0" applyFill="0" applyBorder="0">
      <alignment horizontal="right" vertical="top"/>
    </xf>
    <xf numFmtId="178" fontId="97" fillId="0" borderId="0" applyFill="0" applyBorder="0">
      <alignment horizontal="right" vertical="top"/>
    </xf>
    <xf numFmtId="179" fontId="97" fillId="0" borderId="0" applyFill="0" applyBorder="0">
      <alignment horizontal="right" vertical="top"/>
    </xf>
    <xf numFmtId="173" fontId="104" fillId="0" borderId="0" applyFill="0" applyBorder="0">
      <alignment vertical="top"/>
    </xf>
    <xf numFmtId="173" fontId="100" fillId="0" borderId="0" applyFill="0" applyBorder="0" applyProtection="0">
      <alignment vertical="top"/>
    </xf>
    <xf numFmtId="173" fontId="105" fillId="0" borderId="0">
      <alignment vertical="top"/>
    </xf>
    <xf numFmtId="0" fontId="106" fillId="0" borderId="0" applyNumberFormat="0" applyFill="0" applyBorder="0" applyAlignment="0" applyProtection="0"/>
    <xf numFmtId="0" fontId="107" fillId="9" borderId="0" applyNumberFormat="0" applyBorder="0" applyAlignment="0" applyProtection="0"/>
    <xf numFmtId="0" fontId="108" fillId="12" borderId="14" applyNumberFormat="0" applyAlignment="0" applyProtection="0"/>
    <xf numFmtId="0" fontId="109" fillId="0" borderId="16" applyNumberFormat="0" applyFill="0" applyAlignment="0" applyProtection="0"/>
    <xf numFmtId="0" fontId="110" fillId="14" borderId="17" applyNumberFormat="0" applyAlignment="0" applyProtection="0"/>
    <xf numFmtId="0" fontId="72" fillId="15" borderId="18" applyNumberFormat="0" applyFont="0" applyAlignment="0" applyProtection="0"/>
    <xf numFmtId="0" fontId="2" fillId="0" borderId="0"/>
    <xf numFmtId="0" fontId="2" fillId="0" borderId="0"/>
    <xf numFmtId="0" fontId="72" fillId="0" borderId="0"/>
    <xf numFmtId="0" fontId="2" fillId="0" borderId="0"/>
    <xf numFmtId="0" fontId="111" fillId="11" borderId="0" applyNumberFormat="0" applyBorder="0" applyAlignment="0" applyProtection="0"/>
    <xf numFmtId="0" fontId="112" fillId="0" borderId="11" applyNumberFormat="0" applyFill="0" applyAlignment="0" applyProtection="0"/>
    <xf numFmtId="0" fontId="113" fillId="0" borderId="12" applyNumberFormat="0" applyFill="0" applyAlignment="0" applyProtection="0"/>
    <xf numFmtId="0" fontId="114" fillId="0" borderId="13" applyNumberFormat="0" applyFill="0" applyAlignment="0" applyProtection="0"/>
    <xf numFmtId="0" fontId="114" fillId="0" borderId="0" applyNumberFormat="0" applyFill="0" applyBorder="0" applyAlignment="0" applyProtection="0"/>
    <xf numFmtId="0" fontId="94" fillId="0" borderId="19" applyNumberFormat="0" applyFill="0" applyAlignment="0" applyProtection="0"/>
    <xf numFmtId="172"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15" fillId="13" borderId="15" applyNumberFormat="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36" borderId="0" applyNumberFormat="0" applyBorder="0" applyAlignment="0" applyProtection="0"/>
    <xf numFmtId="0" fontId="74" fillId="0" borderId="0" applyNumberFormat="0" applyFill="0" applyBorder="0" applyAlignment="0" applyProtection="0"/>
    <xf numFmtId="0"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xf numFmtId="0" fontId="2" fillId="0" borderId="0"/>
    <xf numFmtId="0" fontId="2" fillId="0" borderId="0"/>
    <xf numFmtId="0" fontId="72" fillId="0" borderId="0"/>
    <xf numFmtId="0" fontId="72" fillId="17" borderId="0" applyNumberFormat="0" applyBorder="0" applyAlignment="0" applyProtection="0"/>
    <xf numFmtId="0" fontId="7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9" borderId="0" applyNumberFormat="0" applyBorder="0" applyAlignment="0" applyProtection="0"/>
    <xf numFmtId="0" fontId="88" fillId="13" borderId="14" applyNumberFormat="0" applyAlignment="0" applyProtection="0"/>
    <xf numFmtId="0" fontId="85" fillId="10" borderId="0" applyNumberFormat="0" applyBorder="0" applyAlignment="0" applyProtection="0"/>
    <xf numFmtId="0" fontId="91" fillId="0" borderId="0" applyNumberFormat="0" applyFill="0" applyBorder="0" applyAlignment="0" applyProtection="0"/>
    <xf numFmtId="0" fontId="84" fillId="9" borderId="0" applyNumberFormat="0" applyBorder="0" applyAlignment="0" applyProtection="0"/>
    <xf numFmtId="0" fontId="86" fillId="12" borderId="14" applyNumberFormat="0" applyAlignment="0" applyProtection="0"/>
    <xf numFmtId="0" fontId="89" fillId="0" borderId="16" applyNumberFormat="0" applyFill="0" applyAlignment="0" applyProtection="0"/>
    <xf numFmtId="0" fontId="90" fillId="14" borderId="17" applyNumberForma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15" borderId="18" applyNumberFormat="0" applyFont="0" applyAlignment="0" applyProtection="0"/>
    <xf numFmtId="0" fontId="72" fillId="0" borderId="0"/>
    <xf numFmtId="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2" fillId="0" borderId="0"/>
    <xf numFmtId="0" fontId="72" fillId="0" borderId="0"/>
    <xf numFmtId="0" fontId="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6" fillId="11" borderId="0" applyNumberFormat="0" applyBorder="0" applyAlignment="0" applyProtection="0"/>
    <xf numFmtId="0" fontId="81" fillId="0" borderId="11" applyNumberFormat="0" applyFill="0" applyAlignment="0" applyProtection="0"/>
    <xf numFmtId="0" fontId="82" fillId="0" borderId="12" applyNumberFormat="0" applyFill="0" applyAlignment="0" applyProtection="0"/>
    <xf numFmtId="0" fontId="83" fillId="0" borderId="13" applyNumberFormat="0" applyFill="0" applyAlignment="0" applyProtection="0"/>
    <xf numFmtId="0" fontId="83" fillId="0" borderId="0" applyNumberFormat="0" applyFill="0" applyBorder="0" applyAlignment="0" applyProtection="0"/>
    <xf numFmtId="0" fontId="92" fillId="0" borderId="19" applyNumberFormat="0" applyFill="0" applyAlignment="0" applyProtection="0"/>
    <xf numFmtId="0" fontId="87" fillId="13" borderId="15" applyNumberFormat="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36" borderId="0" applyNumberFormat="0" applyBorder="0" applyAlignment="0" applyProtection="0"/>
    <xf numFmtId="0" fontId="78" fillId="0" borderId="0" applyNumberFormat="0" applyFill="0" applyBorder="0" applyAlignment="0" applyProtection="0"/>
    <xf numFmtId="0" fontId="2" fillId="0" borderId="0"/>
    <xf numFmtId="0" fontId="19" fillId="0" borderId="0"/>
    <xf numFmtId="164" fontId="19" fillId="0" borderId="0" applyFont="0" applyFill="0" applyBorder="0" applyAlignment="0" applyProtection="0"/>
    <xf numFmtId="0" fontId="2" fillId="0" borderId="0"/>
    <xf numFmtId="0" fontId="19" fillId="0" borderId="0"/>
    <xf numFmtId="0" fontId="19" fillId="0" borderId="0"/>
    <xf numFmtId="0" fontId="2" fillId="0" borderId="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18" applyNumberFormat="0" applyFont="0" applyAlignment="0" applyProtection="0"/>
    <xf numFmtId="0" fontId="2" fillId="0" borderId="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9" fillId="0" borderId="0" applyFont="0" applyFill="0" applyBorder="0" applyAlignment="0" applyProtection="0"/>
    <xf numFmtId="164" fontId="19" fillId="0" borderId="0" applyFont="0" applyFill="0" applyBorder="0" applyAlignment="0" applyProtection="0"/>
    <xf numFmtId="0" fontId="2" fillId="0" borderId="0"/>
    <xf numFmtId="0" fontId="2" fillId="0" borderId="0"/>
    <xf numFmtId="0" fontId="19" fillId="0" borderId="0"/>
    <xf numFmtId="0" fontId="19" fillId="0" borderId="0"/>
    <xf numFmtId="9" fontId="2" fillId="0" borderId="0" applyFont="0" applyFill="0" applyBorder="0" applyAlignment="0" applyProtection="0"/>
    <xf numFmtId="0" fontId="2" fillId="37" borderId="0" applyNumberFormat="0" applyBorder="0" applyAlignment="0" applyProtection="0"/>
    <xf numFmtId="0" fontId="2" fillId="15" borderId="18" applyNumberFormat="0" applyFont="0" applyAlignment="0" applyProtection="0"/>
    <xf numFmtId="0" fontId="2" fillId="33" borderId="0" applyNumberFormat="0" applyBorder="0" applyAlignment="0" applyProtection="0"/>
    <xf numFmtId="0" fontId="2" fillId="30"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37" borderId="0" applyNumberFormat="0" applyBorder="0" applyAlignment="0" applyProtection="0"/>
    <xf numFmtId="0" fontId="2" fillId="21" borderId="0" applyNumberFormat="0" applyBorder="0" applyAlignment="0" applyProtection="0"/>
    <xf numFmtId="0" fontId="2" fillId="37" borderId="0" applyNumberFormat="0" applyBorder="0" applyAlignment="0" applyProtection="0"/>
    <xf numFmtId="0" fontId="2" fillId="21" borderId="0" applyNumberFormat="0" applyBorder="0" applyAlignment="0" applyProtection="0"/>
    <xf numFmtId="0" fontId="2" fillId="15" borderId="18" applyNumberFormat="0" applyFont="0" applyAlignment="0" applyProtection="0"/>
    <xf numFmtId="0" fontId="2" fillId="33" borderId="0" applyNumberFormat="0" applyBorder="0" applyAlignment="0" applyProtection="0"/>
    <xf numFmtId="0" fontId="2" fillId="33" borderId="0" applyNumberFormat="0" applyBorder="0" applyAlignment="0" applyProtection="0"/>
    <xf numFmtId="0" fontId="2" fillId="22" borderId="0" applyNumberFormat="0" applyBorder="0" applyAlignment="0" applyProtection="0"/>
    <xf numFmtId="0" fontId="2" fillId="37"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0" borderId="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18" applyNumberFormat="0" applyFont="0" applyAlignment="0" applyProtection="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5" borderId="18" applyNumberFormat="0" applyFont="0" applyAlignment="0" applyProtection="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9" borderId="0" applyNumberFormat="0" applyBorder="0" applyAlignment="0" applyProtection="0"/>
    <xf numFmtId="0" fontId="2" fillId="37"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3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0" borderId="0"/>
    <xf numFmtId="0" fontId="2" fillId="0" borderId="0"/>
    <xf numFmtId="0" fontId="2" fillId="15" borderId="18" applyNumberFormat="0" applyFont="0" applyAlignment="0" applyProtection="0"/>
    <xf numFmtId="0" fontId="2" fillId="15" borderId="18" applyNumberFormat="0" applyFont="0" applyAlignment="0" applyProtection="0"/>
    <xf numFmtId="0" fontId="2" fillId="38" borderId="0" applyNumberFormat="0" applyBorder="0" applyAlignment="0" applyProtection="0"/>
    <xf numFmtId="0" fontId="2" fillId="3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0" borderId="0"/>
    <xf numFmtId="0" fontId="2" fillId="29"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2" fillId="29" borderId="0" applyNumberFormat="0" applyBorder="0" applyAlignment="0" applyProtection="0"/>
    <xf numFmtId="0" fontId="2" fillId="34" borderId="0" applyNumberFormat="0" applyBorder="0" applyAlignment="0" applyProtection="0"/>
    <xf numFmtId="164" fontId="19" fillId="0" borderId="0" applyFont="0" applyFill="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0" borderId="0"/>
    <xf numFmtId="0" fontId="2" fillId="37"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15" borderId="18" applyNumberFormat="0" applyFont="0" applyAlignment="0" applyProtection="0"/>
    <xf numFmtId="0" fontId="2" fillId="15" borderId="18" applyNumberFormat="0" applyFont="0" applyAlignment="0" applyProtection="0"/>
    <xf numFmtId="0" fontId="2" fillId="29" borderId="0" applyNumberFormat="0" applyBorder="0" applyAlignment="0" applyProtection="0"/>
    <xf numFmtId="0" fontId="2" fillId="18"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0" borderId="0"/>
    <xf numFmtId="0" fontId="2" fillId="33" borderId="0" applyNumberFormat="0" applyBorder="0" applyAlignment="0" applyProtection="0"/>
    <xf numFmtId="0" fontId="2" fillId="37"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29" borderId="0" applyNumberFormat="0" applyBorder="0" applyAlignment="0" applyProtection="0"/>
    <xf numFmtId="0" fontId="2" fillId="29"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180"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0" fontId="2" fillId="0" borderId="0"/>
    <xf numFmtId="0" fontId="2" fillId="0" borderId="0"/>
    <xf numFmtId="0" fontId="118" fillId="40"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45"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45"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18" fillId="48" borderId="0" applyNumberFormat="0" applyBorder="0" applyAlignment="0" applyProtection="0"/>
    <xf numFmtId="0" fontId="118" fillId="43" borderId="0" applyNumberFormat="0" applyBorder="0" applyAlignment="0" applyProtection="0"/>
    <xf numFmtId="0" fontId="118" fillId="46" borderId="0" applyNumberFormat="0" applyBorder="0" applyAlignment="0" applyProtection="0"/>
    <xf numFmtId="0" fontId="118" fillId="49"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18" fillId="48" borderId="0" applyNumberFormat="0" applyBorder="0" applyAlignment="0" applyProtection="0"/>
    <xf numFmtId="0" fontId="118" fillId="43" borderId="0" applyNumberFormat="0" applyBorder="0" applyAlignment="0" applyProtection="0"/>
    <xf numFmtId="0" fontId="118" fillId="46" borderId="0" applyNumberFormat="0" applyBorder="0" applyAlignment="0" applyProtection="0"/>
    <xf numFmtId="0" fontId="118" fillId="49" borderId="0" applyNumberFormat="0" applyBorder="0" applyAlignment="0" applyProtection="0"/>
    <xf numFmtId="0" fontId="119" fillId="50" borderId="0" applyNumberFormat="0" applyBorder="0" applyAlignment="0" applyProtection="0"/>
    <xf numFmtId="0" fontId="119" fillId="47" borderId="0" applyNumberFormat="0" applyBorder="0" applyAlignment="0" applyProtection="0"/>
    <xf numFmtId="0" fontId="119" fillId="48" borderId="0" applyNumberFormat="0" applyBorder="0" applyAlignment="0" applyProtection="0"/>
    <xf numFmtId="0" fontId="119" fillId="51" borderId="0" applyNumberFormat="0" applyBorder="0" applyAlignment="0" applyProtection="0"/>
    <xf numFmtId="0" fontId="119" fillId="52" borderId="0" applyNumberFormat="0" applyBorder="0" applyAlignment="0" applyProtection="0"/>
    <xf numFmtId="0" fontId="119" fillId="53" borderId="0" applyNumberFormat="0" applyBorder="0" applyAlignment="0" applyProtection="0"/>
    <xf numFmtId="0" fontId="119" fillId="50" borderId="0" applyNumberFormat="0" applyBorder="0" applyAlignment="0" applyProtection="0"/>
    <xf numFmtId="0" fontId="119" fillId="47" borderId="0" applyNumberFormat="0" applyBorder="0" applyAlignment="0" applyProtection="0"/>
    <xf numFmtId="0" fontId="119" fillId="48" borderId="0" applyNumberFormat="0" applyBorder="0" applyAlignment="0" applyProtection="0"/>
    <xf numFmtId="0" fontId="119" fillId="51" borderId="0" applyNumberFormat="0" applyBorder="0" applyAlignment="0" applyProtection="0"/>
    <xf numFmtId="0" fontId="119" fillId="52" borderId="0" applyNumberFormat="0" applyBorder="0" applyAlignment="0" applyProtection="0"/>
    <xf numFmtId="0" fontId="119" fillId="53" borderId="0" applyNumberFormat="0" applyBorder="0" applyAlignment="0" applyProtection="0"/>
    <xf numFmtId="0" fontId="120" fillId="45" borderId="20" applyNumberFormat="0" applyAlignment="0" applyProtection="0"/>
    <xf numFmtId="0" fontId="121" fillId="42" borderId="0" applyNumberFormat="0" applyBorder="0" applyAlignment="0" applyProtection="0"/>
    <xf numFmtId="0" fontId="123" fillId="54" borderId="20" applyNumberFormat="0" applyAlignment="0" applyProtection="0"/>
    <xf numFmtId="0" fontId="124" fillId="55" borderId="21" applyNumberFormat="0" applyAlignment="0" applyProtection="0"/>
    <xf numFmtId="0" fontId="125" fillId="0" borderId="22" applyNumberFormat="0" applyFill="0" applyAlignment="0" applyProtection="0"/>
    <xf numFmtId="0" fontId="126" fillId="0" borderId="0" applyNumberFormat="0" applyFill="0" applyBorder="0" applyAlignment="0" applyProtection="0"/>
    <xf numFmtId="0" fontId="127" fillId="0" borderId="23" applyNumberFormat="0" applyFill="0" applyAlignment="0" applyProtection="0"/>
    <xf numFmtId="0" fontId="128" fillId="0" borderId="24" applyNumberFormat="0" applyFill="0" applyAlignment="0" applyProtection="0"/>
    <xf numFmtId="0" fontId="129" fillId="0" borderId="25" applyNumberFormat="0" applyFill="0" applyAlignment="0" applyProtection="0"/>
    <xf numFmtId="0" fontId="129" fillId="0" borderId="0" applyNumberFormat="0" applyFill="0" applyBorder="0" applyAlignment="0" applyProtection="0"/>
    <xf numFmtId="0" fontId="124" fillId="55" borderId="21" applyNumberFormat="0" applyAlignment="0" applyProtection="0"/>
    <xf numFmtId="0" fontId="129" fillId="0" borderId="0" applyNumberFormat="0" applyFill="0" applyBorder="0" applyAlignment="0" applyProtection="0"/>
    <xf numFmtId="0" fontId="119" fillId="56" borderId="0" applyNumberFormat="0" applyBorder="0" applyAlignment="0" applyProtection="0"/>
    <xf numFmtId="0" fontId="119" fillId="57" borderId="0" applyNumberFormat="0" applyBorder="0" applyAlignment="0" applyProtection="0"/>
    <xf numFmtId="0" fontId="119" fillId="58" borderId="0" applyNumberFormat="0" applyBorder="0" applyAlignment="0" applyProtection="0"/>
    <xf numFmtId="0" fontId="119" fillId="51" borderId="0" applyNumberFormat="0" applyBorder="0" applyAlignment="0" applyProtection="0"/>
    <xf numFmtId="0" fontId="119" fillId="52" borderId="0" applyNumberFormat="0" applyBorder="0" applyAlignment="0" applyProtection="0"/>
    <xf numFmtId="0" fontId="119" fillId="59" borderId="0" applyNumberFormat="0" applyBorder="0" applyAlignment="0" applyProtection="0"/>
    <xf numFmtId="0" fontId="120" fillId="45" borderId="20" applyNumberFormat="0" applyAlignment="0" applyProtection="0"/>
    <xf numFmtId="0" fontId="130" fillId="0" borderId="0" applyNumberFormat="0" applyFill="0" applyBorder="0" applyAlignment="0" applyProtection="0"/>
    <xf numFmtId="0" fontId="117" fillId="0" borderId="0" applyNumberFormat="0" applyFill="0" applyBorder="0" applyAlignment="0" applyProtection="0">
      <alignment vertical="top"/>
      <protection locked="0"/>
    </xf>
    <xf numFmtId="0" fontId="125" fillId="0" borderId="22" applyNumberFormat="0" applyFill="0" applyAlignment="0" applyProtection="0"/>
    <xf numFmtId="0" fontId="117" fillId="0" borderId="0" applyNumberFormat="0" applyFill="0" applyBorder="0" applyAlignment="0" applyProtection="0">
      <alignment vertical="top"/>
      <protection locked="0"/>
    </xf>
    <xf numFmtId="0" fontId="131" fillId="41" borderId="0" applyNumberFormat="0" applyBorder="0" applyAlignment="0" applyProtection="0"/>
    <xf numFmtId="0" fontId="19" fillId="60" borderId="26" applyNumberFormat="0" applyFont="0" applyAlignment="0" applyProtection="0"/>
    <xf numFmtId="0" fontId="119" fillId="56" borderId="0" applyNumberFormat="0" applyBorder="0" applyAlignment="0" applyProtection="0"/>
    <xf numFmtId="0" fontId="119" fillId="57" borderId="0" applyNumberFormat="0" applyBorder="0" applyAlignment="0" applyProtection="0"/>
    <xf numFmtId="0" fontId="119" fillId="58" borderId="0" applyNumberFormat="0" applyBorder="0" applyAlignment="0" applyProtection="0"/>
    <xf numFmtId="0" fontId="119" fillId="51" borderId="0" applyNumberFormat="0" applyBorder="0" applyAlignment="0" applyProtection="0"/>
    <xf numFmtId="0" fontId="119" fillId="52" borderId="0" applyNumberFormat="0" applyBorder="0" applyAlignment="0" applyProtection="0"/>
    <xf numFmtId="0" fontId="119" fillId="59" borderId="0" applyNumberFormat="0" applyBorder="0" applyAlignment="0" applyProtection="0"/>
    <xf numFmtId="0" fontId="121" fillId="42" borderId="0" applyNumberFormat="0" applyBorder="0" applyAlignment="0" applyProtection="0"/>
    <xf numFmtId="0" fontId="133" fillId="54" borderId="27" applyNumberFormat="0" applyAlignment="0" applyProtection="0"/>
    <xf numFmtId="0" fontId="117"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18" fillId="0" borderId="0"/>
    <xf numFmtId="0" fontId="19" fillId="0" borderId="0"/>
    <xf numFmtId="0" fontId="19" fillId="0" borderId="0"/>
    <xf numFmtId="0" fontId="19" fillId="0" borderId="0"/>
    <xf numFmtId="0" fontId="19" fillId="0" borderId="0"/>
    <xf numFmtId="0" fontId="19" fillId="60" borderId="26" applyNumberFormat="0" applyFont="0" applyAlignment="0" applyProtection="0"/>
    <xf numFmtId="0" fontId="131" fillId="41" borderId="0" applyNumberFormat="0" applyBorder="0" applyAlignment="0" applyProtection="0"/>
    <xf numFmtId="0" fontId="133" fillId="54" borderId="27" applyNumberFormat="0" applyAlignment="0" applyProtection="0"/>
    <xf numFmtId="0" fontId="137" fillId="61" borderId="0" applyNumberFormat="0" applyBorder="0" applyAlignment="0" applyProtection="0"/>
    <xf numFmtId="0" fontId="19" fillId="0" borderId="0"/>
    <xf numFmtId="0" fontId="19" fillId="0" borderId="0"/>
    <xf numFmtId="0" fontId="19" fillId="0" borderId="0"/>
    <xf numFmtId="0" fontId="123" fillId="54" borderId="20" applyNumberFormat="0" applyAlignment="0" applyProtection="0"/>
    <xf numFmtId="0" fontId="130" fillId="0" borderId="0" applyNumberFormat="0" applyFill="0" applyBorder="0" applyAlignment="0" applyProtection="0"/>
    <xf numFmtId="0" fontId="135" fillId="0" borderId="0" applyNumberFormat="0" applyFill="0" applyBorder="0" applyAlignment="0" applyProtection="0"/>
    <xf numFmtId="0" fontId="126" fillId="0" borderId="0" applyNumberFormat="0" applyFill="0" applyBorder="0" applyAlignment="0" applyProtection="0"/>
    <xf numFmtId="0" fontId="127" fillId="0" borderId="23" applyNumberFormat="0" applyFill="0" applyAlignment="0" applyProtection="0"/>
    <xf numFmtId="0" fontId="128" fillId="0" borderId="24" applyNumberFormat="0" applyFill="0" applyAlignment="0" applyProtection="0"/>
    <xf numFmtId="0" fontId="129" fillId="0" borderId="25" applyNumberFormat="0" applyFill="0" applyAlignment="0" applyProtection="0"/>
    <xf numFmtId="0" fontId="126" fillId="0" borderId="0" applyNumberFormat="0" applyFill="0" applyBorder="0" applyAlignment="0" applyProtection="0"/>
    <xf numFmtId="0" fontId="138" fillId="0" borderId="28" applyNumberFormat="0" applyFill="0" applyAlignment="0" applyProtection="0"/>
    <xf numFmtId="0" fontId="117" fillId="0" borderId="0" applyNumberFormat="0" applyFill="0" applyBorder="0" applyAlignment="0" applyProtection="0">
      <alignment vertical="top"/>
      <protection locked="0"/>
    </xf>
    <xf numFmtId="0" fontId="19" fillId="15" borderId="18" applyNumberFormat="0" applyFont="0" applyAlignment="0" applyProtection="0"/>
    <xf numFmtId="0" fontId="19" fillId="15" borderId="18" applyNumberFormat="0" applyFont="0" applyAlignment="0" applyProtection="0"/>
    <xf numFmtId="0" fontId="19" fillId="0" borderId="0"/>
    <xf numFmtId="0" fontId="19" fillId="0" borderId="0"/>
    <xf numFmtId="0" fontId="2" fillId="0" borderId="0"/>
    <xf numFmtId="0" fontId="19" fillId="15" borderId="18" applyNumberFormat="0" applyFont="0" applyAlignment="0" applyProtection="0"/>
    <xf numFmtId="0" fontId="19" fillId="15" borderId="18" applyNumberFormat="0" applyFont="0" applyAlignment="0" applyProtection="0"/>
    <xf numFmtId="171" fontId="19" fillId="0" borderId="0" applyFont="0" applyFill="0" applyBorder="0" applyAlignment="0" applyProtection="0"/>
    <xf numFmtId="0" fontId="19" fillId="0" borderId="0"/>
    <xf numFmtId="0" fontId="117" fillId="0" borderId="0" applyNumberFormat="0" applyFill="0" applyBorder="0" applyAlignment="0" applyProtection="0">
      <alignment vertical="top"/>
      <protection locked="0"/>
    </xf>
    <xf numFmtId="9" fontId="19" fillId="0" borderId="0" applyFont="0" applyFill="0" applyBorder="0" applyAlignment="0" applyProtection="0"/>
    <xf numFmtId="0" fontId="2" fillId="0" borderId="0"/>
    <xf numFmtId="0" fontId="2" fillId="0" borderId="0"/>
    <xf numFmtId="0" fontId="19" fillId="15" borderId="18" applyNumberFormat="0" applyFont="0" applyAlignment="0" applyProtection="0"/>
    <xf numFmtId="0" fontId="19" fillId="15" borderId="18" applyNumberFormat="0" applyFont="0" applyAlignment="0" applyProtection="0"/>
    <xf numFmtId="0" fontId="2" fillId="0" borderId="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2" fillId="0" borderId="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2" fillId="0" borderId="0"/>
    <xf numFmtId="0" fontId="2" fillId="0" borderId="0"/>
    <xf numFmtId="0" fontId="19" fillId="15" borderId="18" applyNumberFormat="0" applyFont="0" applyAlignment="0" applyProtection="0"/>
    <xf numFmtId="0" fontId="19" fillId="15" borderId="18" applyNumberFormat="0" applyFont="0" applyAlignment="0" applyProtection="0"/>
    <xf numFmtId="0" fontId="2" fillId="0" borderId="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2" fillId="0" borderId="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19" fillId="15" borderId="18" applyNumberFormat="0" applyFont="0" applyAlignment="0" applyProtection="0"/>
    <xf numFmtId="0" fontId="19" fillId="15" borderId="18" applyNumberFormat="0" applyFont="0" applyAlignment="0" applyProtection="0"/>
    <xf numFmtId="0" fontId="2" fillId="0" borderId="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2" fillId="0" borderId="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19" fillId="15" borderId="18" applyNumberFormat="0" applyFont="0" applyAlignment="0" applyProtection="0"/>
    <xf numFmtId="0" fontId="2" fillId="0" borderId="0"/>
    <xf numFmtId="0" fontId="2" fillId="0" borderId="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0" borderId="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0" fillId="45" borderId="20" applyNumberFormat="0" applyAlignment="0" applyProtection="0"/>
    <xf numFmtId="0" fontId="122" fillId="54" borderId="20" applyNumberFormat="0" applyAlignment="0" applyProtection="0"/>
    <xf numFmtId="0" fontId="123" fillId="54" borderId="20" applyNumberFormat="0" applyAlignment="0" applyProtection="0"/>
    <xf numFmtId="0" fontId="120" fillId="45" borderId="20" applyNumberFormat="0" applyAlignment="0" applyProtection="0"/>
    <xf numFmtId="0" fontId="132" fillId="45" borderId="20" applyNumberFormat="0" applyAlignment="0" applyProtection="0"/>
    <xf numFmtId="0" fontId="19" fillId="60" borderId="26" applyNumberFormat="0" applyFont="0" applyAlignment="0" applyProtection="0"/>
    <xf numFmtId="0" fontId="133" fillId="54" borderId="27" applyNumberFormat="0" applyAlignment="0" applyProtection="0"/>
    <xf numFmtId="0" fontId="19" fillId="60" borderId="26" applyNumberFormat="0" applyFont="0" applyAlignment="0" applyProtection="0"/>
    <xf numFmtId="0" fontId="136" fillId="54" borderId="27" applyNumberFormat="0" applyAlignment="0" applyProtection="0"/>
    <xf numFmtId="0" fontId="133" fillId="54" borderId="27" applyNumberFormat="0" applyAlignment="0" applyProtection="0"/>
    <xf numFmtId="0" fontId="123" fillId="54" borderId="20" applyNumberFormat="0" applyAlignment="0" applyProtection="0"/>
    <xf numFmtId="0" fontId="138" fillId="0" borderId="28" applyNumberFormat="0" applyFill="0" applyAlignment="0" applyProtection="0"/>
    <xf numFmtId="164" fontId="2" fillId="0" borderId="0" applyFont="0" applyFill="0" applyBorder="0" applyAlignment="0" applyProtection="0"/>
    <xf numFmtId="0" fontId="19" fillId="0" borderId="0"/>
    <xf numFmtId="164" fontId="19" fillId="0" borderId="0" applyFont="0" applyFill="0" applyBorder="0" applyAlignment="0" applyProtection="0"/>
    <xf numFmtId="0" fontId="19" fillId="0" borderId="0"/>
    <xf numFmtId="0" fontId="2" fillId="15" borderId="18" applyNumberFormat="0" applyFont="0" applyAlignment="0" applyProtection="0"/>
    <xf numFmtId="0" fontId="2" fillId="33" borderId="0" applyNumberFormat="0" applyBorder="0" applyAlignment="0" applyProtection="0"/>
    <xf numFmtId="0" fontId="80" fillId="0" borderId="0" applyNumberFormat="0" applyFill="0" applyBorder="0" applyAlignment="0" applyProtection="0"/>
    <xf numFmtId="164" fontId="2" fillId="0" borderId="0" applyFont="0" applyFill="0" applyBorder="0" applyAlignment="0" applyProtection="0"/>
    <xf numFmtId="0" fontId="95" fillId="0" borderId="0" applyNumberForma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9" fillId="0" borderId="0"/>
    <xf numFmtId="164" fontId="19" fillId="0" borderId="0" applyFont="0" applyFill="0" applyBorder="0" applyAlignment="0" applyProtection="0"/>
    <xf numFmtId="0" fontId="19" fillId="0" borderId="0"/>
    <xf numFmtId="0" fontId="2" fillId="22" borderId="0" applyNumberFormat="0" applyBorder="0" applyAlignment="0" applyProtection="0"/>
    <xf numFmtId="0" fontId="2" fillId="38"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33" borderId="0" applyNumberFormat="0" applyBorder="0" applyAlignment="0" applyProtection="0"/>
    <xf numFmtId="0" fontId="2" fillId="21"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43" fontId="19" fillId="0" borderId="0" applyFont="0" applyFill="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43" fontId="19" fillId="0" borderId="0" applyFont="0" applyFill="0" applyBorder="0" applyAlignment="0" applyProtection="0"/>
    <xf numFmtId="0" fontId="2" fillId="0" borderId="0"/>
    <xf numFmtId="0" fontId="149" fillId="0" borderId="0" applyNumberFormat="0" applyFill="0" applyBorder="0" applyAlignment="0" applyProtection="0"/>
    <xf numFmtId="0" fontId="148" fillId="63" borderId="31"/>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7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16"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39" fillId="0" borderId="0" applyNumberFormat="0" applyFill="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2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164" fontId="14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144" fillId="63" borderId="29" applyNumberFormat="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2" fillId="0" borderId="0"/>
    <xf numFmtId="0" fontId="2" fillId="0" borderId="0"/>
    <xf numFmtId="0" fontId="2" fillId="15" borderId="18" applyNumberFormat="0" applyFont="0" applyAlignment="0" applyProtection="0"/>
    <xf numFmtId="0" fontId="141"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4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45" fillId="63" borderId="3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42" fillId="61" borderId="0" applyNumberFormat="0" applyBorder="0" applyAlignment="0" applyProtection="0"/>
    <xf numFmtId="0" fontId="2" fillId="15" borderId="18" applyNumberFormat="0" applyFont="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4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18" fillId="0" borderId="0"/>
    <xf numFmtId="0" fontId="2" fillId="0" borderId="0"/>
    <xf numFmtId="0" fontId="2" fillId="0" borderId="0"/>
    <xf numFmtId="0" fontId="116" fillId="0" borderId="0"/>
    <xf numFmtId="0" fontId="117" fillId="0" borderId="0" applyNumberFormat="0" applyFill="0" applyBorder="0" applyAlignment="0" applyProtection="0">
      <alignment vertical="top"/>
      <protection locked="0"/>
    </xf>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43" fillId="0" borderId="0"/>
    <xf numFmtId="0" fontId="147" fillId="0" borderId="0"/>
    <xf numFmtId="164" fontId="2" fillId="0" borderId="0" applyFont="0" applyFill="0" applyBorder="0" applyAlignment="0" applyProtection="0"/>
    <xf numFmtId="164" fontId="2" fillId="0" borderId="0" applyFont="0" applyFill="0" applyBorder="0" applyAlignment="0" applyProtection="0"/>
    <xf numFmtId="164" fontId="146" fillId="0" borderId="0" applyFont="0" applyFill="0" applyBorder="0" applyAlignment="0" applyProtection="0"/>
    <xf numFmtId="164" fontId="1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15" borderId="18" applyNumberFormat="0" applyFont="0" applyAlignment="0" applyProtection="0"/>
    <xf numFmtId="0" fontId="99" fillId="62" borderId="7">
      <alignment horizontal="left"/>
    </xf>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0"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7"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50" fillId="0" borderId="0"/>
    <xf numFmtId="164" fontId="2" fillId="0" borderId="0" applyFont="0" applyFill="0" applyBorder="0" applyAlignment="0" applyProtection="0"/>
    <xf numFmtId="41" fontId="97" fillId="0" borderId="0" applyFill="0" applyBorder="0" applyAlignment="0" applyProtection="0">
      <alignment horizontal="right" vertical="top"/>
    </xf>
    <xf numFmtId="0" fontId="19" fillId="0" borderId="0"/>
    <xf numFmtId="43" fontId="19" fillId="0" borderId="0" applyFont="0" applyFill="0" applyBorder="0" applyAlignment="0" applyProtection="0"/>
    <xf numFmtId="43" fontId="19" fillId="0" borderId="0" applyFont="0" applyFill="0" applyBorder="0" applyAlignment="0" applyProtection="0"/>
    <xf numFmtId="0" fontId="80" fillId="0" borderId="0" applyNumberForma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18" fillId="40"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46" fillId="40" borderId="0" applyNumberFormat="0" applyBorder="0" applyAlignment="0" applyProtection="0"/>
    <xf numFmtId="0" fontId="146" fillId="41" borderId="0" applyNumberFormat="0" applyBorder="0" applyAlignment="0" applyProtection="0"/>
    <xf numFmtId="0" fontId="146" fillId="42" borderId="0" applyNumberFormat="0" applyBorder="0" applyAlignment="0" applyProtection="0"/>
    <xf numFmtId="0" fontId="146" fillId="43" borderId="0" applyNumberFormat="0" applyBorder="0" applyAlignment="0" applyProtection="0"/>
    <xf numFmtId="0" fontId="146" fillId="44" borderId="0" applyNumberFormat="0" applyBorder="0" applyAlignment="0" applyProtection="0"/>
    <xf numFmtId="0" fontId="146" fillId="45" borderId="0" applyNumberFormat="0" applyBorder="0" applyAlignment="0" applyProtection="0"/>
    <xf numFmtId="0" fontId="118" fillId="46"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18" fillId="47"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118" fillId="43" borderId="0" applyNumberFormat="0" applyBorder="0" applyAlignment="0" applyProtection="0"/>
    <xf numFmtId="0" fontId="118" fillId="43" borderId="0" applyNumberFormat="0" applyBorder="0" applyAlignment="0" applyProtection="0"/>
    <xf numFmtId="0" fontId="118" fillId="46" borderId="0" applyNumberFormat="0" applyBorder="0" applyAlignment="0" applyProtection="0"/>
    <xf numFmtId="0" fontId="118" fillId="46" borderId="0" applyNumberFormat="0" applyBorder="0" applyAlignment="0" applyProtection="0"/>
    <xf numFmtId="0" fontId="118" fillId="49" borderId="0" applyNumberFormat="0" applyBorder="0" applyAlignment="0" applyProtection="0"/>
    <xf numFmtId="0" fontId="118" fillId="49" borderId="0" applyNumberFormat="0" applyBorder="0" applyAlignment="0" applyProtection="0"/>
    <xf numFmtId="0" fontId="146" fillId="46" borderId="0" applyNumberFormat="0" applyBorder="0" applyAlignment="0" applyProtection="0"/>
    <xf numFmtId="0" fontId="146" fillId="47" borderId="0" applyNumberFormat="0" applyBorder="0" applyAlignment="0" applyProtection="0"/>
    <xf numFmtId="0" fontId="146" fillId="48" borderId="0" applyNumberFormat="0" applyBorder="0" applyAlignment="0" applyProtection="0"/>
    <xf numFmtId="0" fontId="146" fillId="43" borderId="0" applyNumberFormat="0" applyBorder="0" applyAlignment="0" applyProtection="0"/>
    <xf numFmtId="0" fontId="146" fillId="46" borderId="0" applyNumberFormat="0" applyBorder="0" applyAlignment="0" applyProtection="0"/>
    <xf numFmtId="0" fontId="146" fillId="49" borderId="0" applyNumberFormat="0" applyBorder="0" applyAlignment="0" applyProtection="0"/>
    <xf numFmtId="0" fontId="151" fillId="50" borderId="0" applyNumberFormat="0" applyBorder="0" applyAlignment="0" applyProtection="0"/>
    <xf numFmtId="0" fontId="151" fillId="47" borderId="0" applyNumberFormat="0" applyBorder="0" applyAlignment="0" applyProtection="0"/>
    <xf numFmtId="0" fontId="151" fillId="48" borderId="0" applyNumberFormat="0" applyBorder="0" applyAlignment="0" applyProtection="0"/>
    <xf numFmtId="0" fontId="151" fillId="51" borderId="0" applyNumberFormat="0" applyBorder="0" applyAlignment="0" applyProtection="0"/>
    <xf numFmtId="0" fontId="151" fillId="52" borderId="0" applyNumberFormat="0" applyBorder="0" applyAlignment="0" applyProtection="0"/>
    <xf numFmtId="0" fontId="151" fillId="53" borderId="0" applyNumberFormat="0" applyBorder="0" applyAlignment="0" applyProtection="0"/>
    <xf numFmtId="0" fontId="151" fillId="56" borderId="0" applyNumberFormat="0" applyBorder="0" applyAlignment="0" applyProtection="0"/>
    <xf numFmtId="0" fontId="151" fillId="57" borderId="0" applyNumberFormat="0" applyBorder="0" applyAlignment="0" applyProtection="0"/>
    <xf numFmtId="0" fontId="151" fillId="58" borderId="0" applyNumberFormat="0" applyBorder="0" applyAlignment="0" applyProtection="0"/>
    <xf numFmtId="0" fontId="151" fillId="51" borderId="0" applyNumberFormat="0" applyBorder="0" applyAlignment="0" applyProtection="0"/>
    <xf numFmtId="0" fontId="151" fillId="52" borderId="0" applyNumberFormat="0" applyBorder="0" applyAlignment="0" applyProtection="0"/>
    <xf numFmtId="0" fontId="151" fillId="59" borderId="0" applyNumberFormat="0" applyBorder="0" applyAlignment="0" applyProtection="0"/>
    <xf numFmtId="0" fontId="152" fillId="41" borderId="0" applyNumberFormat="0" applyBorder="0" applyAlignment="0" applyProtection="0"/>
    <xf numFmtId="0" fontId="153" fillId="55" borderId="21" applyNumberFormat="0" applyAlignment="0" applyProtection="0"/>
    <xf numFmtId="0" fontId="154" fillId="42" borderId="0" applyNumberFormat="0" applyBorder="0" applyAlignment="0" applyProtection="0"/>
    <xf numFmtId="0" fontId="19" fillId="62" borderId="10" applyNumberFormat="0" applyFont="0" applyBorder="0" applyProtection="0">
      <alignment horizontal="center" vertical="center"/>
    </xf>
    <xf numFmtId="0" fontId="155" fillId="0" borderId="23" applyNumberFormat="0" applyFill="0" applyAlignment="0" applyProtection="0"/>
    <xf numFmtId="0" fontId="156" fillId="0" borderId="24" applyNumberFormat="0" applyFill="0" applyAlignment="0" applyProtection="0"/>
    <xf numFmtId="0" fontId="157" fillId="0" borderId="25" applyNumberFormat="0" applyFill="0" applyAlignment="0" applyProtection="0"/>
    <xf numFmtId="0" fontId="157" fillId="0" borderId="0" applyNumberFormat="0" applyFill="0" applyBorder="0" applyAlignment="0" applyProtection="0"/>
    <xf numFmtId="3" fontId="19" fillId="64" borderId="10" applyFont="0" applyProtection="0">
      <alignment horizontal="right" vertical="center"/>
    </xf>
    <xf numFmtId="0" fontId="19" fillId="64" borderId="32" applyNumberFormat="0" applyFont="0" applyBorder="0" applyProtection="0">
      <alignment horizontal="left" vertical="center"/>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3" fontId="19" fillId="65" borderId="10" applyFont="0">
      <alignment horizontal="right" vertical="center"/>
      <protection locked="0"/>
    </xf>
    <xf numFmtId="0" fontId="158" fillId="0" borderId="22" applyNumberFormat="0" applyFill="0" applyAlignment="0" applyProtection="0"/>
    <xf numFmtId="184" fontId="19" fillId="0" borderId="0" applyFill="0" applyBorder="0" applyAlignment="0" applyProtection="0"/>
    <xf numFmtId="184"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18" fillId="0" borderId="0"/>
    <xf numFmtId="0" fontId="93" fillId="0" borderId="0"/>
    <xf numFmtId="0" fontId="19" fillId="0" borderId="0"/>
    <xf numFmtId="0" fontId="19" fillId="0" borderId="0"/>
    <xf numFmtId="0" fontId="160" fillId="0" borderId="0"/>
    <xf numFmtId="0" fontId="19" fillId="0" borderId="0"/>
    <xf numFmtId="0" fontId="19" fillId="60" borderId="26" applyNumberFormat="0" applyFont="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3" fontId="19" fillId="6" borderId="10" applyFont="0">
      <alignment horizontal="right" vertical="center"/>
    </xf>
    <xf numFmtId="0" fontId="118" fillId="0" borderId="0"/>
    <xf numFmtId="0" fontId="19" fillId="0" borderId="0"/>
    <xf numFmtId="0" fontId="126" fillId="0" borderId="0" applyNumberFormat="0" applyFill="0" applyBorder="0" applyAlignment="0" applyProtection="0"/>
    <xf numFmtId="0" fontId="159" fillId="0" borderId="28" applyNumberFormat="0" applyFill="0" applyAlignment="0" applyProtection="0"/>
    <xf numFmtId="0" fontId="161" fillId="0" borderId="0" applyNumberFormat="0" applyFill="0" applyBorder="0" applyAlignment="0" applyProtection="0"/>
    <xf numFmtId="172" fontId="97" fillId="0" borderId="0" applyFill="0" applyBorder="0" applyAlignment="0" applyProtection="0">
      <alignment horizontal="right" vertical="top"/>
    </xf>
    <xf numFmtId="43" fontId="2"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120" fillId="45" borderId="20" applyNumberFormat="0" applyAlignment="0" applyProtection="0"/>
    <xf numFmtId="0" fontId="123" fillId="54" borderId="20" applyNumberFormat="0" applyAlignment="0" applyProtection="0"/>
    <xf numFmtId="0" fontId="120" fillId="45" borderId="20" applyNumberFormat="0" applyAlignment="0" applyProtection="0"/>
    <xf numFmtId="0" fontId="19" fillId="60" borderId="26" applyNumberFormat="0" applyFont="0" applyAlignment="0" applyProtection="0"/>
    <xf numFmtId="0" fontId="133" fillId="54" borderId="27" applyNumberFormat="0" applyAlignment="0" applyProtection="0"/>
    <xf numFmtId="0" fontId="19" fillId="60" borderId="26" applyNumberFormat="0" applyFont="0" applyAlignment="0" applyProtection="0"/>
    <xf numFmtId="0" fontId="133" fillId="54" borderId="27" applyNumberFormat="0" applyAlignment="0" applyProtection="0"/>
    <xf numFmtId="0" fontId="123" fillId="54" borderId="20" applyNumberFormat="0" applyAlignment="0" applyProtection="0"/>
    <xf numFmtId="0" fontId="138" fillId="0" borderId="28" applyNumberFormat="0" applyFill="0" applyAlignment="0" applyProtection="0"/>
    <xf numFmtId="0" fontId="120" fillId="45" borderId="20" applyNumberFormat="0" applyAlignment="0" applyProtection="0"/>
    <xf numFmtId="0" fontId="122" fillId="54" borderId="20" applyNumberFormat="0" applyAlignment="0" applyProtection="0"/>
    <xf numFmtId="0" fontId="123" fillId="54" borderId="20" applyNumberFormat="0" applyAlignment="0" applyProtection="0"/>
    <xf numFmtId="0" fontId="120" fillId="45" borderId="20" applyNumberFormat="0" applyAlignment="0" applyProtection="0"/>
    <xf numFmtId="0" fontId="132" fillId="45" borderId="20" applyNumberFormat="0" applyAlignment="0" applyProtection="0"/>
    <xf numFmtId="0" fontId="19" fillId="60" borderId="26" applyNumberFormat="0" applyFont="0" applyAlignment="0" applyProtection="0"/>
    <xf numFmtId="0" fontId="133" fillId="54" borderId="27" applyNumberFormat="0" applyAlignment="0" applyProtection="0"/>
    <xf numFmtId="0" fontId="19" fillId="60" borderId="26" applyNumberFormat="0" applyFont="0" applyAlignment="0" applyProtection="0"/>
    <xf numFmtId="0" fontId="136" fillId="54" borderId="27" applyNumberFormat="0" applyAlignment="0" applyProtection="0"/>
    <xf numFmtId="0" fontId="133" fillId="54" borderId="27" applyNumberFormat="0" applyAlignment="0" applyProtection="0"/>
    <xf numFmtId="0" fontId="123" fillId="54" borderId="20" applyNumberFormat="0" applyAlignment="0" applyProtection="0"/>
    <xf numFmtId="0" fontId="138" fillId="0" borderId="28" applyNumberFormat="0" applyFill="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4" fillId="63" borderId="29" applyNumberFormat="0">
      <alignment horizontal="center"/>
    </xf>
    <xf numFmtId="43" fontId="116" fillId="0" borderId="0" applyFont="0" applyFill="0" applyBorder="0" applyAlignment="0" applyProtection="0"/>
    <xf numFmtId="0" fontId="145" fillId="63" borderId="30"/>
    <xf numFmtId="43" fontId="116" fillId="0" borderId="0" applyFont="0" applyFill="0" applyBorder="0" applyAlignment="0" applyProtection="0"/>
    <xf numFmtId="0" fontId="99" fillId="62" borderId="33">
      <alignment horizontal="left"/>
    </xf>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60" borderId="26" applyNumberFormat="0" applyFont="0" applyAlignment="0" applyProtection="0"/>
    <xf numFmtId="0" fontId="159" fillId="0" borderId="28" applyNumberFormat="0" applyFill="0" applyAlignment="0" applyProtection="0"/>
    <xf numFmtId="0" fontId="123" fillId="54" borderId="20" applyNumberFormat="0" applyAlignment="0" applyProtection="0"/>
    <xf numFmtId="0" fontId="138" fillId="0" borderId="28" applyNumberFormat="0" applyFill="0" applyAlignment="0" applyProtection="0"/>
    <xf numFmtId="0" fontId="136" fillId="54" borderId="27" applyNumberFormat="0" applyAlignment="0" applyProtection="0"/>
    <xf numFmtId="0" fontId="120" fillId="45" borderId="20" applyNumberFormat="0" applyAlignment="0" applyProtection="0"/>
    <xf numFmtId="0" fontId="99" fillId="62" borderId="33">
      <alignment horizontal="left"/>
    </xf>
    <xf numFmtId="0" fontId="19" fillId="60" borderId="26" applyNumberFormat="0" applyFont="0" applyAlignment="0" applyProtection="0"/>
    <xf numFmtId="0" fontId="120" fillId="45" borderId="20" applyNumberFormat="0" applyAlignment="0" applyProtection="0"/>
    <xf numFmtId="0" fontId="123" fillId="54" borderId="20" applyNumberFormat="0" applyAlignment="0" applyProtection="0"/>
    <xf numFmtId="0" fontId="133" fillId="54" borderId="27" applyNumberFormat="0" applyAlignment="0" applyProtection="0"/>
    <xf numFmtId="0" fontId="123" fillId="54" borderId="20" applyNumberFormat="0" applyAlignment="0" applyProtection="0"/>
    <xf numFmtId="0" fontId="19" fillId="60" borderId="26" applyNumberFormat="0" applyFont="0" applyAlignment="0" applyProtection="0"/>
    <xf numFmtId="0" fontId="19" fillId="60" borderId="26" applyNumberFormat="0" applyFont="0" applyAlignment="0" applyProtection="0"/>
    <xf numFmtId="0" fontId="123" fillId="54" borderId="20" applyNumberFormat="0" applyAlignment="0" applyProtection="0"/>
    <xf numFmtId="0" fontId="133" fillId="54" borderId="27" applyNumberFormat="0" applyAlignment="0" applyProtection="0"/>
    <xf numFmtId="0" fontId="133" fillId="54" borderId="27" applyNumberFormat="0" applyAlignment="0" applyProtection="0"/>
    <xf numFmtId="0" fontId="19" fillId="60" borderId="26" applyNumberFormat="0" applyFont="0" applyAlignment="0" applyProtection="0"/>
    <xf numFmtId="0" fontId="120" fillId="45" borderId="20" applyNumberFormat="0" applyAlignment="0" applyProtection="0"/>
    <xf numFmtId="0" fontId="145" fillId="63" borderId="30"/>
    <xf numFmtId="0" fontId="138" fillId="0" borderId="28" applyNumberFormat="0" applyFill="0" applyAlignment="0" applyProtection="0"/>
    <xf numFmtId="0" fontId="133" fillId="54" borderId="27" applyNumberFormat="0" applyAlignment="0" applyProtection="0"/>
    <xf numFmtId="0" fontId="19" fillId="60" borderId="26" applyNumberFormat="0" applyFont="0" applyAlignment="0" applyProtection="0"/>
    <xf numFmtId="0" fontId="136" fillId="54" borderId="27" applyNumberFormat="0" applyAlignment="0" applyProtection="0"/>
    <xf numFmtId="0" fontId="120" fillId="45" borderId="20" applyNumberFormat="0" applyAlignment="0" applyProtection="0"/>
    <xf numFmtId="0" fontId="123" fillId="54" borderId="20" applyNumberFormat="0" applyAlignment="0" applyProtection="0"/>
    <xf numFmtId="0" fontId="123" fillId="54" borderId="20" applyNumberFormat="0" applyAlignment="0" applyProtection="0"/>
    <xf numFmtId="0" fontId="144" fillId="63" borderId="29" applyNumberFormat="0">
      <alignment horizontal="center"/>
    </xf>
    <xf numFmtId="0" fontId="136" fillId="54" borderId="27" applyNumberFormat="0" applyAlignment="0" applyProtection="0"/>
    <xf numFmtId="0" fontId="122" fillId="54" borderId="20" applyNumberFormat="0" applyAlignment="0" applyProtection="0"/>
    <xf numFmtId="0" fontId="133" fillId="54" borderId="27" applyNumberFormat="0" applyAlignment="0" applyProtection="0"/>
    <xf numFmtId="0" fontId="138" fillId="0" borderId="28" applyNumberFormat="0" applyFill="0" applyAlignment="0" applyProtection="0"/>
    <xf numFmtId="0" fontId="133" fillId="54" borderId="27" applyNumberFormat="0" applyAlignment="0" applyProtection="0"/>
    <xf numFmtId="0" fontId="132" fillId="45" borderId="20" applyNumberFormat="0" applyAlignment="0" applyProtection="0"/>
    <xf numFmtId="0" fontId="145" fillId="63" borderId="30"/>
    <xf numFmtId="0" fontId="144" fillId="63" borderId="29" applyNumberFormat="0">
      <alignment horizontal="center"/>
    </xf>
    <xf numFmtId="0" fontId="123" fillId="54" borderId="20" applyNumberFormat="0" applyAlignment="0" applyProtection="0"/>
    <xf numFmtId="0" fontId="19" fillId="60" borderId="26" applyNumberFormat="0" applyFont="0" applyAlignment="0" applyProtection="0"/>
    <xf numFmtId="0" fontId="120" fillId="45" borderId="20" applyNumberFormat="0" applyAlignment="0" applyProtection="0"/>
    <xf numFmtId="0" fontId="138" fillId="0" borderId="28" applyNumberFormat="0" applyFill="0" applyAlignment="0" applyProtection="0"/>
    <xf numFmtId="0" fontId="133" fillId="54" borderId="27" applyNumberFormat="0" applyAlignment="0" applyProtection="0"/>
    <xf numFmtId="0" fontId="145" fillId="63" borderId="30"/>
    <xf numFmtId="0" fontId="138" fillId="0" borderId="28" applyNumberFormat="0" applyFill="0" applyAlignment="0" applyProtection="0"/>
    <xf numFmtId="0" fontId="123" fillId="54" borderId="20" applyNumberFormat="0" applyAlignment="0" applyProtection="0"/>
    <xf numFmtId="0" fontId="120" fillId="45" borderId="20" applyNumberFormat="0" applyAlignment="0" applyProtection="0"/>
    <xf numFmtId="0" fontId="122" fillId="54" borderId="20" applyNumberFormat="0" applyAlignment="0" applyProtection="0"/>
    <xf numFmtId="0" fontId="99" fillId="62" borderId="7">
      <alignment horizontal="left"/>
    </xf>
    <xf numFmtId="0" fontId="133" fillId="54" borderId="27" applyNumberFormat="0" applyAlignment="0" applyProtection="0"/>
    <xf numFmtId="0" fontId="138" fillId="0" borderId="28" applyNumberFormat="0" applyFill="0" applyAlignment="0" applyProtection="0"/>
    <xf numFmtId="0" fontId="144" fillId="63" borderId="29" applyNumberFormat="0">
      <alignment horizontal="center"/>
    </xf>
    <xf numFmtId="0" fontId="123" fillId="54" borderId="20" applyNumberFormat="0" applyAlignment="0" applyProtection="0"/>
    <xf numFmtId="0" fontId="120" fillId="45" borderId="20" applyNumberFormat="0" applyAlignment="0" applyProtection="0"/>
    <xf numFmtId="0" fontId="123" fillId="54" borderId="20" applyNumberFormat="0" applyAlignment="0" applyProtection="0"/>
    <xf numFmtId="0" fontId="133" fillId="54" borderId="27" applyNumberFormat="0" applyAlignment="0" applyProtection="0"/>
    <xf numFmtId="0" fontId="19" fillId="60" borderId="26" applyNumberFormat="0" applyFont="0" applyAlignment="0" applyProtection="0"/>
    <xf numFmtId="0" fontId="120" fillId="45" borderId="20" applyNumberFormat="0" applyAlignment="0" applyProtection="0"/>
    <xf numFmtId="0" fontId="19" fillId="60" borderId="26" applyNumberFormat="0" applyFont="0" applyAlignment="0" applyProtection="0"/>
    <xf numFmtId="0" fontId="133" fillId="54" borderId="27" applyNumberFormat="0" applyAlignment="0" applyProtection="0"/>
    <xf numFmtId="0" fontId="19" fillId="60" borderId="26" applyNumberFormat="0" applyFont="0" applyAlignment="0" applyProtection="0"/>
    <xf numFmtId="0" fontId="123" fillId="54" borderId="20" applyNumberFormat="0" applyAlignment="0" applyProtection="0"/>
    <xf numFmtId="0" fontId="133" fillId="54" borderId="27" applyNumberFormat="0" applyAlignment="0" applyProtection="0"/>
    <xf numFmtId="0" fontId="19" fillId="60" borderId="26" applyNumberFormat="0" applyFont="0" applyAlignment="0" applyProtection="0"/>
    <xf numFmtId="0" fontId="120" fillId="45" borderId="20" applyNumberFormat="0" applyAlignment="0" applyProtection="0"/>
    <xf numFmtId="0" fontId="120" fillId="45" borderId="20" applyNumberFormat="0" applyAlignment="0" applyProtection="0"/>
    <xf numFmtId="0" fontId="19" fillId="60" borderId="26" applyNumberFormat="0" applyFont="0" applyAlignment="0" applyProtection="0"/>
    <xf numFmtId="0" fontId="120" fillId="45" borderId="20" applyNumberFormat="0" applyAlignment="0" applyProtection="0"/>
    <xf numFmtId="0" fontId="19" fillId="60" borderId="26" applyNumberFormat="0" applyFont="0" applyAlignment="0" applyProtection="0"/>
    <xf numFmtId="0" fontId="99" fillId="62" borderId="7">
      <alignment horizontal="left"/>
    </xf>
    <xf numFmtId="0" fontId="19" fillId="60" borderId="26" applyNumberFormat="0" applyFont="0" applyAlignment="0" applyProtection="0"/>
    <xf numFmtId="0" fontId="123" fillId="54" borderId="20" applyNumberFormat="0" applyAlignment="0" applyProtection="0"/>
    <xf numFmtId="0" fontId="120" fillId="45" borderId="20" applyNumberFormat="0" applyAlignment="0" applyProtection="0"/>
    <xf numFmtId="0" fontId="19" fillId="60" borderId="26" applyNumberFormat="0" applyFont="0" applyAlignment="0" applyProtection="0"/>
    <xf numFmtId="0" fontId="120" fillId="45" borderId="20" applyNumberFormat="0" applyAlignment="0" applyProtection="0"/>
    <xf numFmtId="0" fontId="123" fillId="54" borderId="20" applyNumberFormat="0" applyAlignment="0" applyProtection="0"/>
    <xf numFmtId="0" fontId="99" fillId="62" borderId="7">
      <alignment horizontal="left"/>
    </xf>
    <xf numFmtId="0" fontId="144" fillId="63" borderId="29" applyNumberFormat="0">
      <alignment horizontal="center"/>
    </xf>
    <xf numFmtId="0" fontId="19" fillId="60" borderId="26" applyNumberFormat="0" applyFont="0" applyAlignment="0" applyProtection="0"/>
    <xf numFmtId="0" fontId="138" fillId="0" borderId="28" applyNumberFormat="0" applyFill="0" applyAlignment="0" applyProtection="0"/>
    <xf numFmtId="0" fontId="123" fillId="54" borderId="20" applyNumberFormat="0" applyAlignment="0" applyProtection="0"/>
    <xf numFmtId="0" fontId="19" fillId="60" borderId="26" applyNumberFormat="0" applyFont="0" applyAlignment="0" applyProtection="0"/>
    <xf numFmtId="0" fontId="132" fillId="45" borderId="20" applyNumberFormat="0" applyAlignment="0" applyProtection="0"/>
    <xf numFmtId="0" fontId="133" fillId="54" borderId="27" applyNumberFormat="0" applyAlignment="0" applyProtection="0"/>
    <xf numFmtId="0" fontId="19" fillId="60" borderId="26" applyNumberFormat="0" applyFont="0" applyAlignment="0" applyProtection="0"/>
    <xf numFmtId="0" fontId="145" fillId="63" borderId="30"/>
    <xf numFmtId="0" fontId="132" fillId="45" borderId="20" applyNumberFormat="0" applyAlignment="0" applyProtection="0"/>
    <xf numFmtId="0" fontId="122" fillId="54" borderId="20" applyNumberFormat="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0" fontId="19" fillId="60" borderId="2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0" fontId="138" fillId="0" borderId="28" applyNumberFormat="0" applyFill="0" applyAlignment="0" applyProtection="0"/>
    <xf numFmtId="0" fontId="120" fillId="45" borderId="20" applyNumberFormat="0" applyAlignment="0" applyProtection="0"/>
    <xf numFmtId="0" fontId="120" fillId="45" borderId="20" applyNumberFormat="0" applyAlignment="0" applyProtection="0"/>
    <xf numFmtId="0" fontId="133" fillId="54" borderId="27" applyNumberFormat="0" applyAlignment="0" applyProtection="0"/>
    <xf numFmtId="0" fontId="133" fillId="54" borderId="27" applyNumberFormat="0" applyAlignment="0" applyProtection="0"/>
    <xf numFmtId="0" fontId="123" fillId="54" borderId="20" applyNumberFormat="0" applyAlignment="0" applyProtection="0"/>
    <xf numFmtId="0" fontId="122" fillId="54" borderId="20" applyNumberFormat="0" applyAlignment="0" applyProtection="0"/>
    <xf numFmtId="0" fontId="123" fillId="54" borderId="20" applyNumberFormat="0" applyAlignment="0" applyProtection="0"/>
    <xf numFmtId="0" fontId="136" fillId="54" borderId="27" applyNumberFormat="0" applyAlignment="0" applyProtection="0"/>
    <xf numFmtId="43" fontId="116" fillId="0" borderId="0" applyFont="0" applyFill="0" applyBorder="0" applyAlignment="0" applyProtection="0"/>
    <xf numFmtId="0" fontId="132" fillId="45" borderId="20" applyNumberFormat="0" applyAlignment="0" applyProtection="0"/>
    <xf numFmtId="0" fontId="133" fillId="54" borderId="27" applyNumberFormat="0" applyAlignment="0" applyProtection="0"/>
    <xf numFmtId="0" fontId="133" fillId="54" borderId="27" applyNumberFormat="0" applyAlignment="0" applyProtection="0"/>
    <xf numFmtId="0" fontId="120" fillId="45" borderId="20" applyNumberFormat="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60" borderId="2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60" borderId="26" applyNumberFormat="0" applyFont="0" applyAlignment="0" applyProtection="0"/>
    <xf numFmtId="0" fontId="159" fillId="0" borderId="28" applyNumberFormat="0" applyFill="0" applyAlignment="0" applyProtection="0"/>
    <xf numFmtId="0" fontId="159" fillId="0" borderId="28" applyNumberFormat="0" applyFill="0" applyAlignment="0" applyProtection="0"/>
    <xf numFmtId="0" fontId="159" fillId="0" borderId="28" applyNumberFormat="0" applyFill="0" applyAlignment="0" applyProtection="0"/>
    <xf numFmtId="0" fontId="159" fillId="0" borderId="28" applyNumberFormat="0" applyFill="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9" borderId="0" applyNumberFormat="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0"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8" fillId="13" borderId="14" applyNumberFormat="0" applyAlignment="0" applyProtection="0"/>
    <xf numFmtId="0" fontId="85" fillId="10" borderId="0" applyNumberFormat="0" applyBorder="0" applyAlignment="0" applyProtection="0"/>
    <xf numFmtId="0" fontId="91" fillId="0" borderId="0" applyNumberFormat="0" applyFill="0" applyBorder="0" applyAlignment="0" applyProtection="0"/>
    <xf numFmtId="0" fontId="84" fillId="9" borderId="0" applyNumberFormat="0" applyBorder="0" applyAlignment="0" applyProtection="0"/>
    <xf numFmtId="0" fontId="86" fillId="12" borderId="14" applyNumberFormat="0" applyAlignment="0" applyProtection="0"/>
    <xf numFmtId="0" fontId="89" fillId="0" borderId="16" applyNumberFormat="0" applyFill="0" applyAlignment="0" applyProtection="0"/>
    <xf numFmtId="0" fontId="90" fillId="14" borderId="17" applyNumberFormat="0" applyAlignment="0" applyProtection="0"/>
    <xf numFmtId="0" fontId="2" fillId="0" borderId="0"/>
    <xf numFmtId="0" fontId="2" fillId="0" borderId="0"/>
    <xf numFmtId="0" fontId="2" fillId="0" borderId="0"/>
    <xf numFmtId="0" fontId="2" fillId="0" borderId="0"/>
    <xf numFmtId="0" fontId="2" fillId="0" borderId="0"/>
    <xf numFmtId="0" fontId="96" fillId="11" borderId="0" applyNumberFormat="0" applyBorder="0" applyAlignment="0" applyProtection="0"/>
    <xf numFmtId="0" fontId="81" fillId="0" borderId="11" applyNumberFormat="0" applyFill="0" applyAlignment="0" applyProtection="0"/>
    <xf numFmtId="0" fontId="82" fillId="0" borderId="12" applyNumberFormat="0" applyFill="0" applyAlignment="0" applyProtection="0"/>
    <xf numFmtId="0" fontId="83" fillId="0" borderId="13" applyNumberFormat="0" applyFill="0" applyAlignment="0" applyProtection="0"/>
    <xf numFmtId="0" fontId="83" fillId="0" borderId="0" applyNumberFormat="0" applyFill="0" applyBorder="0" applyAlignment="0" applyProtection="0"/>
    <xf numFmtId="0" fontId="92" fillId="0" borderId="19"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7" fillId="13" borderId="15" applyNumberFormat="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36" borderId="0" applyNumberFormat="0" applyBorder="0" applyAlignment="0" applyProtection="0"/>
    <xf numFmtId="0" fontId="78" fillId="0" borderId="0" applyNumberFormat="0" applyFill="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9" borderId="0" applyNumberFormat="0" applyBorder="0" applyAlignment="0" applyProtection="0"/>
    <xf numFmtId="164" fontId="2" fillId="0" borderId="0" applyFont="0" applyFill="0" applyBorder="0" applyAlignment="0" applyProtection="0"/>
    <xf numFmtId="0" fontId="1" fillId="0" borderId="0"/>
  </cellStyleXfs>
  <cellXfs count="409">
    <xf numFmtId="0" fontId="0" fillId="0" borderId="0" xfId="0"/>
    <xf numFmtId="0" fontId="8" fillId="0" borderId="1" xfId="0" applyFont="1" applyBorder="1"/>
    <xf numFmtId="0" fontId="9" fillId="0" borderId="2" xfId="0" applyFont="1" applyFill="1" applyBorder="1" applyAlignment="1">
      <alignment horizontal="left" vertical="center"/>
    </xf>
    <xf numFmtId="0" fontId="8" fillId="0" borderId="0" xfId="0" applyFont="1"/>
    <xf numFmtId="49" fontId="8" fillId="0" borderId="0" xfId="0" applyNumberFormat="1" applyFont="1"/>
    <xf numFmtId="0" fontId="10" fillId="0" borderId="0" xfId="0" applyFont="1" applyFill="1" applyAlignment="1">
      <alignment horizontal="left" vertical="center"/>
    </xf>
    <xf numFmtId="0" fontId="10" fillId="0" borderId="0" xfId="0" applyFont="1" applyAlignment="1">
      <alignment vertical="center"/>
    </xf>
    <xf numFmtId="0" fontId="8" fillId="0" borderId="0" xfId="0" applyFont="1" applyFill="1" applyAlignment="1">
      <alignment horizontal="left" vertical="top"/>
    </xf>
    <xf numFmtId="0" fontId="8" fillId="0" borderId="1" xfId="0" applyFont="1" applyFill="1" applyBorder="1" applyAlignment="1">
      <alignment horizontal="left" vertical="center"/>
    </xf>
    <xf numFmtId="49" fontId="8" fillId="0" borderId="1" xfId="0" applyNumberFormat="1" applyFont="1" applyBorder="1" applyAlignment="1">
      <alignment vertical="center"/>
    </xf>
    <xf numFmtId="0" fontId="8" fillId="0" borderId="1" xfId="0" applyFont="1" applyBorder="1" applyAlignment="1">
      <alignment vertical="center"/>
    </xf>
    <xf numFmtId="0" fontId="8" fillId="0" borderId="2" xfId="0" applyFont="1" applyFill="1" applyBorder="1" applyAlignment="1">
      <alignment vertical="center"/>
    </xf>
    <xf numFmtId="0" fontId="26" fillId="0" borderId="0" xfId="5" applyFont="1" applyAlignment="1">
      <alignment vertical="center"/>
    </xf>
    <xf numFmtId="0" fontId="28" fillId="3" borderId="0" xfId="0" applyFont="1" applyFill="1"/>
    <xf numFmtId="0" fontId="29" fillId="3" borderId="0" xfId="0" applyFont="1" applyFill="1"/>
    <xf numFmtId="0" fontId="8" fillId="3" borderId="0" xfId="0" applyFont="1" applyFill="1"/>
    <xf numFmtId="0" fontId="30" fillId="3" borderId="0" xfId="0" applyFont="1" applyFill="1"/>
    <xf numFmtId="0" fontId="11" fillId="0" borderId="5" xfId="5" applyFont="1" applyBorder="1" applyAlignment="1">
      <alignment horizontal="center" vertical="center"/>
    </xf>
    <xf numFmtId="0" fontId="11" fillId="0" borderId="5" xfId="5" applyFont="1" applyBorder="1" applyAlignment="1">
      <alignment vertical="center"/>
    </xf>
    <xf numFmtId="0" fontId="14" fillId="0" borderId="0" xfId="3" applyFont="1" applyFill="1"/>
    <xf numFmtId="0" fontId="15" fillId="0" borderId="0" xfId="3" applyFont="1" applyFill="1"/>
    <xf numFmtId="0" fontId="16" fillId="0" borderId="0" xfId="3" applyFont="1" applyFill="1" applyAlignment="1">
      <alignment vertical="top" wrapText="1"/>
    </xf>
    <xf numFmtId="0" fontId="14" fillId="0" borderId="0" xfId="3" applyFont="1" applyFill="1" applyAlignment="1">
      <alignment vertical="top" wrapText="1"/>
    </xf>
    <xf numFmtId="0" fontId="12" fillId="0" borderId="0" xfId="3" applyFont="1" applyFill="1" applyAlignment="1">
      <alignment vertical="top"/>
    </xf>
    <xf numFmtId="0" fontId="18" fillId="0" borderId="0" xfId="3" applyFont="1" applyFill="1" applyBorder="1"/>
    <xf numFmtId="0" fontId="33" fillId="4" borderId="0" xfId="0" applyFont="1" applyFill="1" applyAlignment="1">
      <alignment vertical="center"/>
    </xf>
    <xf numFmtId="0" fontId="34" fillId="2" borderId="0" xfId="0" applyFont="1" applyFill="1" applyAlignment="1">
      <alignment horizontal="right" vertical="center"/>
    </xf>
    <xf numFmtId="0" fontId="35" fillId="4" borderId="3" xfId="0" applyFont="1" applyFill="1" applyBorder="1" applyAlignment="1">
      <alignment vertical="center"/>
    </xf>
    <xf numFmtId="0" fontId="34" fillId="2" borderId="3" xfId="0" applyFont="1" applyFill="1" applyBorder="1" applyAlignment="1">
      <alignment horizontal="right" vertical="center"/>
    </xf>
    <xf numFmtId="0" fontId="33" fillId="4" borderId="0" xfId="0" applyFont="1" applyFill="1" applyAlignment="1">
      <alignment wrapText="1"/>
    </xf>
    <xf numFmtId="3" fontId="33" fillId="2" borderId="0" xfId="1" applyNumberFormat="1" applyFont="1" applyFill="1" applyAlignment="1">
      <alignment horizontal="right"/>
    </xf>
    <xf numFmtId="0" fontId="33" fillId="4" borderId="3" xfId="0" applyFont="1" applyFill="1" applyBorder="1" applyAlignment="1"/>
    <xf numFmtId="3" fontId="33" fillId="2" borderId="3" xfId="1" applyNumberFormat="1" applyFont="1" applyFill="1" applyBorder="1" applyAlignment="1">
      <alignment horizontal="right"/>
    </xf>
    <xf numFmtId="0" fontId="34" fillId="4" borderId="0" xfId="0" applyFont="1" applyFill="1" applyBorder="1" applyAlignment="1">
      <alignment vertical="top"/>
    </xf>
    <xf numFmtId="3" fontId="34" fillId="2" borderId="0" xfId="1" applyNumberFormat="1" applyFont="1" applyFill="1" applyBorder="1" applyAlignment="1">
      <alignment horizontal="right" vertical="top"/>
    </xf>
    <xf numFmtId="3" fontId="34" fillId="2" borderId="0" xfId="1" applyNumberFormat="1" applyFont="1" applyFill="1" applyAlignment="1">
      <alignment horizontal="right" vertical="top"/>
    </xf>
    <xf numFmtId="0" fontId="33" fillId="4" borderId="0" xfId="0" applyFont="1" applyFill="1" applyAlignment="1"/>
    <xf numFmtId="0" fontId="36" fillId="4" borderId="0" xfId="0" applyFont="1" applyFill="1" applyAlignment="1"/>
    <xf numFmtId="3" fontId="34" fillId="2" borderId="0" xfId="1" applyNumberFormat="1" applyFont="1" applyFill="1" applyAlignment="1">
      <alignment horizontal="right"/>
    </xf>
    <xf numFmtId="0" fontId="34" fillId="4" borderId="0" xfId="0" applyFont="1" applyFill="1" applyBorder="1" applyAlignment="1"/>
    <xf numFmtId="0" fontId="34" fillId="4" borderId="0" xfId="0" applyFont="1" applyFill="1" applyAlignment="1"/>
    <xf numFmtId="3" fontId="33" fillId="2" borderId="3" xfId="1" applyNumberFormat="1" applyFont="1" applyFill="1" applyBorder="1" applyAlignment="1">
      <alignment horizontal="right" vertical="center"/>
    </xf>
    <xf numFmtId="0" fontId="34" fillId="4" borderId="4" xfId="0" applyFont="1" applyFill="1" applyBorder="1" applyAlignment="1"/>
    <xf numFmtId="3" fontId="34" fillId="2" borderId="3" xfId="1" applyNumberFormat="1" applyFont="1" applyFill="1" applyBorder="1" applyAlignment="1">
      <alignment horizontal="right"/>
    </xf>
    <xf numFmtId="3" fontId="34" fillId="2" borderId="3" xfId="1" applyNumberFormat="1" applyFont="1" applyFill="1" applyBorder="1" applyAlignment="1">
      <alignment horizontal="right" vertical="center"/>
    </xf>
    <xf numFmtId="0" fontId="34" fillId="4" borderId="0" xfId="0" applyFont="1" applyFill="1" applyBorder="1" applyAlignment="1">
      <alignment vertical="center" wrapText="1"/>
    </xf>
    <xf numFmtId="3" fontId="33" fillId="2" borderId="0" xfId="1" applyNumberFormat="1" applyFont="1" applyFill="1" applyBorder="1" applyAlignment="1">
      <alignment horizontal="right" vertical="center"/>
    </xf>
    <xf numFmtId="3" fontId="34" fillId="2" borderId="0" xfId="1" applyNumberFormat="1" applyFont="1" applyFill="1" applyBorder="1" applyAlignment="1">
      <alignment horizontal="right" vertical="center"/>
    </xf>
    <xf numFmtId="0" fontId="33" fillId="2" borderId="3" xfId="0" applyFont="1" applyFill="1" applyBorder="1" applyAlignment="1">
      <alignment vertical="center"/>
    </xf>
    <xf numFmtId="0" fontId="34" fillId="4" borderId="3" xfId="0" applyFont="1" applyFill="1" applyBorder="1" applyAlignment="1">
      <alignment vertical="center" wrapText="1"/>
    </xf>
    <xf numFmtId="0" fontId="33" fillId="2" borderId="4" xfId="0" applyFont="1" applyFill="1" applyBorder="1"/>
    <xf numFmtId="0" fontId="33" fillId="4" borderId="0" xfId="0" applyFont="1" applyFill="1" applyAlignment="1">
      <alignment vertical="center" wrapText="1"/>
    </xf>
    <xf numFmtId="166" fontId="36" fillId="2" borderId="0" xfId="0" applyNumberFormat="1" applyFont="1" applyFill="1"/>
    <xf numFmtId="10" fontId="36" fillId="2" borderId="0" xfId="0" applyNumberFormat="1" applyFont="1" applyFill="1"/>
    <xf numFmtId="0" fontId="34" fillId="4" borderId="3" xfId="0" applyFont="1" applyFill="1" applyBorder="1" applyAlignment="1">
      <alignment wrapText="1"/>
    </xf>
    <xf numFmtId="0" fontId="36" fillId="2" borderId="3" xfId="0" applyFont="1" applyFill="1" applyBorder="1" applyAlignment="1"/>
    <xf numFmtId="3" fontId="36" fillId="2" borderId="0" xfId="0" applyNumberFormat="1" applyFont="1" applyFill="1" applyAlignment="1"/>
    <xf numFmtId="166" fontId="33" fillId="2" borderId="0" xfId="2" applyNumberFormat="1" applyFont="1" applyFill="1" applyAlignment="1">
      <alignment horizontal="right"/>
    </xf>
    <xf numFmtId="166" fontId="36" fillId="2" borderId="0" xfId="2" applyNumberFormat="1" applyFont="1" applyFill="1" applyAlignment="1"/>
    <xf numFmtId="0" fontId="33" fillId="2" borderId="0" xfId="0" applyFont="1" applyFill="1" applyBorder="1" applyAlignment="1"/>
    <xf numFmtId="0" fontId="36" fillId="4" borderId="0" xfId="0" applyFont="1" applyFill="1" applyAlignment="1">
      <alignment vertical="center" wrapText="1"/>
    </xf>
    <xf numFmtId="166" fontId="33" fillId="2" borderId="0" xfId="2" applyNumberFormat="1" applyFont="1" applyFill="1" applyAlignment="1">
      <alignment horizontal="right" vertical="center"/>
    </xf>
    <xf numFmtId="166" fontId="36" fillId="2" borderId="0" xfId="2" applyNumberFormat="1" applyFont="1" applyFill="1"/>
    <xf numFmtId="0" fontId="36" fillId="2" borderId="0" xfId="0" applyFont="1" applyFill="1" applyAlignment="1">
      <alignment vertical="center" wrapText="1"/>
    </xf>
    <xf numFmtId="0" fontId="34" fillId="2" borderId="3" xfId="0" applyFont="1" applyFill="1" applyBorder="1"/>
    <xf numFmtId="0" fontId="36" fillId="2" borderId="3" xfId="0" applyFont="1" applyFill="1" applyBorder="1"/>
    <xf numFmtId="0" fontId="33" fillId="4" borderId="3" xfId="0" applyFont="1" applyFill="1" applyBorder="1" applyAlignment="1">
      <alignment vertical="center" wrapText="1"/>
    </xf>
    <xf numFmtId="165" fontId="36" fillId="2" borderId="3" xfId="1" applyNumberFormat="1" applyFont="1" applyFill="1" applyBorder="1"/>
    <xf numFmtId="0" fontId="14" fillId="0" borderId="0" xfId="3" applyFont="1" applyFill="1" applyBorder="1"/>
    <xf numFmtId="0" fontId="22" fillId="0" borderId="0" xfId="3" applyFont="1" applyFill="1" applyBorder="1" applyAlignment="1">
      <alignment horizontal="left" vertical="center"/>
    </xf>
    <xf numFmtId="165" fontId="22" fillId="0" borderId="0" xfId="1" applyNumberFormat="1" applyFont="1" applyFill="1" applyBorder="1"/>
    <xf numFmtId="165" fontId="13" fillId="0" borderId="0" xfId="1" applyNumberFormat="1" applyFont="1" applyFill="1" applyBorder="1"/>
    <xf numFmtId="0" fontId="19" fillId="0" borderId="0" xfId="12" applyBorder="1"/>
    <xf numFmtId="49" fontId="19" fillId="0" borderId="0" xfId="12" applyNumberFormat="1" applyBorder="1"/>
    <xf numFmtId="0" fontId="37" fillId="0" borderId="6" xfId="12" applyFont="1" applyBorder="1" applyAlignment="1">
      <alignment vertical="center"/>
    </xf>
    <xf numFmtId="49" fontId="38" fillId="0" borderId="6" xfId="12" applyNumberFormat="1" applyFont="1" applyBorder="1" applyAlignment="1">
      <alignment vertical="center"/>
    </xf>
    <xf numFmtId="0" fontId="19" fillId="0" borderId="6" xfId="12" applyBorder="1"/>
    <xf numFmtId="0" fontId="19" fillId="0" borderId="0" xfId="12"/>
    <xf numFmtId="0" fontId="39" fillId="0" borderId="0" xfId="13" applyFont="1" applyFill="1"/>
    <xf numFmtId="0" fontId="40" fillId="0" borderId="0" xfId="13" applyFont="1"/>
    <xf numFmtId="0" fontId="41" fillId="0" borderId="0" xfId="13" applyFont="1"/>
    <xf numFmtId="0" fontId="42" fillId="0" borderId="0" xfId="13" applyFont="1"/>
    <xf numFmtId="0" fontId="43" fillId="0" borderId="0" xfId="12" applyFont="1" applyAlignment="1">
      <alignment vertical="center"/>
    </xf>
    <xf numFmtId="0" fontId="44" fillId="0" borderId="0" xfId="13" applyFont="1" applyFill="1" applyAlignment="1"/>
    <xf numFmtId="0" fontId="43" fillId="0" borderId="0" xfId="12" applyFont="1" applyFill="1" applyAlignment="1">
      <alignment vertical="center"/>
    </xf>
    <xf numFmtId="49" fontId="43" fillId="0" borderId="0" xfId="12" applyNumberFormat="1" applyFont="1" applyFill="1" applyAlignment="1">
      <alignment horizontal="left" vertical="center"/>
    </xf>
    <xf numFmtId="49" fontId="43" fillId="0" borderId="0" xfId="12" quotePrefix="1" applyNumberFormat="1" applyFont="1" applyFill="1" applyAlignment="1">
      <alignment horizontal="left" vertical="center"/>
    </xf>
    <xf numFmtId="49" fontId="43" fillId="0" borderId="0" xfId="12" applyNumberFormat="1" applyFont="1" applyAlignment="1">
      <alignment horizontal="left" vertical="center"/>
    </xf>
    <xf numFmtId="0" fontId="43" fillId="0" borderId="0" xfId="12" quotePrefix="1" applyFont="1" applyAlignment="1">
      <alignment vertical="center"/>
    </xf>
    <xf numFmtId="0" fontId="45" fillId="0" borderId="0" xfId="13" applyFont="1"/>
    <xf numFmtId="0" fontId="46" fillId="0" borderId="6" xfId="12" applyFont="1" applyBorder="1"/>
    <xf numFmtId="0" fontId="46" fillId="0" borderId="0" xfId="12" applyFont="1"/>
    <xf numFmtId="49" fontId="43" fillId="0" borderId="0" xfId="12" applyNumberFormat="1" applyFont="1" applyFill="1" applyAlignment="1">
      <alignment vertical="center"/>
    </xf>
    <xf numFmtId="49" fontId="43" fillId="0" borderId="0" xfId="12" applyNumberFormat="1" applyFont="1" applyAlignment="1">
      <alignment vertical="center"/>
    </xf>
    <xf numFmtId="0" fontId="13" fillId="0" borderId="0" xfId="3" applyFont="1" applyFill="1" applyBorder="1"/>
    <xf numFmtId="0" fontId="12" fillId="0" borderId="0" xfId="3" applyFont="1" applyFill="1" applyBorder="1" applyAlignment="1">
      <alignment vertical="top"/>
    </xf>
    <xf numFmtId="0" fontId="17" fillId="0" borderId="0" xfId="3" applyFont="1" applyFill="1" applyBorder="1" applyAlignment="1">
      <alignment vertical="top" wrapText="1"/>
    </xf>
    <xf numFmtId="0" fontId="14" fillId="0" borderId="0" xfId="3" applyFont="1" applyFill="1" applyBorder="1" applyAlignment="1">
      <alignment vertical="top" wrapText="1"/>
    </xf>
    <xf numFmtId="0" fontId="16" fillId="0" borderId="0" xfId="3" applyFont="1" applyFill="1" applyBorder="1" applyAlignment="1">
      <alignment vertical="top" wrapText="1"/>
    </xf>
    <xf numFmtId="0" fontId="21" fillId="0" borderId="0" xfId="3" applyFont="1" applyFill="1" applyBorder="1" applyAlignment="1">
      <alignment horizontal="center" vertical="center"/>
    </xf>
    <xf numFmtId="0" fontId="22" fillId="0" borderId="0" xfId="3" applyFont="1" applyFill="1" applyBorder="1"/>
    <xf numFmtId="0" fontId="18" fillId="0" borderId="0" xfId="3" applyFont="1" applyFill="1" applyBorder="1" applyAlignment="1">
      <alignment horizontal="center" vertical="center"/>
    </xf>
    <xf numFmtId="0" fontId="23" fillId="0" borderId="0" xfId="3" applyFont="1" applyFill="1" applyBorder="1"/>
    <xf numFmtId="0" fontId="48" fillId="2" borderId="0" xfId="0" applyFont="1" applyFill="1"/>
    <xf numFmtId="0" fontId="0" fillId="0" borderId="0" xfId="0" applyFont="1"/>
    <xf numFmtId="1" fontId="49" fillId="0" borderId="0" xfId="0" applyNumberFormat="1" applyFont="1"/>
    <xf numFmtId="0" fontId="0" fillId="2" borderId="0" xfId="0" applyFont="1" applyFill="1"/>
    <xf numFmtId="10" fontId="49" fillId="0" borderId="0" xfId="2" applyNumberFormat="1" applyFont="1"/>
    <xf numFmtId="0" fontId="48" fillId="2" borderId="3" xfId="0" applyFont="1" applyFill="1" applyBorder="1"/>
    <xf numFmtId="0" fontId="0" fillId="0" borderId="3" xfId="0" applyFont="1" applyBorder="1"/>
    <xf numFmtId="0" fontId="46" fillId="0" borderId="0" xfId="0" applyFont="1"/>
    <xf numFmtId="1" fontId="50" fillId="0" borderId="0" xfId="0" applyNumberFormat="1" applyFont="1"/>
    <xf numFmtId="1" fontId="49" fillId="0" borderId="3" xfId="0" applyNumberFormat="1" applyFont="1" applyBorder="1"/>
    <xf numFmtId="0" fontId="14" fillId="0" borderId="0" xfId="8" applyFont="1" applyFill="1" applyBorder="1"/>
    <xf numFmtId="0" fontId="15" fillId="0" borderId="0" xfId="8" applyFont="1" applyFill="1" applyBorder="1"/>
    <xf numFmtId="0" fontId="16" fillId="0" borderId="0" xfId="8" applyFont="1" applyFill="1" applyBorder="1" applyAlignment="1">
      <alignment vertical="top" wrapText="1"/>
    </xf>
    <xf numFmtId="0" fontId="14" fillId="0" borderId="0" xfId="8" applyFont="1" applyFill="1" applyBorder="1" applyAlignment="1">
      <alignment vertical="top" wrapText="1"/>
    </xf>
    <xf numFmtId="0" fontId="12" fillId="0" borderId="0" xfId="8" applyFont="1" applyFill="1" applyBorder="1" applyAlignment="1">
      <alignment vertical="top"/>
    </xf>
    <xf numFmtId="0" fontId="17" fillId="0" borderId="0" xfId="8" applyFont="1" applyFill="1" applyBorder="1" applyAlignment="1">
      <alignment vertical="top" wrapText="1"/>
    </xf>
    <xf numFmtId="0" fontId="24" fillId="0" borderId="0" xfId="8" applyFont="1" applyFill="1" applyBorder="1"/>
    <xf numFmtId="0" fontId="20" fillId="0" borderId="0" xfId="8" applyFont="1" applyFill="1" applyBorder="1" applyAlignment="1">
      <alignment vertical="top"/>
    </xf>
    <xf numFmtId="0" fontId="13" fillId="0" borderId="0" xfId="8" applyFont="1" applyFill="1" applyBorder="1" applyAlignment="1">
      <alignment vertical="top" wrapText="1"/>
    </xf>
    <xf numFmtId="0" fontId="18" fillId="0" borderId="0" xfId="8" applyFont="1" applyFill="1" applyBorder="1" applyAlignment="1">
      <alignment vertical="top" wrapText="1"/>
    </xf>
    <xf numFmtId="0" fontId="18" fillId="0" borderId="0" xfId="8" applyFont="1" applyFill="1" applyBorder="1"/>
    <xf numFmtId="0" fontId="22" fillId="0" borderId="0" xfId="3" applyFont="1" applyFill="1" applyBorder="1" applyAlignment="1">
      <alignmen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165" fontId="13" fillId="0" borderId="0" xfId="1" applyNumberFormat="1" applyFont="1" applyFill="1" applyBorder="1" applyAlignment="1">
      <alignment vertical="center"/>
    </xf>
    <xf numFmtId="0" fontId="23" fillId="0" borderId="0" xfId="3" applyFont="1" applyFill="1" applyBorder="1" applyAlignment="1">
      <alignment vertical="center"/>
    </xf>
    <xf numFmtId="165" fontId="23" fillId="0" borderId="0" xfId="1" applyNumberFormat="1" applyFont="1" applyFill="1" applyBorder="1" applyAlignment="1">
      <alignment vertical="center"/>
    </xf>
    <xf numFmtId="0" fontId="22" fillId="0" borderId="0" xfId="3" applyFont="1" applyFill="1" applyBorder="1" applyAlignment="1">
      <alignment horizontal="center" vertical="center"/>
    </xf>
    <xf numFmtId="165" fontId="22" fillId="0" borderId="0" xfId="1" applyNumberFormat="1" applyFont="1" applyFill="1" applyBorder="1" applyAlignment="1">
      <alignment vertical="center"/>
    </xf>
    <xf numFmtId="166" fontId="13" fillId="0" borderId="0" xfId="2" applyNumberFormat="1" applyFont="1" applyFill="1" applyBorder="1" applyAlignment="1">
      <alignment vertical="center"/>
    </xf>
    <xf numFmtId="0" fontId="13" fillId="0" borderId="0" xfId="8" applyFont="1" applyFill="1" applyBorder="1"/>
    <xf numFmtId="0" fontId="13" fillId="0" borderId="0" xfId="8" applyFont="1" applyFill="1" applyBorder="1" applyAlignment="1">
      <alignment vertical="top"/>
    </xf>
    <xf numFmtId="0" fontId="27" fillId="0" borderId="0" xfId="8" applyFont="1" applyFill="1" applyBorder="1"/>
    <xf numFmtId="0" fontId="17" fillId="0" borderId="0" xfId="8" applyFont="1" applyFill="1" applyBorder="1"/>
    <xf numFmtId="0" fontId="25" fillId="0" borderId="0" xfId="8" applyFont="1" applyFill="1" applyBorder="1"/>
    <xf numFmtId="0" fontId="15" fillId="0" borderId="0" xfId="3" applyFont="1" applyFill="1" applyBorder="1"/>
    <xf numFmtId="165" fontId="13" fillId="0" borderId="0" xfId="1" applyNumberFormat="1" applyFont="1" applyFill="1" applyBorder="1" applyAlignment="1">
      <alignment horizontal="left" vertical="center"/>
    </xf>
    <xf numFmtId="165" fontId="13" fillId="0" borderId="0" xfId="4" applyNumberFormat="1" applyFont="1" applyFill="1" applyBorder="1" applyAlignment="1">
      <alignment vertical="center"/>
    </xf>
    <xf numFmtId="165" fontId="13" fillId="0" borderId="0" xfId="4" applyNumberFormat="1" applyFont="1" applyFill="1" applyBorder="1" applyAlignment="1">
      <alignment horizontal="left" vertical="center"/>
    </xf>
    <xf numFmtId="0" fontId="48" fillId="0" borderId="0" xfId="0" applyFont="1"/>
    <xf numFmtId="17" fontId="14" fillId="0" borderId="0" xfId="3" applyNumberFormat="1" applyFont="1" applyFill="1" applyBorder="1"/>
    <xf numFmtId="0" fontId="51" fillId="0" borderId="0" xfId="0" applyFont="1"/>
    <xf numFmtId="1" fontId="51" fillId="0" borderId="0" xfId="0" applyNumberFormat="1" applyFont="1"/>
    <xf numFmtId="0" fontId="51" fillId="0" borderId="3" xfId="0" applyFont="1" applyBorder="1"/>
    <xf numFmtId="1" fontId="51" fillId="0" borderId="3" xfId="0" applyNumberFormat="1" applyFont="1" applyBorder="1"/>
    <xf numFmtId="1" fontId="48" fillId="0" borderId="0" xfId="0" applyNumberFormat="1" applyFont="1"/>
    <xf numFmtId="3" fontId="33" fillId="5" borderId="0" xfId="1" applyNumberFormat="1" applyFont="1" applyFill="1" applyAlignment="1">
      <alignment horizontal="right"/>
    </xf>
    <xf numFmtId="0" fontId="34" fillId="5" borderId="0" xfId="0" applyFont="1" applyFill="1" applyAlignment="1">
      <alignment horizontal="right" vertical="center"/>
    </xf>
    <xf numFmtId="0" fontId="34" fillId="5" borderId="3" xfId="0" applyFont="1" applyFill="1" applyBorder="1" applyAlignment="1">
      <alignment horizontal="right" vertical="center"/>
    </xf>
    <xf numFmtId="3" fontId="33" fillId="5" borderId="3" xfId="1" applyNumberFormat="1" applyFont="1" applyFill="1" applyBorder="1" applyAlignment="1">
      <alignment horizontal="right"/>
    </xf>
    <xf numFmtId="3" fontId="34" fillId="5" borderId="0" xfId="1" applyNumberFormat="1" applyFont="1" applyFill="1" applyBorder="1" applyAlignment="1">
      <alignment horizontal="right" vertical="top"/>
    </xf>
    <xf numFmtId="3" fontId="34" fillId="5" borderId="0" xfId="1" applyNumberFormat="1" applyFont="1" applyFill="1" applyAlignment="1">
      <alignment horizontal="right" vertical="top"/>
    </xf>
    <xf numFmtId="3" fontId="34" fillId="5" borderId="0" xfId="1" applyNumberFormat="1" applyFont="1" applyFill="1" applyAlignment="1">
      <alignment horizontal="right"/>
    </xf>
    <xf numFmtId="3" fontId="33" fillId="5" borderId="3" xfId="1" applyNumberFormat="1" applyFont="1" applyFill="1" applyBorder="1" applyAlignment="1">
      <alignment horizontal="right" vertical="center"/>
    </xf>
    <xf numFmtId="3" fontId="34" fillId="5" borderId="3" xfId="1" applyNumberFormat="1" applyFont="1" applyFill="1" applyBorder="1" applyAlignment="1">
      <alignment horizontal="right" vertical="center"/>
    </xf>
    <xf numFmtId="3" fontId="33" fillId="5" borderId="0" xfId="1" applyNumberFormat="1" applyFont="1" applyFill="1" applyBorder="1" applyAlignment="1">
      <alignment horizontal="right" vertical="center"/>
    </xf>
    <xf numFmtId="166" fontId="36" fillId="5" borderId="0" xfId="0" applyNumberFormat="1" applyFont="1" applyFill="1"/>
    <xf numFmtId="10" fontId="36" fillId="5" borderId="0" xfId="0" applyNumberFormat="1" applyFont="1" applyFill="1"/>
    <xf numFmtId="0" fontId="36" fillId="5" borderId="3" xfId="0" applyFont="1" applyFill="1" applyBorder="1" applyAlignment="1"/>
    <xf numFmtId="166" fontId="33" fillId="5" borderId="0" xfId="2" applyNumberFormat="1" applyFont="1" applyFill="1" applyAlignment="1">
      <alignment horizontal="right"/>
    </xf>
    <xf numFmtId="166" fontId="33" fillId="5" borderId="0" xfId="2" applyNumberFormat="1" applyFont="1" applyFill="1" applyAlignment="1">
      <alignment horizontal="right" vertical="center"/>
    </xf>
    <xf numFmtId="0" fontId="36" fillId="5" borderId="3" xfId="0" applyFont="1" applyFill="1" applyBorder="1"/>
    <xf numFmtId="1" fontId="49" fillId="5" borderId="0" xfId="0" applyNumberFormat="1" applyFont="1" applyFill="1"/>
    <xf numFmtId="1" fontId="49" fillId="5" borderId="3" xfId="0" applyNumberFormat="1" applyFont="1" applyFill="1" applyBorder="1"/>
    <xf numFmtId="1" fontId="50" fillId="5" borderId="0" xfId="0" applyNumberFormat="1" applyFont="1" applyFill="1"/>
    <xf numFmtId="10" fontId="49" fillId="5" borderId="0" xfId="2" applyNumberFormat="1" applyFont="1" applyFill="1"/>
    <xf numFmtId="0" fontId="48" fillId="5" borderId="3" xfId="0" applyFont="1" applyFill="1" applyBorder="1" applyAlignment="1">
      <alignment horizontal="right"/>
    </xf>
    <xf numFmtId="0" fontId="48" fillId="0" borderId="3" xfId="0" applyFont="1" applyBorder="1" applyAlignment="1">
      <alignment horizontal="right"/>
    </xf>
    <xf numFmtId="1" fontId="51" fillId="5" borderId="0" xfId="0" applyNumberFormat="1" applyFont="1" applyFill="1"/>
    <xf numFmtId="1" fontId="51" fillId="5" borderId="3" xfId="0" applyNumberFormat="1" applyFont="1" applyFill="1" applyBorder="1"/>
    <xf numFmtId="1" fontId="48" fillId="5" borderId="0" xfId="0" applyNumberFormat="1" applyFont="1" applyFill="1"/>
    <xf numFmtId="10" fontId="51" fillId="5" borderId="0" xfId="2" applyNumberFormat="1" applyFont="1" applyFill="1"/>
    <xf numFmtId="10" fontId="51" fillId="0" borderId="0" xfId="2" applyNumberFormat="1" applyFont="1"/>
    <xf numFmtId="0" fontId="32" fillId="0" borderId="0" xfId="11"/>
    <xf numFmtId="0" fontId="51" fillId="0" borderId="0" xfId="0" applyFont="1" applyBorder="1"/>
    <xf numFmtId="1" fontId="51" fillId="0" borderId="3" xfId="0" applyNumberFormat="1" applyFont="1" applyFill="1" applyBorder="1"/>
    <xf numFmtId="0" fontId="48" fillId="0" borderId="3" xfId="0" applyFont="1" applyFill="1" applyBorder="1" applyAlignment="1">
      <alignment horizontal="right"/>
    </xf>
    <xf numFmtId="1" fontId="51" fillId="0" borderId="0" xfId="0" applyNumberFormat="1" applyFont="1" applyFill="1"/>
    <xf numFmtId="1" fontId="48" fillId="0" borderId="0" xfId="0" applyNumberFormat="1" applyFont="1" applyFill="1"/>
    <xf numFmtId="1" fontId="49" fillId="0" borderId="3" xfId="0" applyNumberFormat="1" applyFont="1" applyFill="1" applyBorder="1"/>
    <xf numFmtId="1" fontId="50" fillId="0" borderId="0" xfId="0" applyNumberFormat="1" applyFont="1" applyFill="1"/>
    <xf numFmtId="10" fontId="49" fillId="0" borderId="0" xfId="2" applyNumberFormat="1" applyFont="1" applyFill="1"/>
    <xf numFmtId="0" fontId="0" fillId="0" borderId="0" xfId="0" applyFont="1" applyFill="1"/>
    <xf numFmtId="10" fontId="31" fillId="0" borderId="0" xfId="2" applyNumberFormat="1" applyFont="1" applyFill="1"/>
    <xf numFmtId="9" fontId="14" fillId="0" borderId="0" xfId="2" applyFont="1" applyFill="1"/>
    <xf numFmtId="0" fontId="55" fillId="0" borderId="0" xfId="3" applyFont="1" applyFill="1"/>
    <xf numFmtId="4" fontId="54" fillId="6" borderId="0" xfId="15" quotePrefix="1" applyNumberFormat="1" applyFont="1" applyFill="1" applyAlignment="1" applyProtection="1">
      <alignment wrapText="1"/>
    </xf>
    <xf numFmtId="1" fontId="14" fillId="0" borderId="0" xfId="3" applyNumberFormat="1" applyFont="1" applyFill="1"/>
    <xf numFmtId="3" fontId="54" fillId="0" borderId="0" xfId="14" applyNumberFormat="1" applyFont="1" applyFill="1" applyAlignment="1"/>
    <xf numFmtId="3" fontId="54" fillId="0" borderId="0" xfId="14" applyNumberFormat="1" applyFont="1" applyFill="1" applyAlignment="1">
      <alignment horizontal="right"/>
    </xf>
    <xf numFmtId="0" fontId="0" fillId="0" borderId="0" xfId="0" applyFill="1"/>
    <xf numFmtId="49" fontId="13" fillId="0" borderId="0" xfId="1" applyNumberFormat="1" applyFont="1" applyFill="1" applyBorder="1" applyAlignment="1">
      <alignment horizontal="left" vertical="center" wrapText="1"/>
    </xf>
    <xf numFmtId="49" fontId="23" fillId="0" borderId="0" xfId="1" applyNumberFormat="1" applyFont="1" applyFill="1" applyBorder="1" applyAlignment="1">
      <alignment horizontal="left" vertical="center" wrapText="1"/>
    </xf>
    <xf numFmtId="165" fontId="13" fillId="0" borderId="0" xfId="1" applyNumberFormat="1" applyFont="1" applyFill="1" applyBorder="1" applyAlignment="1">
      <alignment vertical="center" wrapText="1"/>
    </xf>
    <xf numFmtId="14" fontId="13" fillId="0" borderId="0" xfId="1" applyNumberFormat="1" applyFont="1" applyFill="1" applyBorder="1" applyAlignment="1">
      <alignment vertical="center"/>
    </xf>
    <xf numFmtId="3" fontId="36" fillId="6" borderId="0" xfId="16" applyNumberFormat="1" applyFont="1" applyFill="1" applyAlignment="1"/>
    <xf numFmtId="3" fontId="36" fillId="2" borderId="0" xfId="0" applyNumberFormat="1" applyFont="1" applyFill="1" applyAlignment="1">
      <alignment horizontal="right" vertical="center" wrapText="1"/>
    </xf>
    <xf numFmtId="3" fontId="36" fillId="6" borderId="3" xfId="16" applyNumberFormat="1" applyFont="1" applyFill="1" applyBorder="1" applyAlignment="1"/>
    <xf numFmtId="3" fontId="52" fillId="2" borderId="3" xfId="0" applyNumberFormat="1" applyFont="1" applyFill="1" applyBorder="1" applyAlignment="1">
      <alignment horizontal="right" vertical="center" wrapText="1"/>
    </xf>
    <xf numFmtId="3" fontId="52" fillId="6" borderId="3" xfId="16" applyNumberFormat="1" applyFont="1" applyFill="1" applyBorder="1" applyAlignment="1"/>
    <xf numFmtId="3" fontId="36" fillId="2" borderId="0" xfId="0" quotePrefix="1" applyNumberFormat="1" applyFont="1" applyFill="1" applyAlignment="1">
      <alignment horizontal="right" vertical="center" wrapText="1"/>
    </xf>
    <xf numFmtId="3" fontId="36" fillId="2" borderId="3" xfId="0" applyNumberFormat="1" applyFont="1" applyFill="1" applyBorder="1" applyAlignment="1">
      <alignment horizontal="right" vertical="center" wrapText="1"/>
    </xf>
    <xf numFmtId="3" fontId="52" fillId="6" borderId="7" xfId="16" applyNumberFormat="1" applyFont="1" applyFill="1" applyBorder="1" applyAlignment="1"/>
    <xf numFmtId="3" fontId="36" fillId="5" borderId="0" xfId="0" applyNumberFormat="1" applyFont="1" applyFill="1" applyAlignment="1">
      <alignment horizontal="right" vertical="center" wrapText="1"/>
    </xf>
    <xf numFmtId="3" fontId="52" fillId="5" borderId="3" xfId="0" applyNumberFormat="1" applyFont="1" applyFill="1" applyBorder="1" applyAlignment="1">
      <alignment horizontal="right" vertical="center" wrapText="1"/>
    </xf>
    <xf numFmtId="3" fontId="36" fillId="5" borderId="3" xfId="0" applyNumberFormat="1" applyFont="1" applyFill="1" applyBorder="1" applyAlignment="1">
      <alignment horizontal="right" vertical="center" wrapText="1"/>
    </xf>
    <xf numFmtId="3" fontId="33" fillId="2" borderId="0" xfId="0" applyNumberFormat="1" applyFont="1" applyFill="1" applyAlignment="1">
      <alignment vertical="center"/>
    </xf>
    <xf numFmtId="3" fontId="33" fillId="2" borderId="0" xfId="0" applyNumberFormat="1" applyFont="1" applyFill="1" applyAlignment="1">
      <alignment horizontal="right" vertical="center"/>
    </xf>
    <xf numFmtId="0" fontId="33" fillId="4" borderId="3" xfId="0" applyFont="1" applyFill="1" applyBorder="1" applyAlignment="1">
      <alignment vertical="center"/>
    </xf>
    <xf numFmtId="3" fontId="33" fillId="2" borderId="3" xfId="0" applyNumberFormat="1" applyFont="1" applyFill="1" applyBorder="1" applyAlignment="1">
      <alignment horizontal="right" vertical="center"/>
    </xf>
    <xf numFmtId="0" fontId="34" fillId="4" borderId="8" xfId="0" applyFont="1" applyFill="1" applyBorder="1" applyAlignment="1">
      <alignment vertical="center"/>
    </xf>
    <xf numFmtId="0" fontId="33" fillId="4" borderId="8" xfId="0" applyFont="1" applyFill="1" applyBorder="1" applyAlignment="1">
      <alignment vertical="center"/>
    </xf>
    <xf numFmtId="3" fontId="52" fillId="6" borderId="0" xfId="16" applyNumberFormat="1" applyFont="1" applyFill="1" applyBorder="1" applyAlignment="1"/>
    <xf numFmtId="3" fontId="52" fillId="5" borderId="0" xfId="0" applyNumberFormat="1" applyFont="1" applyFill="1" applyBorder="1" applyAlignment="1">
      <alignment horizontal="right" vertical="center" wrapText="1"/>
    </xf>
    <xf numFmtId="3" fontId="52" fillId="2" borderId="0" xfId="0" applyNumberFormat="1" applyFont="1" applyFill="1" applyBorder="1" applyAlignment="1">
      <alignment horizontal="right" vertical="center" wrapText="1"/>
    </xf>
    <xf numFmtId="3" fontId="36" fillId="6" borderId="0" xfId="16" applyNumberFormat="1" applyFont="1" applyFill="1" applyBorder="1" applyAlignment="1"/>
    <xf numFmtId="3" fontId="36" fillId="5" borderId="0" xfId="0" applyNumberFormat="1" applyFont="1" applyFill="1" applyBorder="1" applyAlignment="1">
      <alignment horizontal="right" vertical="center" wrapText="1"/>
    </xf>
    <xf numFmtId="3" fontId="36" fillId="2" borderId="0" xfId="0" quotePrefix="1" applyNumberFormat="1" applyFont="1" applyFill="1" applyBorder="1" applyAlignment="1">
      <alignment horizontal="right" vertical="center" wrapText="1"/>
    </xf>
    <xf numFmtId="3" fontId="36" fillId="2" borderId="0" xfId="0" applyNumberFormat="1" applyFont="1" applyFill="1" applyBorder="1" applyAlignment="1">
      <alignment horizontal="right" vertical="center" wrapText="1"/>
    </xf>
    <xf numFmtId="3" fontId="52" fillId="0" borderId="0" xfId="0" applyNumberFormat="1" applyFont="1" applyFill="1" applyBorder="1" applyAlignment="1">
      <alignment horizontal="right" vertical="center" wrapText="1"/>
    </xf>
    <xf numFmtId="3" fontId="36" fillId="0" borderId="0" xfId="0" applyNumberFormat="1" applyFont="1" applyFill="1" applyBorder="1" applyAlignment="1">
      <alignment horizontal="right" vertical="center" wrapText="1"/>
    </xf>
    <xf numFmtId="3" fontId="33" fillId="0" borderId="0" xfId="0" applyNumberFormat="1" applyFont="1" applyFill="1" applyAlignment="1">
      <alignment vertical="center"/>
    </xf>
    <xf numFmtId="3" fontId="34" fillId="0" borderId="8" xfId="0" applyNumberFormat="1" applyFont="1" applyFill="1" applyBorder="1" applyAlignment="1">
      <alignment horizontal="right" vertical="center"/>
    </xf>
    <xf numFmtId="0" fontId="33" fillId="0" borderId="0" xfId="0" applyFont="1" applyFill="1" applyBorder="1" applyAlignment="1">
      <alignment vertical="center"/>
    </xf>
    <xf numFmtId="167" fontId="34" fillId="0" borderId="0" xfId="0" applyNumberFormat="1" applyFont="1" applyFill="1" applyBorder="1" applyAlignment="1">
      <alignment horizontal="right" vertical="center"/>
    </xf>
    <xf numFmtId="3" fontId="33" fillId="0" borderId="0" xfId="0" applyNumberFormat="1" applyFont="1" applyFill="1" applyBorder="1" applyAlignment="1">
      <alignment vertical="center"/>
    </xf>
    <xf numFmtId="0" fontId="34" fillId="0" borderId="0" xfId="0" applyFont="1" applyFill="1" applyBorder="1" applyAlignment="1">
      <alignment vertical="center"/>
    </xf>
    <xf numFmtId="3" fontId="34" fillId="0" borderId="0" xfId="0" applyNumberFormat="1" applyFont="1" applyFill="1" applyBorder="1" applyAlignment="1">
      <alignment horizontal="right" vertical="center"/>
    </xf>
    <xf numFmtId="0" fontId="33" fillId="0" borderId="0" xfId="0" applyFont="1" applyFill="1" applyBorder="1" applyAlignment="1">
      <alignment horizontal="left" vertical="center"/>
    </xf>
    <xf numFmtId="0" fontId="48" fillId="0" borderId="0" xfId="0" applyFont="1" applyFill="1" applyBorder="1"/>
    <xf numFmtId="0" fontId="48" fillId="0" borderId="0" xfId="0" applyFont="1" applyFill="1" applyBorder="1" applyAlignment="1">
      <alignment horizontal="right"/>
    </xf>
    <xf numFmtId="0" fontId="46" fillId="5" borderId="3" xfId="0" applyFont="1" applyFill="1" applyBorder="1" applyAlignment="1">
      <alignment horizontal="right"/>
    </xf>
    <xf numFmtId="0" fontId="46" fillId="0" borderId="3" xfId="0" applyFont="1" applyBorder="1" applyAlignment="1">
      <alignment horizontal="right"/>
    </xf>
    <xf numFmtId="0" fontId="57" fillId="0" borderId="0" xfId="0" applyFont="1"/>
    <xf numFmtId="0" fontId="48" fillId="2" borderId="0" xfId="0" applyFont="1" applyFill="1" applyBorder="1"/>
    <xf numFmtId="1" fontId="17" fillId="0" borderId="0" xfId="3" applyNumberFormat="1" applyFont="1" applyFill="1" applyBorder="1" applyAlignment="1">
      <alignment vertical="top" wrapText="1"/>
    </xf>
    <xf numFmtId="3" fontId="14" fillId="0" borderId="0" xfId="3" applyNumberFormat="1" applyFont="1" applyFill="1"/>
    <xf numFmtId="1" fontId="14" fillId="0" borderId="0" xfId="3" applyNumberFormat="1" applyFont="1" applyFill="1" applyBorder="1"/>
    <xf numFmtId="168" fontId="14" fillId="0" borderId="0" xfId="8" applyNumberFormat="1" applyFont="1" applyFill="1" applyBorder="1"/>
    <xf numFmtId="168" fontId="18" fillId="0" borderId="0" xfId="8" applyNumberFormat="1" applyFont="1" applyFill="1" applyBorder="1"/>
    <xf numFmtId="168" fontId="13" fillId="0" borderId="0" xfId="1" applyNumberFormat="1" applyFont="1" applyFill="1" applyBorder="1" applyAlignment="1">
      <alignment horizontal="left" vertical="center" wrapText="1"/>
    </xf>
    <xf numFmtId="0" fontId="49" fillId="0" borderId="0" xfId="0" applyFont="1" applyBorder="1"/>
    <xf numFmtId="0" fontId="31" fillId="0" borderId="0" xfId="0" applyFont="1" applyBorder="1"/>
    <xf numFmtId="0" fontId="0" fillId="0" borderId="0" xfId="0" applyFont="1" applyBorder="1"/>
    <xf numFmtId="0" fontId="58" fillId="0" borderId="0" xfId="11" applyFont="1" applyAlignment="1">
      <alignment vertical="center"/>
    </xf>
    <xf numFmtId="0" fontId="59" fillId="0" borderId="0" xfId="3" applyFont="1" applyFill="1" applyBorder="1" applyAlignment="1">
      <alignment horizontal="left" vertical="center"/>
    </xf>
    <xf numFmtId="4" fontId="60" fillId="6" borderId="0" xfId="15" quotePrefix="1" applyNumberFormat="1" applyFont="1" applyFill="1" applyAlignment="1" applyProtection="1"/>
    <xf numFmtId="4" fontId="61" fillId="6" borderId="0" xfId="15" quotePrefix="1" applyNumberFormat="1" applyFont="1" applyFill="1" applyAlignment="1" applyProtection="1"/>
    <xf numFmtId="4" fontId="60" fillId="6" borderId="0" xfId="15" quotePrefix="1" applyNumberFormat="1" applyFont="1" applyFill="1" applyAlignment="1" applyProtection="1">
      <alignment wrapText="1"/>
    </xf>
    <xf numFmtId="0" fontId="19" fillId="0" borderId="0" xfId="0" applyFont="1"/>
    <xf numFmtId="0" fontId="62" fillId="0" borderId="0" xfId="0" applyFont="1" applyFill="1" applyAlignment="1">
      <alignment vertical="center"/>
    </xf>
    <xf numFmtId="0" fontId="62" fillId="0" borderId="0" xfId="0" applyFont="1"/>
    <xf numFmtId="0" fontId="63" fillId="0" borderId="0" xfId="0" applyFont="1"/>
    <xf numFmtId="0" fontId="63" fillId="0" borderId="0" xfId="0" applyFont="1" applyAlignment="1">
      <alignment wrapText="1"/>
    </xf>
    <xf numFmtId="0" fontId="64" fillId="0" borderId="0" xfId="0" applyFont="1"/>
    <xf numFmtId="3" fontId="63" fillId="0" borderId="0" xfId="0" applyNumberFormat="1" applyFont="1"/>
    <xf numFmtId="0" fontId="65" fillId="0" borderId="0" xfId="0" quotePrefix="1" applyFont="1" applyBorder="1"/>
    <xf numFmtId="3" fontId="66" fillId="0" borderId="0" xfId="0" applyNumberFormat="1" applyFont="1" applyBorder="1"/>
    <xf numFmtId="0" fontId="63" fillId="0" borderId="3" xfId="0" quotePrefix="1" applyFont="1" applyBorder="1"/>
    <xf numFmtId="3" fontId="63" fillId="0" borderId="3" xfId="0" applyNumberFormat="1" applyFont="1" applyBorder="1"/>
    <xf numFmtId="3" fontId="63" fillId="0" borderId="0" xfId="0" applyNumberFormat="1" applyFont="1" applyBorder="1"/>
    <xf numFmtId="3" fontId="64" fillId="0" borderId="0" xfId="0" applyNumberFormat="1" applyFont="1"/>
    <xf numFmtId="3" fontId="64" fillId="0" borderId="0" xfId="0" applyNumberFormat="1" applyFont="1" applyBorder="1"/>
    <xf numFmtId="0" fontId="63" fillId="0" borderId="0" xfId="0" applyFont="1" applyBorder="1"/>
    <xf numFmtId="165" fontId="63" fillId="0" borderId="0" xfId="1" applyNumberFormat="1" applyFont="1"/>
    <xf numFmtId="0" fontId="67" fillId="7" borderId="9" xfId="0" applyFont="1" applyFill="1" applyBorder="1"/>
    <xf numFmtId="166" fontId="62" fillId="7" borderId="9" xfId="0" applyNumberFormat="1" applyFont="1" applyFill="1" applyBorder="1"/>
    <xf numFmtId="165" fontId="63" fillId="0" borderId="0" xfId="0" applyNumberFormat="1" applyFont="1"/>
    <xf numFmtId="166" fontId="68" fillId="7" borderId="9" xfId="0" applyNumberFormat="1" applyFont="1" applyFill="1" applyBorder="1"/>
    <xf numFmtId="0" fontId="63" fillId="0" borderId="0" xfId="0" quotePrefix="1" applyFont="1"/>
    <xf numFmtId="3" fontId="63" fillId="0" borderId="0" xfId="0" applyNumberFormat="1" applyFont="1" applyFill="1"/>
    <xf numFmtId="3" fontId="62" fillId="7" borderId="9" xfId="0" applyNumberFormat="1" applyFont="1" applyFill="1" applyBorder="1"/>
    <xf numFmtId="3" fontId="68" fillId="7" borderId="9" xfId="0" applyNumberFormat="1" applyFont="1" applyFill="1" applyBorder="1"/>
    <xf numFmtId="0" fontId="63" fillId="0" borderId="3" xfId="0" quotePrefix="1" applyFont="1" applyBorder="1" applyAlignment="1">
      <alignment wrapText="1"/>
    </xf>
    <xf numFmtId="3" fontId="64" fillId="0" borderId="3" xfId="0" applyNumberFormat="1" applyFont="1" applyBorder="1"/>
    <xf numFmtId="3" fontId="63" fillId="0" borderId="3" xfId="0" applyNumberFormat="1" applyFont="1" applyFill="1" applyBorder="1"/>
    <xf numFmtId="3" fontId="64" fillId="0" borderId="3" xfId="0" applyNumberFormat="1" applyFont="1" applyFill="1" applyBorder="1"/>
    <xf numFmtId="0" fontId="63" fillId="0" borderId="0" xfId="0" quotePrefix="1" applyFont="1" applyAlignment="1">
      <alignment wrapText="1"/>
    </xf>
    <xf numFmtId="0" fontId="67" fillId="7" borderId="9" xfId="0" applyFont="1" applyFill="1" applyBorder="1" applyAlignment="1">
      <alignment wrapText="1"/>
    </xf>
    <xf numFmtId="0" fontId="63" fillId="0" borderId="3" xfId="0" applyFont="1" applyBorder="1"/>
    <xf numFmtId="3" fontId="64" fillId="0" borderId="0" xfId="0" applyNumberFormat="1" applyFont="1" applyFill="1"/>
    <xf numFmtId="166" fontId="62" fillId="7" borderId="9" xfId="2" applyNumberFormat="1" applyFont="1" applyFill="1" applyBorder="1"/>
    <xf numFmtId="0" fontId="67" fillId="0" borderId="8" xfId="0" applyFont="1" applyBorder="1"/>
    <xf numFmtId="3" fontId="68" fillId="0" borderId="8" xfId="0" applyNumberFormat="1" applyFont="1" applyBorder="1"/>
    <xf numFmtId="3" fontId="62" fillId="0" borderId="8" xfId="0" applyNumberFormat="1" applyFont="1" applyBorder="1"/>
    <xf numFmtId="3" fontId="68" fillId="0" borderId="0" xfId="0" applyNumberFormat="1" applyFont="1" applyBorder="1"/>
    <xf numFmtId="3" fontId="62" fillId="0" borderId="0" xfId="0" applyNumberFormat="1" applyFont="1" applyBorder="1"/>
    <xf numFmtId="3" fontId="68" fillId="0" borderId="3" xfId="0" applyNumberFormat="1" applyFont="1" applyBorder="1"/>
    <xf numFmtId="3" fontId="62" fillId="0" borderId="3" xfId="0" applyNumberFormat="1" applyFont="1" applyBorder="1"/>
    <xf numFmtId="0" fontId="63" fillId="0" borderId="0" xfId="0" quotePrefix="1" applyFont="1" applyBorder="1"/>
    <xf numFmtId="9" fontId="62" fillId="7" borderId="9" xfId="2" applyNumberFormat="1" applyFont="1" applyFill="1" applyBorder="1"/>
    <xf numFmtId="3" fontId="63" fillId="0" borderId="0" xfId="0" applyNumberFormat="1" applyFont="1" applyAlignment="1">
      <alignment horizontal="center"/>
    </xf>
    <xf numFmtId="3" fontId="63" fillId="0" borderId="0" xfId="0" applyNumberFormat="1" applyFont="1" applyBorder="1" applyAlignment="1">
      <alignment horizontal="center"/>
    </xf>
    <xf numFmtId="3" fontId="63" fillId="0" borderId="3" xfId="0" applyNumberFormat="1" applyFont="1" applyBorder="1" applyAlignment="1">
      <alignment horizontal="center"/>
    </xf>
    <xf numFmtId="0" fontId="63" fillId="0" borderId="0" xfId="0" quotePrefix="1" applyFont="1" applyFill="1" applyBorder="1"/>
    <xf numFmtId="0" fontId="63" fillId="0" borderId="0" xfId="0" applyFont="1" applyFill="1" applyBorder="1"/>
    <xf numFmtId="10" fontId="63" fillId="0" borderId="0" xfId="0" applyNumberFormat="1" applyFont="1" applyFill="1"/>
    <xf numFmtId="10" fontId="63" fillId="0" borderId="0" xfId="0" applyNumberFormat="1" applyFont="1"/>
    <xf numFmtId="10" fontId="64" fillId="0" borderId="0" xfId="0" applyNumberFormat="1" applyFont="1"/>
    <xf numFmtId="10" fontId="63" fillId="0" borderId="0" xfId="0" applyNumberFormat="1" applyFont="1" applyAlignment="1">
      <alignment horizontal="center"/>
    </xf>
    <xf numFmtId="4" fontId="62" fillId="7" borderId="9" xfId="0" applyNumberFormat="1" applyFont="1" applyFill="1" applyBorder="1"/>
    <xf numFmtId="3" fontId="63" fillId="7" borderId="9" xfId="0" applyNumberFormat="1" applyFont="1" applyFill="1" applyBorder="1" applyAlignment="1">
      <alignment horizontal="center"/>
    </xf>
    <xf numFmtId="0" fontId="67" fillId="0" borderId="0" xfId="0" applyFont="1" applyBorder="1"/>
    <xf numFmtId="0" fontId="63" fillId="0" borderId="3" xfId="0" applyFont="1" applyFill="1" applyBorder="1"/>
    <xf numFmtId="10" fontId="63" fillId="0" borderId="3" xfId="0" applyNumberFormat="1" applyFont="1" applyFill="1" applyBorder="1"/>
    <xf numFmtId="10" fontId="63" fillId="0" borderId="3" xfId="0" applyNumberFormat="1" applyFont="1" applyBorder="1"/>
    <xf numFmtId="10" fontId="63" fillId="0" borderId="3" xfId="0" applyNumberFormat="1" applyFont="1" applyBorder="1" applyAlignment="1">
      <alignment horizontal="center"/>
    </xf>
    <xf numFmtId="3" fontId="62" fillId="7" borderId="9" xfId="0" applyNumberFormat="1" applyFont="1" applyFill="1" applyBorder="1" applyAlignment="1">
      <alignment horizontal="center"/>
    </xf>
    <xf numFmtId="4" fontId="63" fillId="0" borderId="0" xfId="0" applyNumberFormat="1" applyFont="1" applyBorder="1"/>
    <xf numFmtId="4" fontId="64" fillId="0" borderId="0" xfId="0" applyNumberFormat="1" applyFont="1" applyBorder="1"/>
    <xf numFmtId="3" fontId="64" fillId="0" borderId="0" xfId="0" applyNumberFormat="1" applyFont="1" applyBorder="1" applyAlignment="1">
      <alignment horizontal="center"/>
    </xf>
    <xf numFmtId="3" fontId="63" fillId="0" borderId="0" xfId="0" applyNumberFormat="1" applyFont="1" applyBorder="1" applyAlignment="1">
      <alignment horizontal="center" vertical="center"/>
    </xf>
    <xf numFmtId="3" fontId="64" fillId="0" borderId="0" xfId="0" applyNumberFormat="1" applyFont="1" applyBorder="1" applyAlignment="1">
      <alignment horizontal="center" vertical="center"/>
    </xf>
    <xf numFmtId="3" fontId="68" fillId="7" borderId="9" xfId="0" applyNumberFormat="1" applyFont="1" applyFill="1" applyBorder="1" applyAlignment="1">
      <alignment horizontal="center"/>
    </xf>
    <xf numFmtId="16" fontId="8" fillId="0" borderId="0" xfId="0" quotePrefix="1" applyNumberFormat="1" applyFont="1"/>
    <xf numFmtId="0" fontId="10" fillId="0" borderId="0" xfId="5" applyFill="1" applyAlignment="1">
      <alignment horizontal="center"/>
    </xf>
    <xf numFmtId="0" fontId="32" fillId="0" borderId="0" xfId="11" applyFill="1" applyBorder="1"/>
    <xf numFmtId="0" fontId="32" fillId="0" borderId="0" xfId="11" applyFill="1"/>
    <xf numFmtId="0" fontId="69" fillId="0" borderId="0" xfId="3" applyFont="1" applyFill="1"/>
    <xf numFmtId="0" fontId="19" fillId="0" borderId="0" xfId="0" applyFont="1" applyBorder="1"/>
    <xf numFmtId="0" fontId="19" fillId="0" borderId="0" xfId="0" applyFont="1" applyFill="1" applyBorder="1"/>
    <xf numFmtId="0" fontId="70" fillId="0" borderId="0" xfId="0" applyFont="1" applyBorder="1"/>
    <xf numFmtId="0" fontId="71" fillId="0" borderId="0" xfId="8" applyFont="1" applyFill="1" applyBorder="1"/>
    <xf numFmtId="0" fontId="8" fillId="0" borderId="0" xfId="3" applyFont="1" applyFill="1" applyBorder="1" applyAlignment="1">
      <alignment horizontal="center" vertical="center"/>
    </xf>
    <xf numFmtId="0" fontId="8" fillId="0" borderId="0" xfId="3" applyFont="1" applyFill="1" applyBorder="1" applyAlignment="1">
      <alignment vertical="center"/>
    </xf>
    <xf numFmtId="165" fontId="8" fillId="0" borderId="0" xfId="1" applyNumberFormat="1" applyFont="1" applyFill="1" applyBorder="1" applyAlignment="1">
      <alignment vertical="center"/>
    </xf>
    <xf numFmtId="168" fontId="8" fillId="0" borderId="0" xfId="1" applyNumberFormat="1" applyFont="1" applyFill="1" applyBorder="1" applyAlignment="1">
      <alignment vertical="center"/>
    </xf>
    <xf numFmtId="168" fontId="72" fillId="0" borderId="0" xfId="8" applyNumberFormat="1" applyFont="1" applyFill="1" applyBorder="1"/>
    <xf numFmtId="0" fontId="72" fillId="0" borderId="0" xfId="8" applyFont="1" applyFill="1" applyBorder="1"/>
    <xf numFmtId="0" fontId="73" fillId="0" borderId="0" xfId="3" applyFont="1" applyFill="1" applyBorder="1" applyAlignment="1">
      <alignment vertical="center"/>
    </xf>
    <xf numFmtId="49" fontId="8" fillId="0" borderId="0" xfId="1" applyNumberFormat="1" applyFont="1" applyFill="1" applyBorder="1" applyAlignment="1">
      <alignment horizontal="left" vertical="center"/>
    </xf>
    <xf numFmtId="168" fontId="8" fillId="0" borderId="0" xfId="1" applyNumberFormat="1" applyFont="1" applyFill="1" applyBorder="1" applyAlignment="1">
      <alignment horizontal="left" vertical="center"/>
    </xf>
    <xf numFmtId="49" fontId="8" fillId="0" borderId="0" xfId="1" applyNumberFormat="1" applyFont="1" applyFill="1" applyBorder="1" applyAlignment="1">
      <alignment horizontal="left" vertical="center" wrapText="1"/>
    </xf>
    <xf numFmtId="168" fontId="8" fillId="0" borderId="0" xfId="1" applyNumberFormat="1" applyFont="1" applyFill="1" applyBorder="1" applyAlignment="1">
      <alignment horizontal="left" vertical="center" wrapText="1"/>
    </xf>
    <xf numFmtId="165" fontId="8" fillId="0" borderId="0" xfId="1" applyNumberFormat="1" applyFont="1" applyFill="1" applyBorder="1"/>
    <xf numFmtId="0" fontId="74" fillId="0" borderId="0" xfId="8" applyFont="1" applyFill="1" applyBorder="1" applyAlignment="1">
      <alignment vertical="top"/>
    </xf>
    <xf numFmtId="0" fontId="8" fillId="0" borderId="0" xfId="8" applyFont="1" applyFill="1" applyBorder="1" applyAlignment="1">
      <alignment vertical="top" wrapText="1"/>
    </xf>
    <xf numFmtId="0" fontId="72" fillId="0" borderId="0" xfId="8" applyFont="1" applyFill="1" applyBorder="1" applyAlignment="1">
      <alignment vertical="top" wrapText="1"/>
    </xf>
    <xf numFmtId="0" fontId="8" fillId="0" borderId="0" xfId="8" applyFont="1" applyFill="1" applyBorder="1"/>
    <xf numFmtId="0" fontId="8" fillId="0" borderId="0" xfId="8" applyFont="1" applyFill="1" applyBorder="1" applyAlignment="1">
      <alignment vertical="top"/>
    </xf>
    <xf numFmtId="0" fontId="69" fillId="0" borderId="0" xfId="8" applyFont="1" applyFill="1" applyBorder="1"/>
    <xf numFmtId="2" fontId="8" fillId="0" borderId="0" xfId="1" applyNumberFormat="1" applyFont="1" applyFill="1" applyBorder="1" applyAlignment="1">
      <alignment horizontal="left" vertical="center" wrapText="1"/>
    </xf>
    <xf numFmtId="169" fontId="0" fillId="8" borderId="0" xfId="0" applyNumberFormat="1" applyFont="1" applyFill="1" applyBorder="1" applyAlignment="1">
      <alignment horizontal="left"/>
    </xf>
    <xf numFmtId="0" fontId="43" fillId="0" borderId="0" xfId="0" applyFont="1"/>
    <xf numFmtId="170" fontId="63" fillId="0" borderId="0" xfId="0" applyNumberFormat="1" applyFont="1"/>
    <xf numFmtId="170" fontId="63" fillId="0" borderId="0" xfId="0" applyNumberFormat="1" applyFont="1" applyAlignment="1">
      <alignment wrapText="1"/>
    </xf>
    <xf numFmtId="170" fontId="62" fillId="0" borderId="0" xfId="0" applyNumberFormat="1" applyFont="1"/>
    <xf numFmtId="0" fontId="34" fillId="4" borderId="0" xfId="0" applyFont="1" applyFill="1" applyBorder="1" applyAlignment="1">
      <alignment vertical="center"/>
    </xf>
    <xf numFmtId="3" fontId="34" fillId="2" borderId="0" xfId="0" applyNumberFormat="1" applyFont="1" applyFill="1" applyBorder="1" applyAlignment="1">
      <alignment horizontal="right" vertical="center"/>
    </xf>
    <xf numFmtId="3" fontId="33" fillId="0" borderId="3" xfId="0" applyNumberFormat="1" applyFont="1" applyFill="1" applyBorder="1" applyAlignment="1">
      <alignment vertical="center"/>
    </xf>
    <xf numFmtId="3" fontId="33" fillId="2" borderId="3" xfId="0" applyNumberFormat="1" applyFont="1" applyFill="1" applyBorder="1" applyAlignment="1">
      <alignment vertical="center"/>
    </xf>
    <xf numFmtId="3" fontId="36" fillId="5" borderId="8" xfId="0" applyNumberFormat="1" applyFont="1" applyFill="1" applyBorder="1" applyAlignment="1">
      <alignment horizontal="right" vertical="center" wrapText="1"/>
    </xf>
    <xf numFmtId="3" fontId="33" fillId="0" borderId="8" xfId="0" applyNumberFormat="1" applyFont="1" applyFill="1" applyBorder="1" applyAlignment="1">
      <alignment vertical="center"/>
    </xf>
    <xf numFmtId="0" fontId="33" fillId="5" borderId="3" xfId="0" applyFont="1" applyFill="1" applyBorder="1"/>
    <xf numFmtId="0" fontId="75" fillId="0" borderId="0" xfId="0" applyFont="1"/>
    <xf numFmtId="0" fontId="11" fillId="0" borderId="0" xfId="5" applyFont="1" applyBorder="1" applyAlignment="1">
      <alignment horizontal="center" vertical="center"/>
    </xf>
    <xf numFmtId="0" fontId="13" fillId="0" borderId="0" xfId="3" applyFont="1" applyFill="1" applyBorder="1" applyAlignment="1">
      <alignment horizontal="center" vertical="center"/>
    </xf>
    <xf numFmtId="49" fontId="79" fillId="0" borderId="0" xfId="12" applyNumberFormat="1" applyFont="1" applyFill="1" applyAlignment="1">
      <alignment vertical="center"/>
    </xf>
    <xf numFmtId="0" fontId="79" fillId="0" borderId="0" xfId="12" applyFont="1" applyFill="1" applyAlignment="1">
      <alignment vertical="center"/>
    </xf>
    <xf numFmtId="0" fontId="49" fillId="0" borderId="0" xfId="0" applyFont="1"/>
    <xf numFmtId="0" fontId="49" fillId="0" borderId="0" xfId="0" applyFont="1" applyFill="1"/>
    <xf numFmtId="3" fontId="49" fillId="0" borderId="0" xfId="0" applyNumberFormat="1" applyFont="1"/>
    <xf numFmtId="3" fontId="78" fillId="0" borderId="0" xfId="0" applyNumberFormat="1" applyFont="1"/>
    <xf numFmtId="49" fontId="32" fillId="0" borderId="0" xfId="11" applyNumberFormat="1"/>
    <xf numFmtId="1" fontId="49" fillId="5" borderId="0" xfId="0" applyNumberFormat="1" applyFont="1" applyFill="1" applyBorder="1"/>
    <xf numFmtId="1" fontId="51" fillId="5" borderId="0" xfId="0" applyNumberFormat="1" applyFont="1" applyFill="1" applyBorder="1"/>
    <xf numFmtId="1" fontId="49" fillId="0" borderId="0" xfId="0" applyNumberFormat="1" applyFont="1" applyFill="1" applyBorder="1"/>
    <xf numFmtId="1" fontId="49" fillId="0" borderId="0" xfId="0" applyNumberFormat="1" applyFont="1" applyBorder="1"/>
    <xf numFmtId="1" fontId="51" fillId="0" borderId="0" xfId="0" applyNumberFormat="1" applyFont="1" applyBorder="1"/>
    <xf numFmtId="10" fontId="51" fillId="0" borderId="0" xfId="2" applyNumberFormat="1" applyFont="1" applyFill="1"/>
    <xf numFmtId="0" fontId="40" fillId="0" borderId="0" xfId="13" quotePrefix="1" applyFont="1" applyAlignment="1">
      <alignment horizontal="left"/>
    </xf>
    <xf numFmtId="0" fontId="62" fillId="7" borderId="9" xfId="0" applyFont="1" applyFill="1" applyBorder="1"/>
    <xf numFmtId="10" fontId="0" fillId="0" borderId="0" xfId="0" applyNumberFormat="1"/>
    <xf numFmtId="165" fontId="63" fillId="0" borderId="0" xfId="1" applyNumberFormat="1" applyFont="1" applyAlignment="1">
      <alignment horizontal="center"/>
    </xf>
    <xf numFmtId="165" fontId="64" fillId="0" borderId="0" xfId="1" applyNumberFormat="1" applyFont="1"/>
    <xf numFmtId="165" fontId="63" fillId="0" borderId="0" xfId="1" applyNumberFormat="1" applyFont="1" applyFill="1"/>
    <xf numFmtId="3" fontId="0" fillId="0" borderId="0" xfId="0" applyNumberFormat="1"/>
    <xf numFmtId="0" fontId="76" fillId="0" borderId="0" xfId="11326" applyFont="1" applyFill="1" applyAlignment="1">
      <alignment vertical="center" wrapText="1"/>
    </xf>
    <xf numFmtId="0" fontId="76" fillId="2" borderId="0" xfId="11326" applyFont="1" applyFill="1"/>
    <xf numFmtId="0" fontId="77" fillId="0" borderId="10" xfId="11326" applyFont="1" applyFill="1" applyBorder="1" applyAlignment="1">
      <alignment vertical="center" wrapText="1"/>
    </xf>
    <xf numFmtId="0" fontId="77" fillId="0" borderId="10" xfId="11326" applyFont="1" applyFill="1" applyBorder="1" applyAlignment="1">
      <alignment horizontal="center" vertical="center" wrapText="1"/>
    </xf>
    <xf numFmtId="0" fontId="76" fillId="2" borderId="10" xfId="11326" applyFont="1" applyFill="1" applyBorder="1" applyAlignment="1">
      <alignment vertical="center" wrapText="1"/>
    </xf>
    <xf numFmtId="0" fontId="1" fillId="0" borderId="10" xfId="11326" applyFill="1" applyBorder="1"/>
    <xf numFmtId="0" fontId="1" fillId="2" borderId="0" xfId="11326" applyFill="1"/>
    <xf numFmtId="0" fontId="76" fillId="0" borderId="10" xfId="11326" applyFont="1" applyFill="1" applyBorder="1" applyAlignment="1">
      <alignment vertical="center" wrapText="1"/>
    </xf>
    <xf numFmtId="0" fontId="162" fillId="2" borderId="0" xfId="11326" applyFont="1" applyFill="1"/>
    <xf numFmtId="0" fontId="163" fillId="2" borderId="0" xfId="11326" applyFont="1" applyFill="1" applyAlignment="1">
      <alignment vertical="center" wrapText="1"/>
    </xf>
    <xf numFmtId="0" fontId="76" fillId="2" borderId="0" xfId="11326" applyFont="1" applyFill="1" applyAlignment="1">
      <alignment vertical="center" wrapText="1"/>
    </xf>
    <xf numFmtId="0" fontId="76" fillId="0" borderId="0" xfId="11326" applyFont="1"/>
    <xf numFmtId="0" fontId="0" fillId="0" borderId="3" xfId="0" applyBorder="1"/>
    <xf numFmtId="0" fontId="0" fillId="0" borderId="0" xfId="0" applyBorder="1"/>
    <xf numFmtId="0" fontId="46" fillId="0" borderId="3" xfId="0" applyFont="1" applyBorder="1" applyAlignment="1">
      <alignment wrapText="1"/>
    </xf>
    <xf numFmtId="0" fontId="46" fillId="0" borderId="3" xfId="0" applyFont="1" applyBorder="1" applyAlignment="1">
      <alignment horizontal="center" wrapText="1"/>
    </xf>
    <xf numFmtId="165" fontId="0" fillId="0" borderId="0" xfId="1" applyNumberFormat="1" applyFont="1"/>
    <xf numFmtId="165" fontId="0" fillId="0" borderId="0" xfId="1" applyNumberFormat="1" applyFont="1" applyBorder="1"/>
    <xf numFmtId="165" fontId="0" fillId="0" borderId="3" xfId="1" applyNumberFormat="1" applyFont="1" applyBorder="1"/>
    <xf numFmtId="0" fontId="46" fillId="5" borderId="3" xfId="0" applyFont="1" applyFill="1" applyBorder="1"/>
    <xf numFmtId="165" fontId="46" fillId="5" borderId="3" xfId="1" applyNumberFormat="1" applyFont="1" applyFill="1" applyBorder="1"/>
    <xf numFmtId="0" fontId="46" fillId="66" borderId="3" xfId="0" applyFont="1" applyFill="1" applyBorder="1" applyAlignment="1">
      <alignment horizontal="center" wrapText="1"/>
    </xf>
    <xf numFmtId="165" fontId="46" fillId="66" borderId="0" xfId="1" applyNumberFormat="1" applyFont="1" applyFill="1" applyBorder="1"/>
    <xf numFmtId="165" fontId="46" fillId="66" borderId="3" xfId="1" applyNumberFormat="1" applyFont="1" applyFill="1" applyBorder="1"/>
    <xf numFmtId="165" fontId="0" fillId="0" borderId="0" xfId="1" applyNumberFormat="1" applyFont="1" applyFill="1"/>
    <xf numFmtId="0" fontId="47" fillId="0" borderId="0" xfId="13" applyFont="1" applyAlignment="1">
      <alignment horizontal="left"/>
    </xf>
    <xf numFmtId="0" fontId="76" fillId="0" borderId="10" xfId="11326" applyFont="1" applyFill="1" applyBorder="1" applyAlignment="1">
      <alignment vertical="center" wrapText="1"/>
    </xf>
    <xf numFmtId="0" fontId="76" fillId="0" borderId="34" xfId="11326" applyFont="1" applyFill="1" applyBorder="1" applyAlignment="1">
      <alignment horizontal="center" vertical="center" wrapText="1"/>
    </xf>
    <xf numFmtId="0" fontId="76" fillId="0" borderId="35" xfId="11326" applyFont="1" applyFill="1" applyBorder="1" applyAlignment="1">
      <alignment horizontal="center" vertical="center" wrapText="1"/>
    </xf>
  </cellXfs>
  <cellStyles count="11327">
    <cellStyle name="20 % - uthevingsfarge 1" xfId="11307" xr:uid="{65148434-2752-48E4-96B8-92EF0A72A4CE}"/>
    <cellStyle name="20 % – uthevingsfarge 1" xfId="23" builtinId="30" customBuiltin="1"/>
    <cellStyle name="20 % - uthevingsfarge 2" xfId="11308" xr:uid="{D643811D-5CE9-4EFC-8747-DAFFF8378F09}"/>
    <cellStyle name="20 % – uthevingsfarge 2" xfId="25" builtinId="34" customBuiltin="1"/>
    <cellStyle name="20 % - uthevingsfarge 3" xfId="11309" xr:uid="{BA9884A6-E2C8-470B-8BB9-6B31DDF7D2FA}"/>
    <cellStyle name="20 % – uthevingsfarge 3" xfId="27" builtinId="38" customBuiltin="1"/>
    <cellStyle name="20 % - uthevingsfarge 4" xfId="11310" xr:uid="{7A6E2043-ECAD-4138-B66F-C17237C1F583}"/>
    <cellStyle name="20 % – uthevingsfarge 4" xfId="29" builtinId="42" customBuiltin="1"/>
    <cellStyle name="20 % - uthevingsfarge 5" xfId="11311" xr:uid="{4E561E98-4BF5-40AF-894D-CC1329F0A282}"/>
    <cellStyle name="20 % – uthevingsfarge 5" xfId="31" builtinId="46" customBuiltin="1"/>
    <cellStyle name="20 % - uthevingsfarge 6" xfId="11312" xr:uid="{56A14224-A6AA-4FE9-8BE6-C396F75AEB3D}"/>
    <cellStyle name="20 % – uthevingsfarge 6" xfId="33" builtinId="50" customBuiltin="1"/>
    <cellStyle name="20% - 1. jelölőszín" xfId="4175" xr:uid="{00000000-0005-0000-0000-000006000000}"/>
    <cellStyle name="20% - 1. jelölőszín 2" xfId="10749" xr:uid="{00000000-0005-0000-0000-000007000000}"/>
    <cellStyle name="20% - 1. jelölőszín_20130128_ITS on reporting_Annex I_CA" xfId="10750" xr:uid="{00000000-0005-0000-0000-000008000000}"/>
    <cellStyle name="20% - 2. jelölőszín" xfId="4176" xr:uid="{00000000-0005-0000-0000-000009000000}"/>
    <cellStyle name="20% - 2. jelölőszín 2" xfId="10751" xr:uid="{00000000-0005-0000-0000-00000A000000}"/>
    <cellStyle name="20% - 2. jelölőszín_20130128_ITS on reporting_Annex I_CA" xfId="10752" xr:uid="{00000000-0005-0000-0000-00000B000000}"/>
    <cellStyle name="20% - 3. jelölőszín" xfId="4177" xr:uid="{00000000-0005-0000-0000-00000C000000}"/>
    <cellStyle name="20% - 3. jelölőszín 2" xfId="10753" xr:uid="{00000000-0005-0000-0000-00000D000000}"/>
    <cellStyle name="20% - 3. jelölőszín_20130128_ITS on reporting_Annex I_CA" xfId="10754" xr:uid="{00000000-0005-0000-0000-00000E000000}"/>
    <cellStyle name="20% - 4. jelölőszín" xfId="4178" xr:uid="{00000000-0005-0000-0000-00000F000000}"/>
    <cellStyle name="20% - 4. jelölőszín 2" xfId="10755" xr:uid="{00000000-0005-0000-0000-000010000000}"/>
    <cellStyle name="20% - 4. jelölőszín_20130128_ITS on reporting_Annex I_CA" xfId="10756" xr:uid="{00000000-0005-0000-0000-000011000000}"/>
    <cellStyle name="20% - 5. jelölőszín" xfId="4179" xr:uid="{00000000-0005-0000-0000-000012000000}"/>
    <cellStyle name="20% - 5. jelölőszín 2" xfId="10757" xr:uid="{00000000-0005-0000-0000-000013000000}"/>
    <cellStyle name="20% - 5. jelölőszín_20130128_ITS on reporting_Annex I_CA" xfId="10758" xr:uid="{00000000-0005-0000-0000-000014000000}"/>
    <cellStyle name="20% - 6. jelölőszín" xfId="4180" xr:uid="{00000000-0005-0000-0000-000015000000}"/>
    <cellStyle name="20% - 6. jelölőszín 2" xfId="10759" xr:uid="{00000000-0005-0000-0000-000016000000}"/>
    <cellStyle name="20% - 6. jelölőszín_20130128_ITS on reporting_Annex I_CA" xfId="10760" xr:uid="{00000000-0005-0000-0000-000017000000}"/>
    <cellStyle name="20% - Accent1 2" xfId="10761" xr:uid="{00000000-0005-0000-0000-000018000000}"/>
    <cellStyle name="20% - Accent2 2" xfId="10762" xr:uid="{00000000-0005-0000-0000-000019000000}"/>
    <cellStyle name="20% - Accent3 2" xfId="10763" xr:uid="{00000000-0005-0000-0000-00001A000000}"/>
    <cellStyle name="20% - Accent4 2" xfId="10764" xr:uid="{00000000-0005-0000-0000-00001B000000}"/>
    <cellStyle name="20% - Accent5 2" xfId="10765" xr:uid="{00000000-0005-0000-0000-00001C000000}"/>
    <cellStyle name="20% - Accent6 2" xfId="10766" xr:uid="{00000000-0005-0000-0000-00001D000000}"/>
    <cellStyle name="20% - Énfasis1" xfId="4181" xr:uid="{00000000-0005-0000-0000-00001E000000}"/>
    <cellStyle name="20% - Énfasis2" xfId="4182" xr:uid="{00000000-0005-0000-0000-00001F000000}"/>
    <cellStyle name="20% - Énfasis3" xfId="4183" xr:uid="{00000000-0005-0000-0000-000020000000}"/>
    <cellStyle name="20% - Énfasis4" xfId="4184" xr:uid="{00000000-0005-0000-0000-000021000000}"/>
    <cellStyle name="20% - Énfasis5" xfId="4185" xr:uid="{00000000-0005-0000-0000-000022000000}"/>
    <cellStyle name="20% - Énfasis6" xfId="4186" xr:uid="{00000000-0005-0000-0000-000023000000}"/>
    <cellStyle name="20% - uthevingsfarge 1 10" xfId="128" xr:uid="{00000000-0005-0000-0000-000024000000}"/>
    <cellStyle name="20% - uthevingsfarge 1 10 2" xfId="129" xr:uid="{00000000-0005-0000-0000-000025000000}"/>
    <cellStyle name="20% - uthevingsfarge 1 10 2 2" xfId="5254" xr:uid="{00000000-0005-0000-0000-000026000000}"/>
    <cellStyle name="20% - uthevingsfarge 1 10 2 2 2" xfId="7887" xr:uid="{00000000-0005-0000-0000-000027000000}"/>
    <cellStyle name="20% - uthevingsfarge 1 10 2 3" xfId="9207" xr:uid="{00000000-0005-0000-0000-000028000000}"/>
    <cellStyle name="20% - uthevingsfarge 1 10 3" xfId="4535" xr:uid="{00000000-0005-0000-0000-000029000000}"/>
    <cellStyle name="20% - uthevingsfarge 1 10 3 2" xfId="7208" xr:uid="{00000000-0005-0000-0000-00002A000000}"/>
    <cellStyle name="20% - uthevingsfarge 1 10 4" xfId="9870" xr:uid="{00000000-0005-0000-0000-00002B000000}"/>
    <cellStyle name="20% - uthevingsfarge 1 100" xfId="130" xr:uid="{00000000-0005-0000-0000-00002C000000}"/>
    <cellStyle name="20% - uthevingsfarge 1 100 2" xfId="2730" xr:uid="{00000000-0005-0000-0000-00002D000000}"/>
    <cellStyle name="20% - uthevingsfarge 1 100 2 2" xfId="3020" xr:uid="{00000000-0005-0000-0000-00002E000000}"/>
    <cellStyle name="20% - uthevingsfarge 1 100 2 2 2" xfId="6605" xr:uid="{00000000-0005-0000-0000-00002F000000}"/>
    <cellStyle name="20% - uthevingsfarge 1 100 2 3" xfId="3630" xr:uid="{00000000-0005-0000-0000-000030000000}"/>
    <cellStyle name="20% - uthevingsfarge 1 100 2 4" xfId="6303" xr:uid="{00000000-0005-0000-0000-000031000000}"/>
    <cellStyle name="20% - uthevingsfarge 1 100 2 5" xfId="8606" xr:uid="{00000000-0005-0000-0000-000032000000}"/>
    <cellStyle name="20% - uthevingsfarge 1 100 3" xfId="3019" xr:uid="{00000000-0005-0000-0000-000033000000}"/>
    <cellStyle name="20% - uthevingsfarge 1 100 3 2" xfId="6604" xr:uid="{00000000-0005-0000-0000-000034000000}"/>
    <cellStyle name="20% - uthevingsfarge 1 100 4" xfId="3659" xr:uid="{00000000-0005-0000-0000-000035000000}"/>
    <cellStyle name="20% - uthevingsfarge 1 100 5" xfId="6019" xr:uid="{00000000-0005-0000-0000-000036000000}"/>
    <cellStyle name="20% - uthevingsfarge 1 100 6" xfId="8605" xr:uid="{00000000-0005-0000-0000-000037000000}"/>
    <cellStyle name="20% - uthevingsfarge 1 101" xfId="131" xr:uid="{00000000-0005-0000-0000-000038000000}"/>
    <cellStyle name="20% - uthevingsfarge 1 101 2" xfId="2731" xr:uid="{00000000-0005-0000-0000-000039000000}"/>
    <cellStyle name="20% - uthevingsfarge 1 101 2 2" xfId="3022" xr:uid="{00000000-0005-0000-0000-00003A000000}"/>
    <cellStyle name="20% - uthevingsfarge 1 101 2 2 2" xfId="6607" xr:uid="{00000000-0005-0000-0000-00003B000000}"/>
    <cellStyle name="20% - uthevingsfarge 1 101 2 3" xfId="4067" xr:uid="{00000000-0005-0000-0000-00003C000000}"/>
    <cellStyle name="20% - uthevingsfarge 1 101 2 4" xfId="6304" xr:uid="{00000000-0005-0000-0000-00003D000000}"/>
    <cellStyle name="20% - uthevingsfarge 1 101 2 5" xfId="8607" xr:uid="{00000000-0005-0000-0000-00003E000000}"/>
    <cellStyle name="20% - uthevingsfarge 1 101 3" xfId="3021" xr:uid="{00000000-0005-0000-0000-00003F000000}"/>
    <cellStyle name="20% - uthevingsfarge 1 101 3 2" xfId="6606" xr:uid="{00000000-0005-0000-0000-000040000000}"/>
    <cellStyle name="20% - uthevingsfarge 1 101 4" xfId="3627" xr:uid="{00000000-0005-0000-0000-000041000000}"/>
    <cellStyle name="20% - uthevingsfarge 1 102" xfId="132" xr:uid="{00000000-0005-0000-0000-000042000000}"/>
    <cellStyle name="20% - uthevingsfarge 1 102 2" xfId="2732" xr:uid="{00000000-0005-0000-0000-000043000000}"/>
    <cellStyle name="20% - uthevingsfarge 1 102 2 2" xfId="3024" xr:uid="{00000000-0005-0000-0000-000044000000}"/>
    <cellStyle name="20% - uthevingsfarge 1 102 2 2 2" xfId="6609" xr:uid="{00000000-0005-0000-0000-000045000000}"/>
    <cellStyle name="20% - uthevingsfarge 1 102 2 3" xfId="3928" xr:uid="{00000000-0005-0000-0000-000046000000}"/>
    <cellStyle name="20% - uthevingsfarge 1 102 2 4" xfId="6305" xr:uid="{00000000-0005-0000-0000-000047000000}"/>
    <cellStyle name="20% - uthevingsfarge 1 102 2 5" xfId="8609" xr:uid="{00000000-0005-0000-0000-000048000000}"/>
    <cellStyle name="20% - uthevingsfarge 1 102 3" xfId="3023" xr:uid="{00000000-0005-0000-0000-000049000000}"/>
    <cellStyle name="20% - uthevingsfarge 1 102 3 2" xfId="6608" xr:uid="{00000000-0005-0000-0000-00004A000000}"/>
    <cellStyle name="20% - uthevingsfarge 1 102 4" xfId="3628" xr:uid="{00000000-0005-0000-0000-00004B000000}"/>
    <cellStyle name="20% - uthevingsfarge 1 102 5" xfId="6020" xr:uid="{00000000-0005-0000-0000-00004C000000}"/>
    <cellStyle name="20% - uthevingsfarge 1 102 6" xfId="8608" xr:uid="{00000000-0005-0000-0000-00004D000000}"/>
    <cellStyle name="20% - uthevingsfarge 1 103" xfId="133" xr:uid="{00000000-0005-0000-0000-00004E000000}"/>
    <cellStyle name="20% - uthevingsfarge 1 103 2" xfId="2733" xr:uid="{00000000-0005-0000-0000-00004F000000}"/>
    <cellStyle name="20% - uthevingsfarge 1 103 2 2" xfId="3026" xr:uid="{00000000-0005-0000-0000-000050000000}"/>
    <cellStyle name="20% - uthevingsfarge 1 103 2 2 2" xfId="6611" xr:uid="{00000000-0005-0000-0000-000051000000}"/>
    <cellStyle name="20% - uthevingsfarge 1 103 2 3" xfId="3612" xr:uid="{00000000-0005-0000-0000-000052000000}"/>
    <cellStyle name="20% - uthevingsfarge 1 103 2 4" xfId="6306" xr:uid="{00000000-0005-0000-0000-000053000000}"/>
    <cellStyle name="20% - uthevingsfarge 1 103 2 5" xfId="8611" xr:uid="{00000000-0005-0000-0000-000054000000}"/>
    <cellStyle name="20% - uthevingsfarge 1 103 3" xfId="3025" xr:uid="{00000000-0005-0000-0000-000055000000}"/>
    <cellStyle name="20% - uthevingsfarge 1 103 3 2" xfId="6610" xr:uid="{00000000-0005-0000-0000-000056000000}"/>
    <cellStyle name="20% - uthevingsfarge 1 103 4" xfId="4148" xr:uid="{00000000-0005-0000-0000-000057000000}"/>
    <cellStyle name="20% - uthevingsfarge 1 103 5" xfId="6021" xr:uid="{00000000-0005-0000-0000-000058000000}"/>
    <cellStyle name="20% - uthevingsfarge 1 103 6" xfId="8610" xr:uid="{00000000-0005-0000-0000-000059000000}"/>
    <cellStyle name="20% - uthevingsfarge 1 104" xfId="134" xr:uid="{00000000-0005-0000-0000-00005A000000}"/>
    <cellStyle name="20% - uthevingsfarge 1 104 2" xfId="2734" xr:uid="{00000000-0005-0000-0000-00005B000000}"/>
    <cellStyle name="20% - uthevingsfarge 1 104 2 2" xfId="3028" xr:uid="{00000000-0005-0000-0000-00005C000000}"/>
    <cellStyle name="20% - uthevingsfarge 1 104 2 2 2" xfId="6613" xr:uid="{00000000-0005-0000-0000-00005D000000}"/>
    <cellStyle name="20% - uthevingsfarge 1 104 2 3" xfId="3661" xr:uid="{00000000-0005-0000-0000-00005E000000}"/>
    <cellStyle name="20% - uthevingsfarge 1 104 2 4" xfId="6307" xr:uid="{00000000-0005-0000-0000-00005F000000}"/>
    <cellStyle name="20% - uthevingsfarge 1 104 2 5" xfId="8613" xr:uid="{00000000-0005-0000-0000-000060000000}"/>
    <cellStyle name="20% - uthevingsfarge 1 104 3" xfId="3027" xr:uid="{00000000-0005-0000-0000-000061000000}"/>
    <cellStyle name="20% - uthevingsfarge 1 104 3 2" xfId="6612" xr:uid="{00000000-0005-0000-0000-000062000000}"/>
    <cellStyle name="20% - uthevingsfarge 1 104 4" xfId="3658" xr:uid="{00000000-0005-0000-0000-000063000000}"/>
    <cellStyle name="20% - uthevingsfarge 1 104 5" xfId="6022" xr:uid="{00000000-0005-0000-0000-000064000000}"/>
    <cellStyle name="20% - uthevingsfarge 1 104 6" xfId="8612" xr:uid="{00000000-0005-0000-0000-000065000000}"/>
    <cellStyle name="20% - uthevingsfarge 1 105" xfId="135" xr:uid="{00000000-0005-0000-0000-000066000000}"/>
    <cellStyle name="20% - uthevingsfarge 1 105 2" xfId="2735" xr:uid="{00000000-0005-0000-0000-000067000000}"/>
    <cellStyle name="20% - uthevingsfarge 1 105 2 2" xfId="3030" xr:uid="{00000000-0005-0000-0000-000068000000}"/>
    <cellStyle name="20% - uthevingsfarge 1 105 2 2 2" xfId="6615" xr:uid="{00000000-0005-0000-0000-000069000000}"/>
    <cellStyle name="20% - uthevingsfarge 1 105 2 3" xfId="3978" xr:uid="{00000000-0005-0000-0000-00006A000000}"/>
    <cellStyle name="20% - uthevingsfarge 1 105 2 4" xfId="6308" xr:uid="{00000000-0005-0000-0000-00006B000000}"/>
    <cellStyle name="20% - uthevingsfarge 1 105 2 5" xfId="8615" xr:uid="{00000000-0005-0000-0000-00006C000000}"/>
    <cellStyle name="20% - uthevingsfarge 1 105 3" xfId="3029" xr:uid="{00000000-0005-0000-0000-00006D000000}"/>
    <cellStyle name="20% - uthevingsfarge 1 105 3 2" xfId="6614" xr:uid="{00000000-0005-0000-0000-00006E000000}"/>
    <cellStyle name="20% - uthevingsfarge 1 105 4" xfId="3625" xr:uid="{00000000-0005-0000-0000-00006F000000}"/>
    <cellStyle name="20% - uthevingsfarge 1 105 5" xfId="6023" xr:uid="{00000000-0005-0000-0000-000070000000}"/>
    <cellStyle name="20% - uthevingsfarge 1 105 6" xfId="8614" xr:uid="{00000000-0005-0000-0000-000071000000}"/>
    <cellStyle name="20% - uthevingsfarge 1 106" xfId="136" xr:uid="{00000000-0005-0000-0000-000072000000}"/>
    <cellStyle name="20% - uthevingsfarge 1 106 2" xfId="2736" xr:uid="{00000000-0005-0000-0000-000073000000}"/>
    <cellStyle name="20% - uthevingsfarge 1 106 2 2" xfId="3032" xr:uid="{00000000-0005-0000-0000-000074000000}"/>
    <cellStyle name="20% - uthevingsfarge 1 106 2 2 2" xfId="6617" xr:uid="{00000000-0005-0000-0000-000075000000}"/>
    <cellStyle name="20% - uthevingsfarge 1 106 2 3" xfId="3927" xr:uid="{00000000-0005-0000-0000-000076000000}"/>
    <cellStyle name="20% - uthevingsfarge 1 106 2 4" xfId="6309" xr:uid="{00000000-0005-0000-0000-000077000000}"/>
    <cellStyle name="20% - uthevingsfarge 1 106 2 5" xfId="8617" xr:uid="{00000000-0005-0000-0000-000078000000}"/>
    <cellStyle name="20% - uthevingsfarge 1 106 3" xfId="3031" xr:uid="{00000000-0005-0000-0000-000079000000}"/>
    <cellStyle name="20% - uthevingsfarge 1 106 3 2" xfId="6616" xr:uid="{00000000-0005-0000-0000-00007A000000}"/>
    <cellStyle name="20% - uthevingsfarge 1 106 4" xfId="3626" xr:uid="{00000000-0005-0000-0000-00007B000000}"/>
    <cellStyle name="20% - uthevingsfarge 1 106 5" xfId="6024" xr:uid="{00000000-0005-0000-0000-00007C000000}"/>
    <cellStyle name="20% - uthevingsfarge 1 106 6" xfId="8616" xr:uid="{00000000-0005-0000-0000-00007D000000}"/>
    <cellStyle name="20% - uthevingsfarge 1 107" xfId="137" xr:uid="{00000000-0005-0000-0000-00007E000000}"/>
    <cellStyle name="20% - uthevingsfarge 1 107 2" xfId="2737" xr:uid="{00000000-0005-0000-0000-00007F000000}"/>
    <cellStyle name="20% - uthevingsfarge 1 107 2 2" xfId="3034" xr:uid="{00000000-0005-0000-0000-000080000000}"/>
    <cellStyle name="20% - uthevingsfarge 1 107 2 2 2" xfId="6619" xr:uid="{00000000-0005-0000-0000-000081000000}"/>
    <cellStyle name="20% - uthevingsfarge 1 107 2 3" xfId="3758" xr:uid="{00000000-0005-0000-0000-000082000000}"/>
    <cellStyle name="20% - uthevingsfarge 1 107 2 4" xfId="6310" xr:uid="{00000000-0005-0000-0000-000083000000}"/>
    <cellStyle name="20% - uthevingsfarge 1 107 2 5" xfId="8619" xr:uid="{00000000-0005-0000-0000-000084000000}"/>
    <cellStyle name="20% - uthevingsfarge 1 107 3" xfId="3033" xr:uid="{00000000-0005-0000-0000-000085000000}"/>
    <cellStyle name="20% - uthevingsfarge 1 107 3 2" xfId="6618" xr:uid="{00000000-0005-0000-0000-000086000000}"/>
    <cellStyle name="20% - uthevingsfarge 1 107 4" xfId="4048" xr:uid="{00000000-0005-0000-0000-000087000000}"/>
    <cellStyle name="20% - uthevingsfarge 1 107 5" xfId="6025" xr:uid="{00000000-0005-0000-0000-000088000000}"/>
    <cellStyle name="20% - uthevingsfarge 1 107 6" xfId="8618" xr:uid="{00000000-0005-0000-0000-000089000000}"/>
    <cellStyle name="20% - uthevingsfarge 1 108" xfId="138" xr:uid="{00000000-0005-0000-0000-00008A000000}"/>
    <cellStyle name="20% - uthevingsfarge 1 108 2" xfId="2738" xr:uid="{00000000-0005-0000-0000-00008B000000}"/>
    <cellStyle name="20% - uthevingsfarge 1 108 2 2" xfId="3036" xr:uid="{00000000-0005-0000-0000-00008C000000}"/>
    <cellStyle name="20% - uthevingsfarge 1 108 2 2 2" xfId="6621" xr:uid="{00000000-0005-0000-0000-00008D000000}"/>
    <cellStyle name="20% - uthevingsfarge 1 108 2 3" xfId="4068" xr:uid="{00000000-0005-0000-0000-00008E000000}"/>
    <cellStyle name="20% - uthevingsfarge 1 108 2 4" xfId="6311" xr:uid="{00000000-0005-0000-0000-00008F000000}"/>
    <cellStyle name="20% - uthevingsfarge 1 108 2 5" xfId="8621" xr:uid="{00000000-0005-0000-0000-000090000000}"/>
    <cellStyle name="20% - uthevingsfarge 1 108 3" xfId="3035" xr:uid="{00000000-0005-0000-0000-000091000000}"/>
    <cellStyle name="20% - uthevingsfarge 1 108 3 2" xfId="6620" xr:uid="{00000000-0005-0000-0000-000092000000}"/>
    <cellStyle name="20% - uthevingsfarge 1 108 4" xfId="3900" xr:uid="{00000000-0005-0000-0000-000093000000}"/>
    <cellStyle name="20% - uthevingsfarge 1 108 5" xfId="6026" xr:uid="{00000000-0005-0000-0000-000094000000}"/>
    <cellStyle name="20% - uthevingsfarge 1 108 6" xfId="8620" xr:uid="{00000000-0005-0000-0000-000095000000}"/>
    <cellStyle name="20% - uthevingsfarge 1 109" xfId="139" xr:uid="{00000000-0005-0000-0000-000096000000}"/>
    <cellStyle name="20% - uthevingsfarge 1 109 2" xfId="2739" xr:uid="{00000000-0005-0000-0000-000097000000}"/>
    <cellStyle name="20% - uthevingsfarge 1 109 2 2" xfId="3038" xr:uid="{00000000-0005-0000-0000-000098000000}"/>
    <cellStyle name="20% - uthevingsfarge 1 109 2 2 2" xfId="6623" xr:uid="{00000000-0005-0000-0000-000099000000}"/>
    <cellStyle name="20% - uthevingsfarge 1 109 2 3" xfId="4007" xr:uid="{00000000-0005-0000-0000-00009A000000}"/>
    <cellStyle name="20% - uthevingsfarge 1 109 2 4" xfId="6312" xr:uid="{00000000-0005-0000-0000-00009B000000}"/>
    <cellStyle name="20% - uthevingsfarge 1 109 2 5" xfId="8623" xr:uid="{00000000-0005-0000-0000-00009C000000}"/>
    <cellStyle name="20% - uthevingsfarge 1 109 3" xfId="3037" xr:uid="{00000000-0005-0000-0000-00009D000000}"/>
    <cellStyle name="20% - uthevingsfarge 1 109 3 2" xfId="6622" xr:uid="{00000000-0005-0000-0000-00009E000000}"/>
    <cellStyle name="20% - uthevingsfarge 1 109 4" xfId="4145" xr:uid="{00000000-0005-0000-0000-00009F000000}"/>
    <cellStyle name="20% - uthevingsfarge 1 109 5" xfId="6027" xr:uid="{00000000-0005-0000-0000-0000A0000000}"/>
    <cellStyle name="20% - uthevingsfarge 1 109 6" xfId="8622" xr:uid="{00000000-0005-0000-0000-0000A1000000}"/>
    <cellStyle name="20% - uthevingsfarge 1 11" xfId="140" xr:uid="{00000000-0005-0000-0000-0000A2000000}"/>
    <cellStyle name="20% - uthevingsfarge 1 11 2" xfId="141" xr:uid="{00000000-0005-0000-0000-0000A3000000}"/>
    <cellStyle name="20% - uthevingsfarge 1 11 2 2" xfId="5255" xr:uid="{00000000-0005-0000-0000-0000A4000000}"/>
    <cellStyle name="20% - uthevingsfarge 1 11 2 2 2" xfId="7888" xr:uid="{00000000-0005-0000-0000-0000A5000000}"/>
    <cellStyle name="20% - uthevingsfarge 1 11 2 3" xfId="9723" xr:uid="{00000000-0005-0000-0000-0000A6000000}"/>
    <cellStyle name="20% - uthevingsfarge 1 11 3" xfId="4534" xr:uid="{00000000-0005-0000-0000-0000A7000000}"/>
    <cellStyle name="20% - uthevingsfarge 1 11 3 2" xfId="7207" xr:uid="{00000000-0005-0000-0000-0000A8000000}"/>
    <cellStyle name="20% - uthevingsfarge 1 11 4" xfId="9201" xr:uid="{00000000-0005-0000-0000-0000A9000000}"/>
    <cellStyle name="20% - uthevingsfarge 1 110" xfId="6588" xr:uid="{00000000-0005-0000-0000-0000AA000000}"/>
    <cellStyle name="20% - uthevingsfarge 1 111" xfId="8591" xr:uid="{00000000-0005-0000-0000-0000AB000000}"/>
    <cellStyle name="20% - uthevingsfarge 1 12" xfId="142" xr:uid="{00000000-0005-0000-0000-0000AC000000}"/>
    <cellStyle name="20% - uthevingsfarge 1 12 2" xfId="143" xr:uid="{00000000-0005-0000-0000-0000AD000000}"/>
    <cellStyle name="20% - uthevingsfarge 1 12 2 2" xfId="5256" xr:uid="{00000000-0005-0000-0000-0000AE000000}"/>
    <cellStyle name="20% - uthevingsfarge 1 12 2 2 2" xfId="7889" xr:uid="{00000000-0005-0000-0000-0000AF000000}"/>
    <cellStyle name="20% - uthevingsfarge 1 12 2 3" xfId="9986" xr:uid="{00000000-0005-0000-0000-0000B0000000}"/>
    <cellStyle name="20% - uthevingsfarge 1 12 3" xfId="4533" xr:uid="{00000000-0005-0000-0000-0000B1000000}"/>
    <cellStyle name="20% - uthevingsfarge 1 12 3 2" xfId="7206" xr:uid="{00000000-0005-0000-0000-0000B2000000}"/>
    <cellStyle name="20% - uthevingsfarge 1 12 4" xfId="9200" xr:uid="{00000000-0005-0000-0000-0000B3000000}"/>
    <cellStyle name="20% - uthevingsfarge 1 13" xfId="144" xr:uid="{00000000-0005-0000-0000-0000B4000000}"/>
    <cellStyle name="20% - uthevingsfarge 1 13 2" xfId="145" xr:uid="{00000000-0005-0000-0000-0000B5000000}"/>
    <cellStyle name="20% - uthevingsfarge 1 13 2 2" xfId="5257" xr:uid="{00000000-0005-0000-0000-0000B6000000}"/>
    <cellStyle name="20% - uthevingsfarge 1 13 2 2 2" xfId="7890" xr:uid="{00000000-0005-0000-0000-0000B7000000}"/>
    <cellStyle name="20% - uthevingsfarge 1 13 2 3" xfId="9985" xr:uid="{00000000-0005-0000-0000-0000B8000000}"/>
    <cellStyle name="20% - uthevingsfarge 1 13 3" xfId="4532" xr:uid="{00000000-0005-0000-0000-0000B9000000}"/>
    <cellStyle name="20% - uthevingsfarge 1 13 3 2" xfId="7205" xr:uid="{00000000-0005-0000-0000-0000BA000000}"/>
    <cellStyle name="20% - uthevingsfarge 1 13 4" xfId="9990" xr:uid="{00000000-0005-0000-0000-0000BB000000}"/>
    <cellStyle name="20% - uthevingsfarge 1 14" xfId="146" xr:uid="{00000000-0005-0000-0000-0000BC000000}"/>
    <cellStyle name="20% - uthevingsfarge 1 14 2" xfId="147" xr:uid="{00000000-0005-0000-0000-0000BD000000}"/>
    <cellStyle name="20% - uthevingsfarge 1 14 2 2" xfId="5258" xr:uid="{00000000-0005-0000-0000-0000BE000000}"/>
    <cellStyle name="20% - uthevingsfarge 1 14 2 2 2" xfId="7891" xr:uid="{00000000-0005-0000-0000-0000BF000000}"/>
    <cellStyle name="20% - uthevingsfarge 1 14 2 3" xfId="10724" xr:uid="{00000000-0005-0000-0000-0000C0000000}"/>
    <cellStyle name="20% - uthevingsfarge 1 14 3" xfId="4531" xr:uid="{00000000-0005-0000-0000-0000C1000000}"/>
    <cellStyle name="20% - uthevingsfarge 1 14 3 2" xfId="7204" xr:uid="{00000000-0005-0000-0000-0000C2000000}"/>
    <cellStyle name="20% - uthevingsfarge 1 14 4" xfId="9984" xr:uid="{00000000-0005-0000-0000-0000C3000000}"/>
    <cellStyle name="20% - uthevingsfarge 1 15" xfId="148" xr:uid="{00000000-0005-0000-0000-0000C4000000}"/>
    <cellStyle name="20% - uthevingsfarge 1 15 2" xfId="149" xr:uid="{00000000-0005-0000-0000-0000C5000000}"/>
    <cellStyle name="20% - uthevingsfarge 1 15 2 2" xfId="5259" xr:uid="{00000000-0005-0000-0000-0000C6000000}"/>
    <cellStyle name="20% - uthevingsfarge 1 15 2 2 2" xfId="7892" xr:uid="{00000000-0005-0000-0000-0000C7000000}"/>
    <cellStyle name="20% - uthevingsfarge 1 15 2 3" xfId="9722" xr:uid="{00000000-0005-0000-0000-0000C8000000}"/>
    <cellStyle name="20% - uthevingsfarge 1 15 3" xfId="4530" xr:uid="{00000000-0005-0000-0000-0000C9000000}"/>
    <cellStyle name="20% - uthevingsfarge 1 15 3 2" xfId="7203" xr:uid="{00000000-0005-0000-0000-0000CA000000}"/>
    <cellStyle name="20% - uthevingsfarge 1 15 4" xfId="9721" xr:uid="{00000000-0005-0000-0000-0000CB000000}"/>
    <cellStyle name="20% - uthevingsfarge 1 16" xfId="150" xr:uid="{00000000-0005-0000-0000-0000CC000000}"/>
    <cellStyle name="20% - uthevingsfarge 1 16 2" xfId="151" xr:uid="{00000000-0005-0000-0000-0000CD000000}"/>
    <cellStyle name="20% - uthevingsfarge 1 16 2 2" xfId="5260" xr:uid="{00000000-0005-0000-0000-0000CE000000}"/>
    <cellStyle name="20% - uthevingsfarge 1 16 2 2 2" xfId="7893" xr:uid="{00000000-0005-0000-0000-0000CF000000}"/>
    <cellStyle name="20% - uthevingsfarge 1 16 2 3" xfId="9720" xr:uid="{00000000-0005-0000-0000-0000D0000000}"/>
    <cellStyle name="20% - uthevingsfarge 1 16 3" xfId="4529" xr:uid="{00000000-0005-0000-0000-0000D1000000}"/>
    <cellStyle name="20% - uthevingsfarge 1 16 3 2" xfId="7202" xr:uid="{00000000-0005-0000-0000-0000D2000000}"/>
    <cellStyle name="20% - uthevingsfarge 1 16 4" xfId="10723" xr:uid="{00000000-0005-0000-0000-0000D3000000}"/>
    <cellStyle name="20% - uthevingsfarge 1 17" xfId="152" xr:uid="{00000000-0005-0000-0000-0000D4000000}"/>
    <cellStyle name="20% - uthevingsfarge 1 17 2" xfId="153" xr:uid="{00000000-0005-0000-0000-0000D5000000}"/>
    <cellStyle name="20% - uthevingsfarge 1 17 2 2" xfId="5261" xr:uid="{00000000-0005-0000-0000-0000D6000000}"/>
    <cellStyle name="20% - uthevingsfarge 1 17 2 2 2" xfId="7894" xr:uid="{00000000-0005-0000-0000-0000D7000000}"/>
    <cellStyle name="20% - uthevingsfarge 1 17 2 3" xfId="10730" xr:uid="{00000000-0005-0000-0000-0000D8000000}"/>
    <cellStyle name="20% - uthevingsfarge 1 17 3" xfId="4528" xr:uid="{00000000-0005-0000-0000-0000D9000000}"/>
    <cellStyle name="20% - uthevingsfarge 1 17 3 2" xfId="7201" xr:uid="{00000000-0005-0000-0000-0000DA000000}"/>
    <cellStyle name="20% - uthevingsfarge 1 17 4" xfId="9983" xr:uid="{00000000-0005-0000-0000-0000DB000000}"/>
    <cellStyle name="20% - uthevingsfarge 1 18" xfId="154" xr:uid="{00000000-0005-0000-0000-0000DC000000}"/>
    <cellStyle name="20% - uthevingsfarge 1 18 2" xfId="155" xr:uid="{00000000-0005-0000-0000-0000DD000000}"/>
    <cellStyle name="20% - uthevingsfarge 1 18 2 2" xfId="5262" xr:uid="{00000000-0005-0000-0000-0000DE000000}"/>
    <cellStyle name="20% - uthevingsfarge 1 18 2 2 2" xfId="7895" xr:uid="{00000000-0005-0000-0000-0000DF000000}"/>
    <cellStyle name="20% - uthevingsfarge 1 18 2 3" xfId="10726" xr:uid="{00000000-0005-0000-0000-0000E0000000}"/>
    <cellStyle name="20% - uthevingsfarge 1 18 3" xfId="4527" xr:uid="{00000000-0005-0000-0000-0000E1000000}"/>
    <cellStyle name="20% - uthevingsfarge 1 18 3 2" xfId="7200" xr:uid="{00000000-0005-0000-0000-0000E2000000}"/>
    <cellStyle name="20% - uthevingsfarge 1 18 4" xfId="10725" xr:uid="{00000000-0005-0000-0000-0000E3000000}"/>
    <cellStyle name="20% - uthevingsfarge 1 19" xfId="156" xr:uid="{00000000-0005-0000-0000-0000E4000000}"/>
    <cellStyle name="20% - uthevingsfarge 1 19 2" xfId="157" xr:uid="{00000000-0005-0000-0000-0000E5000000}"/>
    <cellStyle name="20% - uthevingsfarge 1 19 2 2" xfId="5263" xr:uid="{00000000-0005-0000-0000-0000E6000000}"/>
    <cellStyle name="20% - uthevingsfarge 1 19 2 2 2" xfId="7896" xr:uid="{00000000-0005-0000-0000-0000E7000000}"/>
    <cellStyle name="20% - uthevingsfarge 1 19 2 3" xfId="10309" xr:uid="{00000000-0005-0000-0000-0000E8000000}"/>
    <cellStyle name="20% - uthevingsfarge 1 19 3" xfId="4526" xr:uid="{00000000-0005-0000-0000-0000E9000000}"/>
    <cellStyle name="20% - uthevingsfarge 1 19 3 2" xfId="7199" xr:uid="{00000000-0005-0000-0000-0000EA000000}"/>
    <cellStyle name="20% - uthevingsfarge 1 19 4" xfId="10460" xr:uid="{00000000-0005-0000-0000-0000EB000000}"/>
    <cellStyle name="20% - uthevingsfarge 1 2" xfId="62" xr:uid="{00000000-0005-0000-0000-0000EC000000}"/>
    <cellStyle name="20% - uthevingsfarge 1 2 2" xfId="158" xr:uid="{00000000-0005-0000-0000-0000ED000000}"/>
    <cellStyle name="20% - uthevingsfarge 1 2 2 2" xfId="5264" xr:uid="{00000000-0005-0000-0000-0000EE000000}"/>
    <cellStyle name="20% - uthevingsfarge 1 2 2 2 2" xfId="7897" xr:uid="{00000000-0005-0000-0000-0000EF000000}"/>
    <cellStyle name="20% - uthevingsfarge 1 2 2 3" xfId="9960" xr:uid="{00000000-0005-0000-0000-0000F0000000}"/>
    <cellStyle name="20% - uthevingsfarge 1 2 3" xfId="4525" xr:uid="{00000000-0005-0000-0000-0000F1000000}"/>
    <cellStyle name="20% - uthevingsfarge 1 2 3 2" xfId="7198" xr:uid="{00000000-0005-0000-0000-0000F2000000}"/>
    <cellStyle name="20% - uthevingsfarge 1 2 4" xfId="9869" xr:uid="{00000000-0005-0000-0000-0000F3000000}"/>
    <cellStyle name="20% - uthevingsfarge 1 20" xfId="159" xr:uid="{00000000-0005-0000-0000-0000F4000000}"/>
    <cellStyle name="20% - uthevingsfarge 1 20 2" xfId="160" xr:uid="{00000000-0005-0000-0000-0000F5000000}"/>
    <cellStyle name="20% - uthevingsfarge 1 20 2 2" xfId="5265" xr:uid="{00000000-0005-0000-0000-0000F6000000}"/>
    <cellStyle name="20% - uthevingsfarge 1 20 2 2 2" xfId="7898" xr:uid="{00000000-0005-0000-0000-0000F7000000}"/>
    <cellStyle name="20% - uthevingsfarge 1 20 2 3" xfId="10308" xr:uid="{00000000-0005-0000-0000-0000F8000000}"/>
    <cellStyle name="20% - uthevingsfarge 1 20 3" xfId="4524" xr:uid="{00000000-0005-0000-0000-0000F9000000}"/>
    <cellStyle name="20% - uthevingsfarge 1 20 3 2" xfId="7197" xr:uid="{00000000-0005-0000-0000-0000FA000000}"/>
    <cellStyle name="20% - uthevingsfarge 1 20 4" xfId="10459" xr:uid="{00000000-0005-0000-0000-0000FB000000}"/>
    <cellStyle name="20% - uthevingsfarge 1 21" xfId="161" xr:uid="{00000000-0005-0000-0000-0000FC000000}"/>
    <cellStyle name="20% - uthevingsfarge 1 21 2" xfId="162" xr:uid="{00000000-0005-0000-0000-0000FD000000}"/>
    <cellStyle name="20% - uthevingsfarge 1 21 2 2" xfId="5266" xr:uid="{00000000-0005-0000-0000-0000FE000000}"/>
    <cellStyle name="20% - uthevingsfarge 1 21 2 2 2" xfId="7899" xr:uid="{00000000-0005-0000-0000-0000FF000000}"/>
    <cellStyle name="20% - uthevingsfarge 1 21 2 3" xfId="9959" xr:uid="{00000000-0005-0000-0000-000000010000}"/>
    <cellStyle name="20% - uthevingsfarge 1 21 3" xfId="4523" xr:uid="{00000000-0005-0000-0000-000001010000}"/>
    <cellStyle name="20% - uthevingsfarge 1 21 3 2" xfId="7196" xr:uid="{00000000-0005-0000-0000-000002010000}"/>
    <cellStyle name="20% - uthevingsfarge 1 21 4" xfId="9868" xr:uid="{00000000-0005-0000-0000-000003010000}"/>
    <cellStyle name="20% - uthevingsfarge 1 22" xfId="163" xr:uid="{00000000-0005-0000-0000-000004010000}"/>
    <cellStyle name="20% - uthevingsfarge 1 22 2" xfId="164" xr:uid="{00000000-0005-0000-0000-000005010000}"/>
    <cellStyle name="20% - uthevingsfarge 1 22 2 2" xfId="5267" xr:uid="{00000000-0005-0000-0000-000006010000}"/>
    <cellStyle name="20% - uthevingsfarge 1 22 2 2 2" xfId="7900" xr:uid="{00000000-0005-0000-0000-000007010000}"/>
    <cellStyle name="20% - uthevingsfarge 1 22 2 3" xfId="10307" xr:uid="{00000000-0005-0000-0000-000008010000}"/>
    <cellStyle name="20% - uthevingsfarge 1 22 3" xfId="4522" xr:uid="{00000000-0005-0000-0000-000009010000}"/>
    <cellStyle name="20% - uthevingsfarge 1 22 3 2" xfId="7195" xr:uid="{00000000-0005-0000-0000-00000A010000}"/>
    <cellStyle name="20% - uthevingsfarge 1 22 4" xfId="10458" xr:uid="{00000000-0005-0000-0000-00000B010000}"/>
    <cellStyle name="20% - uthevingsfarge 1 23" xfId="165" xr:uid="{00000000-0005-0000-0000-00000C010000}"/>
    <cellStyle name="20% - uthevingsfarge 1 23 2" xfId="166" xr:uid="{00000000-0005-0000-0000-00000D010000}"/>
    <cellStyle name="20% - uthevingsfarge 1 23 2 2" xfId="5268" xr:uid="{00000000-0005-0000-0000-00000E010000}"/>
    <cellStyle name="20% - uthevingsfarge 1 23 2 2 2" xfId="7901" xr:uid="{00000000-0005-0000-0000-00000F010000}"/>
    <cellStyle name="20% - uthevingsfarge 1 23 2 3" xfId="9958" xr:uid="{00000000-0005-0000-0000-000010010000}"/>
    <cellStyle name="20% - uthevingsfarge 1 23 3" xfId="4521" xr:uid="{00000000-0005-0000-0000-000011010000}"/>
    <cellStyle name="20% - uthevingsfarge 1 23 3 2" xfId="7194" xr:uid="{00000000-0005-0000-0000-000012010000}"/>
    <cellStyle name="20% - uthevingsfarge 1 23 4" xfId="9867" xr:uid="{00000000-0005-0000-0000-000013010000}"/>
    <cellStyle name="20% - uthevingsfarge 1 24" xfId="167" xr:uid="{00000000-0005-0000-0000-000014010000}"/>
    <cellStyle name="20% - uthevingsfarge 1 24 2" xfId="168" xr:uid="{00000000-0005-0000-0000-000015010000}"/>
    <cellStyle name="20% - uthevingsfarge 1 24 2 2" xfId="5269" xr:uid="{00000000-0005-0000-0000-000016010000}"/>
    <cellStyle name="20% - uthevingsfarge 1 24 2 2 2" xfId="7902" xr:uid="{00000000-0005-0000-0000-000017010000}"/>
    <cellStyle name="20% - uthevingsfarge 1 24 2 3" xfId="10306" xr:uid="{00000000-0005-0000-0000-000018010000}"/>
    <cellStyle name="20% - uthevingsfarge 1 24 3" xfId="4520" xr:uid="{00000000-0005-0000-0000-000019010000}"/>
    <cellStyle name="20% - uthevingsfarge 1 24 3 2" xfId="7193" xr:uid="{00000000-0005-0000-0000-00001A010000}"/>
    <cellStyle name="20% - uthevingsfarge 1 24 4" xfId="10457" xr:uid="{00000000-0005-0000-0000-00001B010000}"/>
    <cellStyle name="20% - uthevingsfarge 1 25" xfId="169" xr:uid="{00000000-0005-0000-0000-00001C010000}"/>
    <cellStyle name="20% - uthevingsfarge 1 25 2" xfId="170" xr:uid="{00000000-0005-0000-0000-00001D010000}"/>
    <cellStyle name="20% - uthevingsfarge 1 25 2 2" xfId="5270" xr:uid="{00000000-0005-0000-0000-00001E010000}"/>
    <cellStyle name="20% - uthevingsfarge 1 25 2 2 2" xfId="7903" xr:uid="{00000000-0005-0000-0000-00001F010000}"/>
    <cellStyle name="20% - uthevingsfarge 1 25 2 3" xfId="9957" xr:uid="{00000000-0005-0000-0000-000020010000}"/>
    <cellStyle name="20% - uthevingsfarge 1 25 3" xfId="4519" xr:uid="{00000000-0005-0000-0000-000021010000}"/>
    <cellStyle name="20% - uthevingsfarge 1 25 3 2" xfId="7192" xr:uid="{00000000-0005-0000-0000-000022010000}"/>
    <cellStyle name="20% - uthevingsfarge 1 25 4" xfId="9866" xr:uid="{00000000-0005-0000-0000-000023010000}"/>
    <cellStyle name="20% - uthevingsfarge 1 26" xfId="171" xr:uid="{00000000-0005-0000-0000-000024010000}"/>
    <cellStyle name="20% - uthevingsfarge 1 26 2" xfId="172" xr:uid="{00000000-0005-0000-0000-000025010000}"/>
    <cellStyle name="20% - uthevingsfarge 1 26 2 2" xfId="5271" xr:uid="{00000000-0005-0000-0000-000026010000}"/>
    <cellStyle name="20% - uthevingsfarge 1 26 2 2 2" xfId="7904" xr:uid="{00000000-0005-0000-0000-000027010000}"/>
    <cellStyle name="20% - uthevingsfarge 1 26 2 3" xfId="10305" xr:uid="{00000000-0005-0000-0000-000028010000}"/>
    <cellStyle name="20% - uthevingsfarge 1 26 3" xfId="4518" xr:uid="{00000000-0005-0000-0000-000029010000}"/>
    <cellStyle name="20% - uthevingsfarge 1 26 3 2" xfId="7191" xr:uid="{00000000-0005-0000-0000-00002A010000}"/>
    <cellStyle name="20% - uthevingsfarge 1 26 4" xfId="10456" xr:uid="{00000000-0005-0000-0000-00002B010000}"/>
    <cellStyle name="20% - uthevingsfarge 1 27" xfId="173" xr:uid="{00000000-0005-0000-0000-00002C010000}"/>
    <cellStyle name="20% - uthevingsfarge 1 27 2" xfId="174" xr:uid="{00000000-0005-0000-0000-00002D010000}"/>
    <cellStyle name="20% - uthevingsfarge 1 27 2 2" xfId="5272" xr:uid="{00000000-0005-0000-0000-00002E010000}"/>
    <cellStyle name="20% - uthevingsfarge 1 27 2 2 2" xfId="7905" xr:uid="{00000000-0005-0000-0000-00002F010000}"/>
    <cellStyle name="20% - uthevingsfarge 1 27 2 3" xfId="9933" xr:uid="{00000000-0005-0000-0000-000030010000}"/>
    <cellStyle name="20% - uthevingsfarge 1 27 3" xfId="4517" xr:uid="{00000000-0005-0000-0000-000031010000}"/>
    <cellStyle name="20% - uthevingsfarge 1 27 3 2" xfId="7190" xr:uid="{00000000-0005-0000-0000-000032010000}"/>
    <cellStyle name="20% - uthevingsfarge 1 27 4" xfId="9865" xr:uid="{00000000-0005-0000-0000-000033010000}"/>
    <cellStyle name="20% - uthevingsfarge 1 28" xfId="175" xr:uid="{00000000-0005-0000-0000-000034010000}"/>
    <cellStyle name="20% - uthevingsfarge 1 28 2" xfId="176" xr:uid="{00000000-0005-0000-0000-000035010000}"/>
    <cellStyle name="20% - uthevingsfarge 1 28 2 2" xfId="5273" xr:uid="{00000000-0005-0000-0000-000036010000}"/>
    <cellStyle name="20% - uthevingsfarge 1 28 2 2 2" xfId="7906" xr:uid="{00000000-0005-0000-0000-000037010000}"/>
    <cellStyle name="20% - uthevingsfarge 1 28 2 3" xfId="10304" xr:uid="{00000000-0005-0000-0000-000038010000}"/>
    <cellStyle name="20% - uthevingsfarge 1 28 3" xfId="4516" xr:uid="{00000000-0005-0000-0000-000039010000}"/>
    <cellStyle name="20% - uthevingsfarge 1 28 3 2" xfId="7189" xr:uid="{00000000-0005-0000-0000-00003A010000}"/>
    <cellStyle name="20% - uthevingsfarge 1 28 4" xfId="10455" xr:uid="{00000000-0005-0000-0000-00003B010000}"/>
    <cellStyle name="20% - uthevingsfarge 1 29" xfId="177" xr:uid="{00000000-0005-0000-0000-00003C010000}"/>
    <cellStyle name="20% - uthevingsfarge 1 29 2" xfId="178" xr:uid="{00000000-0005-0000-0000-00003D010000}"/>
    <cellStyle name="20% - uthevingsfarge 1 29 2 2" xfId="5274" xr:uid="{00000000-0005-0000-0000-00003E010000}"/>
    <cellStyle name="20% - uthevingsfarge 1 29 2 2 2" xfId="7907" xr:uid="{00000000-0005-0000-0000-00003F010000}"/>
    <cellStyle name="20% - uthevingsfarge 1 29 2 3" xfId="9873" xr:uid="{00000000-0005-0000-0000-000040010000}"/>
    <cellStyle name="20% - uthevingsfarge 1 29 3" xfId="4515" xr:uid="{00000000-0005-0000-0000-000041010000}"/>
    <cellStyle name="20% - uthevingsfarge 1 29 3 2" xfId="7188" xr:uid="{00000000-0005-0000-0000-000042010000}"/>
    <cellStyle name="20% - uthevingsfarge 1 29 4" xfId="9864" xr:uid="{00000000-0005-0000-0000-000043010000}"/>
    <cellStyle name="20% - uthevingsfarge 1 3" xfId="179" xr:uid="{00000000-0005-0000-0000-000044010000}"/>
    <cellStyle name="20% - uthevingsfarge 1 3 2" xfId="180" xr:uid="{00000000-0005-0000-0000-000045010000}"/>
    <cellStyle name="20% - uthevingsfarge 1 3 2 2" xfId="5275" xr:uid="{00000000-0005-0000-0000-000046010000}"/>
    <cellStyle name="20% - uthevingsfarge 1 3 2 2 2" xfId="7908" xr:uid="{00000000-0005-0000-0000-000047010000}"/>
    <cellStyle name="20% - uthevingsfarge 1 3 2 3" xfId="10303" xr:uid="{00000000-0005-0000-0000-000048010000}"/>
    <cellStyle name="20% - uthevingsfarge 1 3 3" xfId="4514" xr:uid="{00000000-0005-0000-0000-000049010000}"/>
    <cellStyle name="20% - uthevingsfarge 1 3 3 2" xfId="7187" xr:uid="{00000000-0005-0000-0000-00004A010000}"/>
    <cellStyle name="20% - uthevingsfarge 1 3 4" xfId="10454" xr:uid="{00000000-0005-0000-0000-00004B010000}"/>
    <cellStyle name="20% - uthevingsfarge 1 30" xfId="181" xr:uid="{00000000-0005-0000-0000-00004C010000}"/>
    <cellStyle name="20% - uthevingsfarge 1 30 2" xfId="182" xr:uid="{00000000-0005-0000-0000-00004D010000}"/>
    <cellStyle name="20% - uthevingsfarge 1 30 2 2" xfId="5276" xr:uid="{00000000-0005-0000-0000-00004E010000}"/>
    <cellStyle name="20% - uthevingsfarge 1 30 2 2 2" xfId="7909" xr:uid="{00000000-0005-0000-0000-00004F010000}"/>
    <cellStyle name="20% - uthevingsfarge 1 30 2 3" xfId="9874" xr:uid="{00000000-0005-0000-0000-000050010000}"/>
    <cellStyle name="20% - uthevingsfarge 1 30 3" xfId="4513" xr:uid="{00000000-0005-0000-0000-000051010000}"/>
    <cellStyle name="20% - uthevingsfarge 1 30 3 2" xfId="7186" xr:uid="{00000000-0005-0000-0000-000052010000}"/>
    <cellStyle name="20% - uthevingsfarge 1 30 4" xfId="9863" xr:uid="{00000000-0005-0000-0000-000053010000}"/>
    <cellStyle name="20% - uthevingsfarge 1 31" xfId="183" xr:uid="{00000000-0005-0000-0000-000054010000}"/>
    <cellStyle name="20% - uthevingsfarge 1 31 2" xfId="184" xr:uid="{00000000-0005-0000-0000-000055010000}"/>
    <cellStyle name="20% - uthevingsfarge 1 31 2 2" xfId="5277" xr:uid="{00000000-0005-0000-0000-000056010000}"/>
    <cellStyle name="20% - uthevingsfarge 1 31 2 2 2" xfId="7910" xr:uid="{00000000-0005-0000-0000-000057010000}"/>
    <cellStyle name="20% - uthevingsfarge 1 31 2 3" xfId="10302" xr:uid="{00000000-0005-0000-0000-000058010000}"/>
    <cellStyle name="20% - uthevingsfarge 1 31 3" xfId="4556" xr:uid="{00000000-0005-0000-0000-000059010000}"/>
    <cellStyle name="20% - uthevingsfarge 1 31 3 2" xfId="7209" xr:uid="{00000000-0005-0000-0000-00005A010000}"/>
    <cellStyle name="20% - uthevingsfarge 1 31 4" xfId="10453" xr:uid="{00000000-0005-0000-0000-00005B010000}"/>
    <cellStyle name="20% - uthevingsfarge 1 32" xfId="185" xr:uid="{00000000-0005-0000-0000-00005C010000}"/>
    <cellStyle name="20% - uthevingsfarge 1 32 2" xfId="186" xr:uid="{00000000-0005-0000-0000-00005D010000}"/>
    <cellStyle name="20% - uthevingsfarge 1 32 2 2" xfId="5278" xr:uid="{00000000-0005-0000-0000-00005E010000}"/>
    <cellStyle name="20% - uthevingsfarge 1 32 2 2 2" xfId="7911" xr:uid="{00000000-0005-0000-0000-00005F010000}"/>
    <cellStyle name="20% - uthevingsfarge 1 32 2 3" xfId="9875" xr:uid="{00000000-0005-0000-0000-000060010000}"/>
    <cellStyle name="20% - uthevingsfarge 1 32 3" xfId="4557" xr:uid="{00000000-0005-0000-0000-000061010000}"/>
    <cellStyle name="20% - uthevingsfarge 1 32 3 2" xfId="7210" xr:uid="{00000000-0005-0000-0000-000062010000}"/>
    <cellStyle name="20% - uthevingsfarge 1 32 4" xfId="9862" xr:uid="{00000000-0005-0000-0000-000063010000}"/>
    <cellStyle name="20% - uthevingsfarge 1 33" xfId="187" xr:uid="{00000000-0005-0000-0000-000064010000}"/>
    <cellStyle name="20% - uthevingsfarge 1 33 2" xfId="188" xr:uid="{00000000-0005-0000-0000-000065010000}"/>
    <cellStyle name="20% - uthevingsfarge 1 33 2 2" xfId="5279" xr:uid="{00000000-0005-0000-0000-000066010000}"/>
    <cellStyle name="20% - uthevingsfarge 1 33 2 2 2" xfId="7912" xr:uid="{00000000-0005-0000-0000-000067010000}"/>
    <cellStyle name="20% - uthevingsfarge 1 33 2 3" xfId="10301" xr:uid="{00000000-0005-0000-0000-000068010000}"/>
    <cellStyle name="20% - uthevingsfarge 1 33 3" xfId="4558" xr:uid="{00000000-0005-0000-0000-000069010000}"/>
    <cellStyle name="20% - uthevingsfarge 1 33 3 2" xfId="7211" xr:uid="{00000000-0005-0000-0000-00006A010000}"/>
    <cellStyle name="20% - uthevingsfarge 1 33 4" xfId="10452" xr:uid="{00000000-0005-0000-0000-00006B010000}"/>
    <cellStyle name="20% - uthevingsfarge 1 34" xfId="189" xr:uid="{00000000-0005-0000-0000-00006C010000}"/>
    <cellStyle name="20% - uthevingsfarge 1 34 2" xfId="190" xr:uid="{00000000-0005-0000-0000-00006D010000}"/>
    <cellStyle name="20% - uthevingsfarge 1 34 2 2" xfId="5280" xr:uid="{00000000-0005-0000-0000-00006E010000}"/>
    <cellStyle name="20% - uthevingsfarge 1 34 2 2 2" xfId="7913" xr:uid="{00000000-0005-0000-0000-00006F010000}"/>
    <cellStyle name="20% - uthevingsfarge 1 34 2 3" xfId="9928" xr:uid="{00000000-0005-0000-0000-000070010000}"/>
    <cellStyle name="20% - uthevingsfarge 1 34 3" xfId="4559" xr:uid="{00000000-0005-0000-0000-000071010000}"/>
    <cellStyle name="20% - uthevingsfarge 1 34 3 2" xfId="7212" xr:uid="{00000000-0005-0000-0000-000072010000}"/>
    <cellStyle name="20% - uthevingsfarge 1 34 4" xfId="9861" xr:uid="{00000000-0005-0000-0000-000073010000}"/>
    <cellStyle name="20% - uthevingsfarge 1 35" xfId="191" xr:uid="{00000000-0005-0000-0000-000074010000}"/>
    <cellStyle name="20% - uthevingsfarge 1 35 2" xfId="192" xr:uid="{00000000-0005-0000-0000-000075010000}"/>
    <cellStyle name="20% - uthevingsfarge 1 35 2 2" xfId="5281" xr:uid="{00000000-0005-0000-0000-000076010000}"/>
    <cellStyle name="20% - uthevingsfarge 1 35 2 2 2" xfId="7914" xr:uid="{00000000-0005-0000-0000-000077010000}"/>
    <cellStyle name="20% - uthevingsfarge 1 35 2 3" xfId="10462" xr:uid="{00000000-0005-0000-0000-000078010000}"/>
    <cellStyle name="20% - uthevingsfarge 1 35 3" xfId="4560" xr:uid="{00000000-0005-0000-0000-000079010000}"/>
    <cellStyle name="20% - uthevingsfarge 1 35 3 2" xfId="7213" xr:uid="{00000000-0005-0000-0000-00007A010000}"/>
    <cellStyle name="20% - uthevingsfarge 1 35 4" xfId="10553" xr:uid="{00000000-0005-0000-0000-00007B010000}"/>
    <cellStyle name="20% - uthevingsfarge 1 36" xfId="193" xr:uid="{00000000-0005-0000-0000-00007C010000}"/>
    <cellStyle name="20% - uthevingsfarge 1 36 2" xfId="194" xr:uid="{00000000-0005-0000-0000-00007D010000}"/>
    <cellStyle name="20% - uthevingsfarge 1 36 2 2" xfId="5282" xr:uid="{00000000-0005-0000-0000-00007E010000}"/>
    <cellStyle name="20% - uthevingsfarge 1 36 2 2 2" xfId="7915" xr:uid="{00000000-0005-0000-0000-00007F010000}"/>
    <cellStyle name="20% - uthevingsfarge 1 36 2 3" xfId="10650" xr:uid="{00000000-0005-0000-0000-000080010000}"/>
    <cellStyle name="20% - uthevingsfarge 1 36 3" xfId="4561" xr:uid="{00000000-0005-0000-0000-000081010000}"/>
    <cellStyle name="20% - uthevingsfarge 1 36 3 2" xfId="7214" xr:uid="{00000000-0005-0000-0000-000082010000}"/>
    <cellStyle name="20% - uthevingsfarge 1 36 4" xfId="9719" xr:uid="{00000000-0005-0000-0000-000083010000}"/>
    <cellStyle name="20% - uthevingsfarge 1 37" xfId="195" xr:uid="{00000000-0005-0000-0000-000084010000}"/>
    <cellStyle name="20% - uthevingsfarge 1 37 2" xfId="196" xr:uid="{00000000-0005-0000-0000-000085010000}"/>
    <cellStyle name="20% - uthevingsfarge 1 37 2 2" xfId="5283" xr:uid="{00000000-0005-0000-0000-000086010000}"/>
    <cellStyle name="20% - uthevingsfarge 1 37 2 2 2" xfId="7916" xr:uid="{00000000-0005-0000-0000-000087010000}"/>
    <cellStyle name="20% - uthevingsfarge 1 37 2 3" xfId="9718" xr:uid="{00000000-0005-0000-0000-000088010000}"/>
    <cellStyle name="20% - uthevingsfarge 1 37 3" xfId="4562" xr:uid="{00000000-0005-0000-0000-000089010000}"/>
    <cellStyle name="20% - uthevingsfarge 1 37 3 2" xfId="7215" xr:uid="{00000000-0005-0000-0000-00008A010000}"/>
    <cellStyle name="20% - uthevingsfarge 1 37 4" xfId="9717" xr:uid="{00000000-0005-0000-0000-00008B010000}"/>
    <cellStyle name="20% - uthevingsfarge 1 38" xfId="197" xr:uid="{00000000-0005-0000-0000-00008C010000}"/>
    <cellStyle name="20% - uthevingsfarge 1 38 2" xfId="198" xr:uid="{00000000-0005-0000-0000-00008D010000}"/>
    <cellStyle name="20% - uthevingsfarge 1 38 2 2" xfId="5284" xr:uid="{00000000-0005-0000-0000-00008E010000}"/>
    <cellStyle name="20% - uthevingsfarge 1 38 2 2 2" xfId="7917" xr:uid="{00000000-0005-0000-0000-00008F010000}"/>
    <cellStyle name="20% - uthevingsfarge 1 38 2 3" xfId="9716" xr:uid="{00000000-0005-0000-0000-000090010000}"/>
    <cellStyle name="20% - uthevingsfarge 1 38 3" xfId="4563" xr:uid="{00000000-0005-0000-0000-000091010000}"/>
    <cellStyle name="20% - uthevingsfarge 1 38 3 2" xfId="7216" xr:uid="{00000000-0005-0000-0000-000092010000}"/>
    <cellStyle name="20% - uthevingsfarge 1 38 4" xfId="9993" xr:uid="{00000000-0005-0000-0000-000093010000}"/>
    <cellStyle name="20% - uthevingsfarge 1 39" xfId="199" xr:uid="{00000000-0005-0000-0000-000094010000}"/>
    <cellStyle name="20% - uthevingsfarge 1 39 2" xfId="200" xr:uid="{00000000-0005-0000-0000-000095010000}"/>
    <cellStyle name="20% - uthevingsfarge 1 39 2 2" xfId="5285" xr:uid="{00000000-0005-0000-0000-000096010000}"/>
    <cellStyle name="20% - uthevingsfarge 1 39 2 2 2" xfId="7918" xr:uid="{00000000-0005-0000-0000-000097010000}"/>
    <cellStyle name="20% - uthevingsfarge 1 39 2 3" xfId="9715" xr:uid="{00000000-0005-0000-0000-000098010000}"/>
    <cellStyle name="20% - uthevingsfarge 1 39 3" xfId="4564" xr:uid="{00000000-0005-0000-0000-000099010000}"/>
    <cellStyle name="20% - uthevingsfarge 1 39 3 2" xfId="7217" xr:uid="{00000000-0005-0000-0000-00009A010000}"/>
    <cellStyle name="20% - uthevingsfarge 1 39 4" xfId="9224" xr:uid="{00000000-0005-0000-0000-00009B010000}"/>
    <cellStyle name="20% - uthevingsfarge 1 4" xfId="201" xr:uid="{00000000-0005-0000-0000-00009C010000}"/>
    <cellStyle name="20% - uthevingsfarge 1 4 2" xfId="202" xr:uid="{00000000-0005-0000-0000-00009D010000}"/>
    <cellStyle name="20% - uthevingsfarge 1 4 2 2" xfId="5286" xr:uid="{00000000-0005-0000-0000-00009E010000}"/>
    <cellStyle name="20% - uthevingsfarge 1 4 2 2 2" xfId="7919" xr:uid="{00000000-0005-0000-0000-00009F010000}"/>
    <cellStyle name="20% - uthevingsfarge 1 4 2 3" xfId="9714" xr:uid="{00000000-0005-0000-0000-0000A0010000}"/>
    <cellStyle name="20% - uthevingsfarge 1 4 3" xfId="4565" xr:uid="{00000000-0005-0000-0000-0000A1010000}"/>
    <cellStyle name="20% - uthevingsfarge 1 4 3 2" xfId="7218" xr:uid="{00000000-0005-0000-0000-0000A2010000}"/>
    <cellStyle name="20% - uthevingsfarge 1 4 4" xfId="9713" xr:uid="{00000000-0005-0000-0000-0000A3010000}"/>
    <cellStyle name="20% - uthevingsfarge 1 40" xfId="203" xr:uid="{00000000-0005-0000-0000-0000A4010000}"/>
    <cellStyle name="20% - uthevingsfarge 1 40 2" xfId="204" xr:uid="{00000000-0005-0000-0000-0000A5010000}"/>
    <cellStyle name="20% - uthevingsfarge 1 40 2 2" xfId="5287" xr:uid="{00000000-0005-0000-0000-0000A6010000}"/>
    <cellStyle name="20% - uthevingsfarge 1 40 2 2 2" xfId="7920" xr:uid="{00000000-0005-0000-0000-0000A7010000}"/>
    <cellStyle name="20% - uthevingsfarge 1 40 2 3" xfId="9712" xr:uid="{00000000-0005-0000-0000-0000A8010000}"/>
    <cellStyle name="20% - uthevingsfarge 1 40 3" xfId="4566" xr:uid="{00000000-0005-0000-0000-0000A9010000}"/>
    <cellStyle name="20% - uthevingsfarge 1 40 3 2" xfId="7219" xr:uid="{00000000-0005-0000-0000-0000AA010000}"/>
    <cellStyle name="20% - uthevingsfarge 1 40 4" xfId="9711" xr:uid="{00000000-0005-0000-0000-0000AB010000}"/>
    <cellStyle name="20% - uthevingsfarge 1 41" xfId="205" xr:uid="{00000000-0005-0000-0000-0000AC010000}"/>
    <cellStyle name="20% - uthevingsfarge 1 41 2" xfId="206" xr:uid="{00000000-0005-0000-0000-0000AD010000}"/>
    <cellStyle name="20% - uthevingsfarge 1 41 2 2" xfId="5288" xr:uid="{00000000-0005-0000-0000-0000AE010000}"/>
    <cellStyle name="20% - uthevingsfarge 1 41 2 2 2" xfId="7921" xr:uid="{00000000-0005-0000-0000-0000AF010000}"/>
    <cellStyle name="20% - uthevingsfarge 1 41 2 3" xfId="9991" xr:uid="{00000000-0005-0000-0000-0000B0010000}"/>
    <cellStyle name="20% - uthevingsfarge 1 41 3" xfId="4567" xr:uid="{00000000-0005-0000-0000-0000B1010000}"/>
    <cellStyle name="20% - uthevingsfarge 1 41 3 2" xfId="7220" xr:uid="{00000000-0005-0000-0000-0000B2010000}"/>
    <cellStyle name="20% - uthevingsfarge 1 41 4" xfId="10131" xr:uid="{00000000-0005-0000-0000-0000B3010000}"/>
    <cellStyle name="20% - uthevingsfarge 1 42" xfId="207" xr:uid="{00000000-0005-0000-0000-0000B4010000}"/>
    <cellStyle name="20% - uthevingsfarge 1 42 2" xfId="208" xr:uid="{00000000-0005-0000-0000-0000B5010000}"/>
    <cellStyle name="20% - uthevingsfarge 1 42 2 2" xfId="5289" xr:uid="{00000000-0005-0000-0000-0000B6010000}"/>
    <cellStyle name="20% - uthevingsfarge 1 42 2 2 2" xfId="7922" xr:uid="{00000000-0005-0000-0000-0000B7010000}"/>
    <cellStyle name="20% - uthevingsfarge 1 42 2 3" xfId="10009" xr:uid="{00000000-0005-0000-0000-0000B8010000}"/>
    <cellStyle name="20% - uthevingsfarge 1 42 3" xfId="4568" xr:uid="{00000000-0005-0000-0000-0000B9010000}"/>
    <cellStyle name="20% - uthevingsfarge 1 42 3 2" xfId="7221" xr:uid="{00000000-0005-0000-0000-0000BA010000}"/>
    <cellStyle name="20% - uthevingsfarge 1 42 4" xfId="9996" xr:uid="{00000000-0005-0000-0000-0000BB010000}"/>
    <cellStyle name="20% - uthevingsfarge 1 43" xfId="209" xr:uid="{00000000-0005-0000-0000-0000BC010000}"/>
    <cellStyle name="20% - uthevingsfarge 1 43 2" xfId="210" xr:uid="{00000000-0005-0000-0000-0000BD010000}"/>
    <cellStyle name="20% - uthevingsfarge 1 43 2 2" xfId="5290" xr:uid="{00000000-0005-0000-0000-0000BE010000}"/>
    <cellStyle name="20% - uthevingsfarge 1 43 2 2 2" xfId="7923" xr:uid="{00000000-0005-0000-0000-0000BF010000}"/>
    <cellStyle name="20% - uthevingsfarge 1 43 2 3" xfId="9710" xr:uid="{00000000-0005-0000-0000-0000C0010000}"/>
    <cellStyle name="20% - uthevingsfarge 1 43 3" xfId="4569" xr:uid="{00000000-0005-0000-0000-0000C1010000}"/>
    <cellStyle name="20% - uthevingsfarge 1 43 3 2" xfId="7222" xr:uid="{00000000-0005-0000-0000-0000C2010000}"/>
    <cellStyle name="20% - uthevingsfarge 1 43 4" xfId="9709" xr:uid="{00000000-0005-0000-0000-0000C3010000}"/>
    <cellStyle name="20% - uthevingsfarge 1 44" xfId="211" xr:uid="{00000000-0005-0000-0000-0000C4010000}"/>
    <cellStyle name="20% - uthevingsfarge 1 44 2" xfId="212" xr:uid="{00000000-0005-0000-0000-0000C5010000}"/>
    <cellStyle name="20% - uthevingsfarge 1 44 2 2" xfId="5291" xr:uid="{00000000-0005-0000-0000-0000C6010000}"/>
    <cellStyle name="20% - uthevingsfarge 1 44 2 2 2" xfId="7924" xr:uid="{00000000-0005-0000-0000-0000C7010000}"/>
    <cellStyle name="20% - uthevingsfarge 1 44 2 3" xfId="9708" xr:uid="{00000000-0005-0000-0000-0000C8010000}"/>
    <cellStyle name="20% - uthevingsfarge 1 44 3" xfId="4570" xr:uid="{00000000-0005-0000-0000-0000C9010000}"/>
    <cellStyle name="20% - uthevingsfarge 1 44 3 2" xfId="7223" xr:uid="{00000000-0005-0000-0000-0000CA010000}"/>
    <cellStyle name="20% - uthevingsfarge 1 44 4" xfId="9707" xr:uid="{00000000-0005-0000-0000-0000CB010000}"/>
    <cellStyle name="20% - uthevingsfarge 1 45" xfId="213" xr:uid="{00000000-0005-0000-0000-0000CC010000}"/>
    <cellStyle name="20% - uthevingsfarge 1 45 2" xfId="214" xr:uid="{00000000-0005-0000-0000-0000CD010000}"/>
    <cellStyle name="20% - uthevingsfarge 1 45 2 2" xfId="5292" xr:uid="{00000000-0005-0000-0000-0000CE010000}"/>
    <cellStyle name="20% - uthevingsfarge 1 45 2 2 2" xfId="7925" xr:uid="{00000000-0005-0000-0000-0000CF010000}"/>
    <cellStyle name="20% - uthevingsfarge 1 45 2 3" xfId="9706" xr:uid="{00000000-0005-0000-0000-0000D0010000}"/>
    <cellStyle name="20% - uthevingsfarge 1 45 3" xfId="4571" xr:uid="{00000000-0005-0000-0000-0000D1010000}"/>
    <cellStyle name="20% - uthevingsfarge 1 45 3 2" xfId="7224" xr:uid="{00000000-0005-0000-0000-0000D2010000}"/>
    <cellStyle name="20% - uthevingsfarge 1 45 4" xfId="9705" xr:uid="{00000000-0005-0000-0000-0000D3010000}"/>
    <cellStyle name="20% - uthevingsfarge 1 46" xfId="215" xr:uid="{00000000-0005-0000-0000-0000D4010000}"/>
    <cellStyle name="20% - uthevingsfarge 1 46 2" xfId="216" xr:uid="{00000000-0005-0000-0000-0000D5010000}"/>
    <cellStyle name="20% - uthevingsfarge 1 46 2 2" xfId="5293" xr:uid="{00000000-0005-0000-0000-0000D6010000}"/>
    <cellStyle name="20% - uthevingsfarge 1 46 2 2 2" xfId="7926" xr:uid="{00000000-0005-0000-0000-0000D7010000}"/>
    <cellStyle name="20% - uthevingsfarge 1 46 2 3" xfId="9704" xr:uid="{00000000-0005-0000-0000-0000D8010000}"/>
    <cellStyle name="20% - uthevingsfarge 1 46 3" xfId="4572" xr:uid="{00000000-0005-0000-0000-0000D9010000}"/>
    <cellStyle name="20% - uthevingsfarge 1 46 3 2" xfId="7225" xr:uid="{00000000-0005-0000-0000-0000DA010000}"/>
    <cellStyle name="20% - uthevingsfarge 1 46 4" xfId="9703" xr:uid="{00000000-0005-0000-0000-0000DB010000}"/>
    <cellStyle name="20% - uthevingsfarge 1 47" xfId="217" xr:uid="{00000000-0005-0000-0000-0000DC010000}"/>
    <cellStyle name="20% - uthevingsfarge 1 47 2" xfId="218" xr:uid="{00000000-0005-0000-0000-0000DD010000}"/>
    <cellStyle name="20% - uthevingsfarge 1 47 2 2" xfId="5294" xr:uid="{00000000-0005-0000-0000-0000DE010000}"/>
    <cellStyle name="20% - uthevingsfarge 1 47 2 2 2" xfId="7927" xr:uid="{00000000-0005-0000-0000-0000DF010000}"/>
    <cellStyle name="20% - uthevingsfarge 1 47 2 3" xfId="10129" xr:uid="{00000000-0005-0000-0000-0000E0010000}"/>
    <cellStyle name="20% - uthevingsfarge 1 47 3" xfId="4573" xr:uid="{00000000-0005-0000-0000-0000E1010000}"/>
    <cellStyle name="20% - uthevingsfarge 1 47 3 2" xfId="7226" xr:uid="{00000000-0005-0000-0000-0000E2010000}"/>
    <cellStyle name="20% - uthevingsfarge 1 47 4" xfId="10649" xr:uid="{00000000-0005-0000-0000-0000E3010000}"/>
    <cellStyle name="20% - uthevingsfarge 1 48" xfId="219" xr:uid="{00000000-0005-0000-0000-0000E4010000}"/>
    <cellStyle name="20% - uthevingsfarge 1 48 2" xfId="220" xr:uid="{00000000-0005-0000-0000-0000E5010000}"/>
    <cellStyle name="20% - uthevingsfarge 1 48 2 2" xfId="5295" xr:uid="{00000000-0005-0000-0000-0000E6010000}"/>
    <cellStyle name="20% - uthevingsfarge 1 48 2 2 2" xfId="7928" xr:uid="{00000000-0005-0000-0000-0000E7010000}"/>
    <cellStyle name="20% - uthevingsfarge 1 48 2 3" xfId="9995" xr:uid="{00000000-0005-0000-0000-0000E8010000}"/>
    <cellStyle name="20% - uthevingsfarge 1 48 3" xfId="4574" xr:uid="{00000000-0005-0000-0000-0000E9010000}"/>
    <cellStyle name="20% - uthevingsfarge 1 48 3 2" xfId="7227" xr:uid="{00000000-0005-0000-0000-0000EA010000}"/>
    <cellStyle name="20% - uthevingsfarge 1 48 4" xfId="10241" xr:uid="{00000000-0005-0000-0000-0000EB010000}"/>
    <cellStyle name="20% - uthevingsfarge 1 49" xfId="221" xr:uid="{00000000-0005-0000-0000-0000EC010000}"/>
    <cellStyle name="20% - uthevingsfarge 1 49 2" xfId="222" xr:uid="{00000000-0005-0000-0000-0000ED010000}"/>
    <cellStyle name="20% - uthevingsfarge 1 49 2 2" xfId="5296" xr:uid="{00000000-0005-0000-0000-0000EE010000}"/>
    <cellStyle name="20% - uthevingsfarge 1 49 2 2 2" xfId="7929" xr:uid="{00000000-0005-0000-0000-0000EF010000}"/>
    <cellStyle name="20% - uthevingsfarge 1 49 2 3" xfId="9702" xr:uid="{00000000-0005-0000-0000-0000F0010000}"/>
    <cellStyle name="20% - uthevingsfarge 1 49 3" xfId="4575" xr:uid="{00000000-0005-0000-0000-0000F1010000}"/>
    <cellStyle name="20% - uthevingsfarge 1 49 3 2" xfId="7228" xr:uid="{00000000-0005-0000-0000-0000F2010000}"/>
    <cellStyle name="20% - uthevingsfarge 1 49 4" xfId="9701" xr:uid="{00000000-0005-0000-0000-0000F3010000}"/>
    <cellStyle name="20% - uthevingsfarge 1 5" xfId="223" xr:uid="{00000000-0005-0000-0000-0000F4010000}"/>
    <cellStyle name="20% - uthevingsfarge 1 5 2" xfId="224" xr:uid="{00000000-0005-0000-0000-0000F5010000}"/>
    <cellStyle name="20% - uthevingsfarge 1 5 2 2" xfId="5297" xr:uid="{00000000-0005-0000-0000-0000F6010000}"/>
    <cellStyle name="20% - uthevingsfarge 1 5 2 2 2" xfId="7930" xr:uid="{00000000-0005-0000-0000-0000F7010000}"/>
    <cellStyle name="20% - uthevingsfarge 1 5 2 3" xfId="9700" xr:uid="{00000000-0005-0000-0000-0000F8010000}"/>
    <cellStyle name="20% - uthevingsfarge 1 5 3" xfId="4576" xr:uid="{00000000-0005-0000-0000-0000F9010000}"/>
    <cellStyle name="20% - uthevingsfarge 1 5 3 2" xfId="7229" xr:uid="{00000000-0005-0000-0000-0000FA010000}"/>
    <cellStyle name="20% - uthevingsfarge 1 5 4" xfId="9699" xr:uid="{00000000-0005-0000-0000-0000FB010000}"/>
    <cellStyle name="20% - uthevingsfarge 1 50" xfId="225" xr:uid="{00000000-0005-0000-0000-0000FC010000}"/>
    <cellStyle name="20% - uthevingsfarge 1 50 2" xfId="226" xr:uid="{00000000-0005-0000-0000-0000FD010000}"/>
    <cellStyle name="20% - uthevingsfarge 1 50 2 2" xfId="5298" xr:uid="{00000000-0005-0000-0000-0000FE010000}"/>
    <cellStyle name="20% - uthevingsfarge 1 50 2 2 2" xfId="7931" xr:uid="{00000000-0005-0000-0000-0000FF010000}"/>
    <cellStyle name="20% - uthevingsfarge 1 50 2 3" xfId="9698" xr:uid="{00000000-0005-0000-0000-000000020000}"/>
    <cellStyle name="20% - uthevingsfarge 1 50 3" xfId="4577" xr:uid="{00000000-0005-0000-0000-000001020000}"/>
    <cellStyle name="20% - uthevingsfarge 1 50 3 2" xfId="7230" xr:uid="{00000000-0005-0000-0000-000002020000}"/>
    <cellStyle name="20% - uthevingsfarge 1 50 4" xfId="9697" xr:uid="{00000000-0005-0000-0000-000003020000}"/>
    <cellStyle name="20% - uthevingsfarge 1 51" xfId="227" xr:uid="{00000000-0005-0000-0000-000004020000}"/>
    <cellStyle name="20% - uthevingsfarge 1 51 2" xfId="228" xr:uid="{00000000-0005-0000-0000-000005020000}"/>
    <cellStyle name="20% - uthevingsfarge 1 51 2 2" xfId="5299" xr:uid="{00000000-0005-0000-0000-000006020000}"/>
    <cellStyle name="20% - uthevingsfarge 1 51 2 2 2" xfId="7932" xr:uid="{00000000-0005-0000-0000-000007020000}"/>
    <cellStyle name="20% - uthevingsfarge 1 51 2 3" xfId="9696" xr:uid="{00000000-0005-0000-0000-000008020000}"/>
    <cellStyle name="20% - uthevingsfarge 1 51 3" xfId="4578" xr:uid="{00000000-0005-0000-0000-000009020000}"/>
    <cellStyle name="20% - uthevingsfarge 1 51 3 2" xfId="7231" xr:uid="{00000000-0005-0000-0000-00000A020000}"/>
    <cellStyle name="20% - uthevingsfarge 1 51 4" xfId="9963" xr:uid="{00000000-0005-0000-0000-00000B020000}"/>
    <cellStyle name="20% - uthevingsfarge 1 52" xfId="229" xr:uid="{00000000-0005-0000-0000-00000C020000}"/>
    <cellStyle name="20% - uthevingsfarge 1 52 2" xfId="230" xr:uid="{00000000-0005-0000-0000-00000D020000}"/>
    <cellStyle name="20% - uthevingsfarge 1 52 2 2" xfId="5300" xr:uid="{00000000-0005-0000-0000-00000E020000}"/>
    <cellStyle name="20% - uthevingsfarge 1 52 2 2 2" xfId="7933" xr:uid="{00000000-0005-0000-0000-00000F020000}"/>
    <cellStyle name="20% - uthevingsfarge 1 52 2 3" xfId="10463" xr:uid="{00000000-0005-0000-0000-000010020000}"/>
    <cellStyle name="20% - uthevingsfarge 1 52 3" xfId="4579" xr:uid="{00000000-0005-0000-0000-000011020000}"/>
    <cellStyle name="20% - uthevingsfarge 1 52 3 2" xfId="7232" xr:uid="{00000000-0005-0000-0000-000012020000}"/>
    <cellStyle name="20% - uthevingsfarge 1 52 4" xfId="10554" xr:uid="{00000000-0005-0000-0000-000013020000}"/>
    <cellStyle name="20% - uthevingsfarge 1 53" xfId="231" xr:uid="{00000000-0005-0000-0000-000014020000}"/>
    <cellStyle name="20% - uthevingsfarge 1 53 2" xfId="232" xr:uid="{00000000-0005-0000-0000-000015020000}"/>
    <cellStyle name="20% - uthevingsfarge 1 53 2 2" xfId="5301" xr:uid="{00000000-0005-0000-0000-000016020000}"/>
    <cellStyle name="20% - uthevingsfarge 1 53 2 2 2" xfId="7934" xr:uid="{00000000-0005-0000-0000-000017020000}"/>
    <cellStyle name="20% - uthevingsfarge 1 53 2 3" xfId="9994" xr:uid="{00000000-0005-0000-0000-000018020000}"/>
    <cellStyle name="20% - uthevingsfarge 1 53 3" xfId="4580" xr:uid="{00000000-0005-0000-0000-000019020000}"/>
    <cellStyle name="20% - uthevingsfarge 1 53 3 2" xfId="7233" xr:uid="{00000000-0005-0000-0000-00001A020000}"/>
    <cellStyle name="20% - uthevingsfarge 1 53 4" xfId="10240" xr:uid="{00000000-0005-0000-0000-00001B020000}"/>
    <cellStyle name="20% - uthevingsfarge 1 54" xfId="233" xr:uid="{00000000-0005-0000-0000-00001C020000}"/>
    <cellStyle name="20% - uthevingsfarge 1 54 2" xfId="234" xr:uid="{00000000-0005-0000-0000-00001D020000}"/>
    <cellStyle name="20% - uthevingsfarge 1 54 2 2" xfId="5302" xr:uid="{00000000-0005-0000-0000-00001E020000}"/>
    <cellStyle name="20% - uthevingsfarge 1 54 2 2 2" xfId="7935" xr:uid="{00000000-0005-0000-0000-00001F020000}"/>
    <cellStyle name="20% - uthevingsfarge 1 54 2 3" xfId="9695" xr:uid="{00000000-0005-0000-0000-000020020000}"/>
    <cellStyle name="20% - uthevingsfarge 1 54 3" xfId="4581" xr:uid="{00000000-0005-0000-0000-000021020000}"/>
    <cellStyle name="20% - uthevingsfarge 1 54 3 2" xfId="7234" xr:uid="{00000000-0005-0000-0000-000022020000}"/>
    <cellStyle name="20% - uthevingsfarge 1 54 4" xfId="9694" xr:uid="{00000000-0005-0000-0000-000023020000}"/>
    <cellStyle name="20% - uthevingsfarge 1 55" xfId="235" xr:uid="{00000000-0005-0000-0000-000024020000}"/>
    <cellStyle name="20% - uthevingsfarge 1 55 2" xfId="236" xr:uid="{00000000-0005-0000-0000-000025020000}"/>
    <cellStyle name="20% - uthevingsfarge 1 55 2 2" xfId="5303" xr:uid="{00000000-0005-0000-0000-000026020000}"/>
    <cellStyle name="20% - uthevingsfarge 1 55 2 2 2" xfId="7936" xr:uid="{00000000-0005-0000-0000-000027020000}"/>
    <cellStyle name="20% - uthevingsfarge 1 55 2 3" xfId="9693" xr:uid="{00000000-0005-0000-0000-000028020000}"/>
    <cellStyle name="20% - uthevingsfarge 1 55 3" xfId="4582" xr:uid="{00000000-0005-0000-0000-000029020000}"/>
    <cellStyle name="20% - uthevingsfarge 1 55 3 2" xfId="7235" xr:uid="{00000000-0005-0000-0000-00002A020000}"/>
    <cellStyle name="20% - uthevingsfarge 1 55 4" xfId="9692" xr:uid="{00000000-0005-0000-0000-00002B020000}"/>
    <cellStyle name="20% - uthevingsfarge 1 56" xfId="237" xr:uid="{00000000-0005-0000-0000-00002C020000}"/>
    <cellStyle name="20% - uthevingsfarge 1 56 2" xfId="238" xr:uid="{00000000-0005-0000-0000-00002D020000}"/>
    <cellStyle name="20% - uthevingsfarge 1 56 2 2" xfId="5304" xr:uid="{00000000-0005-0000-0000-00002E020000}"/>
    <cellStyle name="20% - uthevingsfarge 1 56 2 2 2" xfId="7937" xr:uid="{00000000-0005-0000-0000-00002F020000}"/>
    <cellStyle name="20% - uthevingsfarge 1 56 2 3" xfId="9691" xr:uid="{00000000-0005-0000-0000-000030020000}"/>
    <cellStyle name="20% - uthevingsfarge 1 56 3" xfId="4583" xr:uid="{00000000-0005-0000-0000-000031020000}"/>
    <cellStyle name="20% - uthevingsfarge 1 56 3 2" xfId="7236" xr:uid="{00000000-0005-0000-0000-000032020000}"/>
    <cellStyle name="20% - uthevingsfarge 1 56 4" xfId="9690" xr:uid="{00000000-0005-0000-0000-000033020000}"/>
    <cellStyle name="20% - uthevingsfarge 1 57" xfId="239" xr:uid="{00000000-0005-0000-0000-000034020000}"/>
    <cellStyle name="20% - uthevingsfarge 1 57 2" xfId="240" xr:uid="{00000000-0005-0000-0000-000035020000}"/>
    <cellStyle name="20% - uthevingsfarge 1 57 2 2" xfId="5305" xr:uid="{00000000-0005-0000-0000-000036020000}"/>
    <cellStyle name="20% - uthevingsfarge 1 57 2 2 2" xfId="7938" xr:uid="{00000000-0005-0000-0000-000037020000}"/>
    <cellStyle name="20% - uthevingsfarge 1 57 2 3" xfId="9689" xr:uid="{00000000-0005-0000-0000-000038020000}"/>
    <cellStyle name="20% - uthevingsfarge 1 57 3" xfId="4584" xr:uid="{00000000-0005-0000-0000-000039020000}"/>
    <cellStyle name="20% - uthevingsfarge 1 57 3 2" xfId="7237" xr:uid="{00000000-0005-0000-0000-00003A020000}"/>
    <cellStyle name="20% - uthevingsfarge 1 57 4" xfId="10300" xr:uid="{00000000-0005-0000-0000-00003B020000}"/>
    <cellStyle name="20% - uthevingsfarge 1 58" xfId="241" xr:uid="{00000000-0005-0000-0000-00003C020000}"/>
    <cellStyle name="20% - uthevingsfarge 1 58 2" xfId="242" xr:uid="{00000000-0005-0000-0000-00003D020000}"/>
    <cellStyle name="20% - uthevingsfarge 1 58 2 2" xfId="5306" xr:uid="{00000000-0005-0000-0000-00003E020000}"/>
    <cellStyle name="20% - uthevingsfarge 1 58 2 2 2" xfId="7939" xr:uid="{00000000-0005-0000-0000-00003F020000}"/>
    <cellStyle name="20% - uthevingsfarge 1 58 2 3" xfId="9860" xr:uid="{00000000-0005-0000-0000-000040020000}"/>
    <cellStyle name="20% - uthevingsfarge 1 58 3" xfId="4585" xr:uid="{00000000-0005-0000-0000-000041020000}"/>
    <cellStyle name="20% - uthevingsfarge 1 58 3 2" xfId="7238" xr:uid="{00000000-0005-0000-0000-000042020000}"/>
    <cellStyle name="20% - uthevingsfarge 1 58 4" xfId="10329" xr:uid="{00000000-0005-0000-0000-000043020000}"/>
    <cellStyle name="20% - uthevingsfarge 1 59" xfId="243" xr:uid="{00000000-0005-0000-0000-000044020000}"/>
    <cellStyle name="20% - uthevingsfarge 1 59 2" xfId="244" xr:uid="{00000000-0005-0000-0000-000045020000}"/>
    <cellStyle name="20% - uthevingsfarge 1 59 2 2" xfId="5307" xr:uid="{00000000-0005-0000-0000-000046020000}"/>
    <cellStyle name="20% - uthevingsfarge 1 59 2 2 2" xfId="7940" xr:uid="{00000000-0005-0000-0000-000047020000}"/>
    <cellStyle name="20% - uthevingsfarge 1 59 2 3" xfId="9754" xr:uid="{00000000-0005-0000-0000-000048020000}"/>
    <cellStyle name="20% - uthevingsfarge 1 59 3" xfId="4586" xr:uid="{00000000-0005-0000-0000-000049020000}"/>
    <cellStyle name="20% - uthevingsfarge 1 59 3 2" xfId="7239" xr:uid="{00000000-0005-0000-0000-00004A020000}"/>
    <cellStyle name="20% - uthevingsfarge 1 59 4" xfId="9220" xr:uid="{00000000-0005-0000-0000-00004B020000}"/>
    <cellStyle name="20% - uthevingsfarge 1 6" xfId="245" xr:uid="{00000000-0005-0000-0000-00004C020000}"/>
    <cellStyle name="20% - uthevingsfarge 1 6 2" xfId="246" xr:uid="{00000000-0005-0000-0000-00004D020000}"/>
    <cellStyle name="20% - uthevingsfarge 1 6 2 2" xfId="5308" xr:uid="{00000000-0005-0000-0000-00004E020000}"/>
    <cellStyle name="20% - uthevingsfarge 1 6 2 2 2" xfId="7941" xr:uid="{00000000-0005-0000-0000-00004F020000}"/>
    <cellStyle name="20% - uthevingsfarge 1 6 2 3" xfId="9688" xr:uid="{00000000-0005-0000-0000-000050020000}"/>
    <cellStyle name="20% - uthevingsfarge 1 6 3" xfId="4587" xr:uid="{00000000-0005-0000-0000-000051020000}"/>
    <cellStyle name="20% - uthevingsfarge 1 6 3 2" xfId="7240" xr:uid="{00000000-0005-0000-0000-000052020000}"/>
    <cellStyle name="20% - uthevingsfarge 1 6 4" xfId="9687" xr:uid="{00000000-0005-0000-0000-000053020000}"/>
    <cellStyle name="20% - uthevingsfarge 1 60" xfId="247" xr:uid="{00000000-0005-0000-0000-000054020000}"/>
    <cellStyle name="20% - uthevingsfarge 1 60 2" xfId="248" xr:uid="{00000000-0005-0000-0000-000055020000}"/>
    <cellStyle name="20% - uthevingsfarge 1 60 3" xfId="9686" xr:uid="{00000000-0005-0000-0000-000056020000}"/>
    <cellStyle name="20% - uthevingsfarge 1 61" xfId="249" xr:uid="{00000000-0005-0000-0000-000057020000}"/>
    <cellStyle name="20% - uthevingsfarge 1 61 2" xfId="250" xr:uid="{00000000-0005-0000-0000-000058020000}"/>
    <cellStyle name="20% - uthevingsfarge 1 62" xfId="251" xr:uid="{00000000-0005-0000-0000-000059020000}"/>
    <cellStyle name="20% - uthevingsfarge 1 62 2" xfId="252" xr:uid="{00000000-0005-0000-0000-00005A020000}"/>
    <cellStyle name="20% - uthevingsfarge 1 63" xfId="253" xr:uid="{00000000-0005-0000-0000-00005B020000}"/>
    <cellStyle name="20% - uthevingsfarge 1 63 2" xfId="254" xr:uid="{00000000-0005-0000-0000-00005C020000}"/>
    <cellStyle name="20% - uthevingsfarge 1 64" xfId="255" xr:uid="{00000000-0005-0000-0000-00005D020000}"/>
    <cellStyle name="20% - uthevingsfarge 1 64 2" xfId="256" xr:uid="{00000000-0005-0000-0000-00005E020000}"/>
    <cellStyle name="20% - uthevingsfarge 1 65" xfId="257" xr:uid="{00000000-0005-0000-0000-00005F020000}"/>
    <cellStyle name="20% - uthevingsfarge 1 65 2" xfId="258" xr:uid="{00000000-0005-0000-0000-000060020000}"/>
    <cellStyle name="20% - uthevingsfarge 1 66" xfId="259" xr:uid="{00000000-0005-0000-0000-000061020000}"/>
    <cellStyle name="20% - uthevingsfarge 1 66 2" xfId="260" xr:uid="{00000000-0005-0000-0000-000062020000}"/>
    <cellStyle name="20% - uthevingsfarge 1 67" xfId="261" xr:uid="{00000000-0005-0000-0000-000063020000}"/>
    <cellStyle name="20% - uthevingsfarge 1 67 2" xfId="262" xr:uid="{00000000-0005-0000-0000-000064020000}"/>
    <cellStyle name="20% - uthevingsfarge 1 68" xfId="263" xr:uid="{00000000-0005-0000-0000-000065020000}"/>
    <cellStyle name="20% - uthevingsfarge 1 68 2" xfId="264" xr:uid="{00000000-0005-0000-0000-000066020000}"/>
    <cellStyle name="20% - uthevingsfarge 1 69" xfId="265" xr:uid="{00000000-0005-0000-0000-000067020000}"/>
    <cellStyle name="20% - uthevingsfarge 1 69 2" xfId="266" xr:uid="{00000000-0005-0000-0000-000068020000}"/>
    <cellStyle name="20% - uthevingsfarge 1 7" xfId="267" xr:uid="{00000000-0005-0000-0000-000069020000}"/>
    <cellStyle name="20% - uthevingsfarge 1 7 2" xfId="268" xr:uid="{00000000-0005-0000-0000-00006A020000}"/>
    <cellStyle name="20% - uthevingsfarge 1 7 2 2" xfId="5309" xr:uid="{00000000-0005-0000-0000-00006B020000}"/>
    <cellStyle name="20% - uthevingsfarge 1 7 2 2 2" xfId="7942" xr:uid="{00000000-0005-0000-0000-00006C020000}"/>
    <cellStyle name="20% - uthevingsfarge 1 7 2 3" xfId="9685" xr:uid="{00000000-0005-0000-0000-00006D020000}"/>
    <cellStyle name="20% - uthevingsfarge 1 7 3" xfId="4588" xr:uid="{00000000-0005-0000-0000-00006E020000}"/>
    <cellStyle name="20% - uthevingsfarge 1 7 3 2" xfId="7241" xr:uid="{00000000-0005-0000-0000-00006F020000}"/>
    <cellStyle name="20% - uthevingsfarge 1 7 4" xfId="9684" xr:uid="{00000000-0005-0000-0000-000070020000}"/>
    <cellStyle name="20% - uthevingsfarge 1 70" xfId="269" xr:uid="{00000000-0005-0000-0000-000071020000}"/>
    <cellStyle name="20% - uthevingsfarge 1 70 2" xfId="270" xr:uid="{00000000-0005-0000-0000-000072020000}"/>
    <cellStyle name="20% - uthevingsfarge 1 71" xfId="271" xr:uid="{00000000-0005-0000-0000-000073020000}"/>
    <cellStyle name="20% - uthevingsfarge 1 71 2" xfId="272" xr:uid="{00000000-0005-0000-0000-000074020000}"/>
    <cellStyle name="20% - uthevingsfarge 1 72" xfId="273" xr:uid="{00000000-0005-0000-0000-000075020000}"/>
    <cellStyle name="20% - uthevingsfarge 1 72 2" xfId="274" xr:uid="{00000000-0005-0000-0000-000076020000}"/>
    <cellStyle name="20% - uthevingsfarge 1 73" xfId="275" xr:uid="{00000000-0005-0000-0000-000077020000}"/>
    <cellStyle name="20% - uthevingsfarge 1 73 2" xfId="276" xr:uid="{00000000-0005-0000-0000-000078020000}"/>
    <cellStyle name="20% - uthevingsfarge 1 74" xfId="277" xr:uid="{00000000-0005-0000-0000-000079020000}"/>
    <cellStyle name="20% - uthevingsfarge 1 74 2" xfId="278" xr:uid="{00000000-0005-0000-0000-00007A020000}"/>
    <cellStyle name="20% - uthevingsfarge 1 75" xfId="279" xr:uid="{00000000-0005-0000-0000-00007B020000}"/>
    <cellStyle name="20% - uthevingsfarge 1 75 2" xfId="280" xr:uid="{00000000-0005-0000-0000-00007C020000}"/>
    <cellStyle name="20% - uthevingsfarge 1 76" xfId="281" xr:uid="{00000000-0005-0000-0000-00007D020000}"/>
    <cellStyle name="20% - uthevingsfarge 1 76 2" xfId="282" xr:uid="{00000000-0005-0000-0000-00007E020000}"/>
    <cellStyle name="20% - uthevingsfarge 1 77" xfId="283" xr:uid="{00000000-0005-0000-0000-00007F020000}"/>
    <cellStyle name="20% - uthevingsfarge 1 78" xfId="284" xr:uid="{00000000-0005-0000-0000-000080020000}"/>
    <cellStyle name="20% - uthevingsfarge 1 79" xfId="285" xr:uid="{00000000-0005-0000-0000-000081020000}"/>
    <cellStyle name="20% - uthevingsfarge 1 8" xfId="286" xr:uid="{00000000-0005-0000-0000-000082020000}"/>
    <cellStyle name="20% - uthevingsfarge 1 8 2" xfId="287" xr:uid="{00000000-0005-0000-0000-000083020000}"/>
    <cellStyle name="20% - uthevingsfarge 1 8 2 2" xfId="5310" xr:uid="{00000000-0005-0000-0000-000084020000}"/>
    <cellStyle name="20% - uthevingsfarge 1 8 2 2 2" xfId="7943" xr:uid="{00000000-0005-0000-0000-000085020000}"/>
    <cellStyle name="20% - uthevingsfarge 1 8 2 3" xfId="9683" xr:uid="{00000000-0005-0000-0000-000086020000}"/>
    <cellStyle name="20% - uthevingsfarge 1 8 3" xfId="4589" xr:uid="{00000000-0005-0000-0000-000087020000}"/>
    <cellStyle name="20% - uthevingsfarge 1 8 3 2" xfId="7242" xr:uid="{00000000-0005-0000-0000-000088020000}"/>
    <cellStyle name="20% - uthevingsfarge 1 8 4" xfId="9682" xr:uid="{00000000-0005-0000-0000-000089020000}"/>
    <cellStyle name="20% - uthevingsfarge 1 80" xfId="288" xr:uid="{00000000-0005-0000-0000-00008A020000}"/>
    <cellStyle name="20% - uthevingsfarge 1 81" xfId="289" xr:uid="{00000000-0005-0000-0000-00008B020000}"/>
    <cellStyle name="20% - uthevingsfarge 1 82" xfId="290" xr:uid="{00000000-0005-0000-0000-00008C020000}"/>
    <cellStyle name="20% - uthevingsfarge 1 83" xfId="291" xr:uid="{00000000-0005-0000-0000-00008D020000}"/>
    <cellStyle name="20% - uthevingsfarge 1 84" xfId="292" xr:uid="{00000000-0005-0000-0000-00008E020000}"/>
    <cellStyle name="20% - uthevingsfarge 1 85" xfId="293" xr:uid="{00000000-0005-0000-0000-00008F020000}"/>
    <cellStyle name="20% - uthevingsfarge 1 86" xfId="294" xr:uid="{00000000-0005-0000-0000-000090020000}"/>
    <cellStyle name="20% - uthevingsfarge 1 87" xfId="295" xr:uid="{00000000-0005-0000-0000-000091020000}"/>
    <cellStyle name="20% - uthevingsfarge 1 88" xfId="296" xr:uid="{00000000-0005-0000-0000-000092020000}"/>
    <cellStyle name="20% - uthevingsfarge 1 89" xfId="297" xr:uid="{00000000-0005-0000-0000-000093020000}"/>
    <cellStyle name="20% - uthevingsfarge 1 9" xfId="298" xr:uid="{00000000-0005-0000-0000-000094020000}"/>
    <cellStyle name="20% - uthevingsfarge 1 9 2" xfId="299" xr:uid="{00000000-0005-0000-0000-000095020000}"/>
    <cellStyle name="20% - uthevingsfarge 1 9 2 2" xfId="5311" xr:uid="{00000000-0005-0000-0000-000096020000}"/>
    <cellStyle name="20% - uthevingsfarge 1 9 2 2 2" xfId="7944" xr:uid="{00000000-0005-0000-0000-000097020000}"/>
    <cellStyle name="20% - uthevingsfarge 1 9 2 3" xfId="10298" xr:uid="{00000000-0005-0000-0000-000098020000}"/>
    <cellStyle name="20% - uthevingsfarge 1 9 3" xfId="4590" xr:uid="{00000000-0005-0000-0000-000099020000}"/>
    <cellStyle name="20% - uthevingsfarge 1 9 3 2" xfId="7243" xr:uid="{00000000-0005-0000-0000-00009A020000}"/>
    <cellStyle name="20% - uthevingsfarge 1 9 4" xfId="9982" xr:uid="{00000000-0005-0000-0000-00009B020000}"/>
    <cellStyle name="20% - uthevingsfarge 1 90" xfId="300" xr:uid="{00000000-0005-0000-0000-00009C020000}"/>
    <cellStyle name="20% - uthevingsfarge 1 90 2" xfId="2740" xr:uid="{00000000-0005-0000-0000-00009D020000}"/>
    <cellStyle name="20% - uthevingsfarge 1 90 2 2" xfId="3040" xr:uid="{00000000-0005-0000-0000-00009E020000}"/>
    <cellStyle name="20% - uthevingsfarge 1 90 2 2 2" xfId="6625" xr:uid="{00000000-0005-0000-0000-00009F020000}"/>
    <cellStyle name="20% - uthevingsfarge 1 90 2 3" xfId="3926" xr:uid="{00000000-0005-0000-0000-0000A0020000}"/>
    <cellStyle name="20% - uthevingsfarge 1 90 2 4" xfId="6313" xr:uid="{00000000-0005-0000-0000-0000A1020000}"/>
    <cellStyle name="20% - uthevingsfarge 1 90 2 5" xfId="8625" xr:uid="{00000000-0005-0000-0000-0000A2020000}"/>
    <cellStyle name="20% - uthevingsfarge 1 90 3" xfId="3039" xr:uid="{00000000-0005-0000-0000-0000A3020000}"/>
    <cellStyle name="20% - uthevingsfarge 1 90 3 2" xfId="6624" xr:uid="{00000000-0005-0000-0000-0000A4020000}"/>
    <cellStyle name="20% - uthevingsfarge 1 90 4" xfId="3623" xr:uid="{00000000-0005-0000-0000-0000A5020000}"/>
    <cellStyle name="20% - uthevingsfarge 1 90 5" xfId="6028" xr:uid="{00000000-0005-0000-0000-0000A6020000}"/>
    <cellStyle name="20% - uthevingsfarge 1 90 6" xfId="8624" xr:uid="{00000000-0005-0000-0000-0000A7020000}"/>
    <cellStyle name="20% - uthevingsfarge 1 91" xfId="301" xr:uid="{00000000-0005-0000-0000-0000A8020000}"/>
    <cellStyle name="20% - uthevingsfarge 1 91 2" xfId="2741" xr:uid="{00000000-0005-0000-0000-0000A9020000}"/>
    <cellStyle name="20% - uthevingsfarge 1 91 2 2" xfId="3042" xr:uid="{00000000-0005-0000-0000-0000AA020000}"/>
    <cellStyle name="20% - uthevingsfarge 1 91 2 2 2" xfId="6627" xr:uid="{00000000-0005-0000-0000-0000AB020000}"/>
    <cellStyle name="20% - uthevingsfarge 1 91 2 3" xfId="3650" xr:uid="{00000000-0005-0000-0000-0000AC020000}"/>
    <cellStyle name="20% - uthevingsfarge 1 91 2 4" xfId="6314" xr:uid="{00000000-0005-0000-0000-0000AD020000}"/>
    <cellStyle name="20% - uthevingsfarge 1 91 2 5" xfId="8627" xr:uid="{00000000-0005-0000-0000-0000AE020000}"/>
    <cellStyle name="20% - uthevingsfarge 1 91 3" xfId="3041" xr:uid="{00000000-0005-0000-0000-0000AF020000}"/>
    <cellStyle name="20% - uthevingsfarge 1 91 3 2" xfId="6626" xr:uid="{00000000-0005-0000-0000-0000B0020000}"/>
    <cellStyle name="20% - uthevingsfarge 1 91 4" xfId="3624" xr:uid="{00000000-0005-0000-0000-0000B1020000}"/>
    <cellStyle name="20% - uthevingsfarge 1 91 5" xfId="6029" xr:uid="{00000000-0005-0000-0000-0000B2020000}"/>
    <cellStyle name="20% - uthevingsfarge 1 91 6" xfId="8626" xr:uid="{00000000-0005-0000-0000-0000B3020000}"/>
    <cellStyle name="20% - uthevingsfarge 1 92" xfId="302" xr:uid="{00000000-0005-0000-0000-0000B4020000}"/>
    <cellStyle name="20% - uthevingsfarge 1 92 2" xfId="2742" xr:uid="{00000000-0005-0000-0000-0000B5020000}"/>
    <cellStyle name="20% - uthevingsfarge 1 92 2 2" xfId="3044" xr:uid="{00000000-0005-0000-0000-0000B6020000}"/>
    <cellStyle name="20% - uthevingsfarge 1 92 2 2 2" xfId="6629" xr:uid="{00000000-0005-0000-0000-0000B7020000}"/>
    <cellStyle name="20% - uthevingsfarge 1 92 2 3" xfId="3660" xr:uid="{00000000-0005-0000-0000-0000B8020000}"/>
    <cellStyle name="20% - uthevingsfarge 1 92 2 4" xfId="6315" xr:uid="{00000000-0005-0000-0000-0000B9020000}"/>
    <cellStyle name="20% - uthevingsfarge 1 92 2 5" xfId="8629" xr:uid="{00000000-0005-0000-0000-0000BA020000}"/>
    <cellStyle name="20% - uthevingsfarge 1 92 3" xfId="3043" xr:uid="{00000000-0005-0000-0000-0000BB020000}"/>
    <cellStyle name="20% - uthevingsfarge 1 92 3 2" xfId="6628" xr:uid="{00000000-0005-0000-0000-0000BC020000}"/>
    <cellStyle name="20% - uthevingsfarge 1 92 4" xfId="3639" xr:uid="{00000000-0005-0000-0000-0000BD020000}"/>
    <cellStyle name="20% - uthevingsfarge 1 92 5" xfId="6030" xr:uid="{00000000-0005-0000-0000-0000BE020000}"/>
    <cellStyle name="20% - uthevingsfarge 1 92 6" xfId="8628" xr:uid="{00000000-0005-0000-0000-0000BF020000}"/>
    <cellStyle name="20% - uthevingsfarge 1 93" xfId="303" xr:uid="{00000000-0005-0000-0000-0000C0020000}"/>
    <cellStyle name="20% - uthevingsfarge 1 93 2" xfId="2743" xr:uid="{00000000-0005-0000-0000-0000C1020000}"/>
    <cellStyle name="20% - uthevingsfarge 1 93 2 2" xfId="3046" xr:uid="{00000000-0005-0000-0000-0000C2020000}"/>
    <cellStyle name="20% - uthevingsfarge 1 93 2 2 2" xfId="6631" xr:uid="{00000000-0005-0000-0000-0000C3020000}"/>
    <cellStyle name="20% - uthevingsfarge 1 93 2 3" xfId="3977" xr:uid="{00000000-0005-0000-0000-0000C4020000}"/>
    <cellStyle name="20% - uthevingsfarge 1 93 2 4" xfId="6316" xr:uid="{00000000-0005-0000-0000-0000C5020000}"/>
    <cellStyle name="20% - uthevingsfarge 1 93 2 5" xfId="8631" xr:uid="{00000000-0005-0000-0000-0000C6020000}"/>
    <cellStyle name="20% - uthevingsfarge 1 93 3" xfId="3045" xr:uid="{00000000-0005-0000-0000-0000C7020000}"/>
    <cellStyle name="20% - uthevingsfarge 1 93 3 2" xfId="6630" xr:uid="{00000000-0005-0000-0000-0000C8020000}"/>
    <cellStyle name="20% - uthevingsfarge 1 93 4" xfId="4146" xr:uid="{00000000-0005-0000-0000-0000C9020000}"/>
    <cellStyle name="20% - uthevingsfarge 1 93 5" xfId="6031" xr:uid="{00000000-0005-0000-0000-0000CA020000}"/>
    <cellStyle name="20% - uthevingsfarge 1 93 6" xfId="8630" xr:uid="{00000000-0005-0000-0000-0000CB020000}"/>
    <cellStyle name="20% - uthevingsfarge 1 94" xfId="304" xr:uid="{00000000-0005-0000-0000-0000CC020000}"/>
    <cellStyle name="20% - uthevingsfarge 1 94 2" xfId="2744" xr:uid="{00000000-0005-0000-0000-0000CD020000}"/>
    <cellStyle name="20% - uthevingsfarge 1 94 2 2" xfId="3048" xr:uid="{00000000-0005-0000-0000-0000CE020000}"/>
    <cellStyle name="20% - uthevingsfarge 1 94 2 2 2" xfId="6633" xr:uid="{00000000-0005-0000-0000-0000CF020000}"/>
    <cellStyle name="20% - uthevingsfarge 1 94 2 3" xfId="3925" xr:uid="{00000000-0005-0000-0000-0000D0020000}"/>
    <cellStyle name="20% - uthevingsfarge 1 94 2 4" xfId="6317" xr:uid="{00000000-0005-0000-0000-0000D1020000}"/>
    <cellStyle name="20% - uthevingsfarge 1 94 2 5" xfId="8633" xr:uid="{00000000-0005-0000-0000-0000D2020000}"/>
    <cellStyle name="20% - uthevingsfarge 1 94 3" xfId="3047" xr:uid="{00000000-0005-0000-0000-0000D3020000}"/>
    <cellStyle name="20% - uthevingsfarge 1 94 3 2" xfId="6632" xr:uid="{00000000-0005-0000-0000-0000D4020000}"/>
    <cellStyle name="20% - uthevingsfarge 1 94 4" xfId="4047" xr:uid="{00000000-0005-0000-0000-0000D5020000}"/>
    <cellStyle name="20% - uthevingsfarge 1 94 5" xfId="6032" xr:uid="{00000000-0005-0000-0000-0000D6020000}"/>
    <cellStyle name="20% - uthevingsfarge 1 94 6" xfId="8632" xr:uid="{00000000-0005-0000-0000-0000D7020000}"/>
    <cellStyle name="20% - uthevingsfarge 1 95" xfId="305" xr:uid="{00000000-0005-0000-0000-0000D8020000}"/>
    <cellStyle name="20% - uthevingsfarge 1 95 2" xfId="2745" xr:uid="{00000000-0005-0000-0000-0000D9020000}"/>
    <cellStyle name="20% - uthevingsfarge 1 95 2 2" xfId="3050" xr:uid="{00000000-0005-0000-0000-0000DA020000}"/>
    <cellStyle name="20% - uthevingsfarge 1 95 2 2 2" xfId="6635" xr:uid="{00000000-0005-0000-0000-0000DB020000}"/>
    <cellStyle name="20% - uthevingsfarge 1 95 2 3" xfId="4065" xr:uid="{00000000-0005-0000-0000-0000DC020000}"/>
    <cellStyle name="20% - uthevingsfarge 1 95 2 4" xfId="6318" xr:uid="{00000000-0005-0000-0000-0000DD020000}"/>
    <cellStyle name="20% - uthevingsfarge 1 95 2 5" xfId="8635" xr:uid="{00000000-0005-0000-0000-0000DE020000}"/>
    <cellStyle name="20% - uthevingsfarge 1 95 3" xfId="3049" xr:uid="{00000000-0005-0000-0000-0000DF020000}"/>
    <cellStyle name="20% - uthevingsfarge 1 95 3 2" xfId="6634" xr:uid="{00000000-0005-0000-0000-0000E0020000}"/>
    <cellStyle name="20% - uthevingsfarge 1 95 4" xfId="3899" xr:uid="{00000000-0005-0000-0000-0000E1020000}"/>
    <cellStyle name="20% - uthevingsfarge 1 95 5" xfId="6033" xr:uid="{00000000-0005-0000-0000-0000E2020000}"/>
    <cellStyle name="20% - uthevingsfarge 1 95 6" xfId="8634" xr:uid="{00000000-0005-0000-0000-0000E3020000}"/>
    <cellStyle name="20% - uthevingsfarge 1 96" xfId="306" xr:uid="{00000000-0005-0000-0000-0000E4020000}"/>
    <cellStyle name="20% - uthevingsfarge 1 96 2" xfId="2746" xr:uid="{00000000-0005-0000-0000-0000E5020000}"/>
    <cellStyle name="20% - uthevingsfarge 1 96 2 2" xfId="3052" xr:uid="{00000000-0005-0000-0000-0000E6020000}"/>
    <cellStyle name="20% - uthevingsfarge 1 96 2 2 2" xfId="6637" xr:uid="{00000000-0005-0000-0000-0000E7020000}"/>
    <cellStyle name="20% - uthevingsfarge 1 96 2 3" xfId="3629" xr:uid="{00000000-0005-0000-0000-0000E8020000}"/>
    <cellStyle name="20% - uthevingsfarge 1 96 2 4" xfId="6319" xr:uid="{00000000-0005-0000-0000-0000E9020000}"/>
    <cellStyle name="20% - uthevingsfarge 1 96 2 5" xfId="8637" xr:uid="{00000000-0005-0000-0000-0000EA020000}"/>
    <cellStyle name="20% - uthevingsfarge 1 96 3" xfId="3051" xr:uid="{00000000-0005-0000-0000-0000EB020000}"/>
    <cellStyle name="20% - uthevingsfarge 1 96 3 2" xfId="6636" xr:uid="{00000000-0005-0000-0000-0000EC020000}"/>
    <cellStyle name="20% - uthevingsfarge 1 96 4" xfId="4143" xr:uid="{00000000-0005-0000-0000-0000ED020000}"/>
    <cellStyle name="20% - uthevingsfarge 1 96 5" xfId="6034" xr:uid="{00000000-0005-0000-0000-0000EE020000}"/>
    <cellStyle name="20% - uthevingsfarge 1 96 6" xfId="8636" xr:uid="{00000000-0005-0000-0000-0000EF020000}"/>
    <cellStyle name="20% - uthevingsfarge 1 97" xfId="307" xr:uid="{00000000-0005-0000-0000-0000F0020000}"/>
    <cellStyle name="20% - uthevingsfarge 1 97 2" xfId="2747" xr:uid="{00000000-0005-0000-0000-0000F1020000}"/>
    <cellStyle name="20% - uthevingsfarge 1 97 2 2" xfId="3054" xr:uid="{00000000-0005-0000-0000-0000F2020000}"/>
    <cellStyle name="20% - uthevingsfarge 1 97 2 2 2" xfId="6639" xr:uid="{00000000-0005-0000-0000-0000F3020000}"/>
    <cellStyle name="20% - uthevingsfarge 1 97 2 3" xfId="4066" xr:uid="{00000000-0005-0000-0000-0000F4020000}"/>
    <cellStyle name="20% - uthevingsfarge 1 97 2 4" xfId="6320" xr:uid="{00000000-0005-0000-0000-0000F5020000}"/>
    <cellStyle name="20% - uthevingsfarge 1 97 2 5" xfId="8639" xr:uid="{00000000-0005-0000-0000-0000F6020000}"/>
    <cellStyle name="20% - uthevingsfarge 1 97 3" xfId="3053" xr:uid="{00000000-0005-0000-0000-0000F7020000}"/>
    <cellStyle name="20% - uthevingsfarge 1 97 3 2" xfId="6638" xr:uid="{00000000-0005-0000-0000-0000F8020000}"/>
    <cellStyle name="20% - uthevingsfarge 1 97 4" xfId="4161" xr:uid="{00000000-0005-0000-0000-0000F9020000}"/>
    <cellStyle name="20% - uthevingsfarge 1 97 5" xfId="6035" xr:uid="{00000000-0005-0000-0000-0000FA020000}"/>
    <cellStyle name="20% - uthevingsfarge 1 97 6" xfId="8638" xr:uid="{00000000-0005-0000-0000-0000FB020000}"/>
    <cellStyle name="20% - uthevingsfarge 1 98" xfId="308" xr:uid="{00000000-0005-0000-0000-0000FC020000}"/>
    <cellStyle name="20% - uthevingsfarge 1 98 2" xfId="2748" xr:uid="{00000000-0005-0000-0000-0000FD020000}"/>
    <cellStyle name="20% - uthevingsfarge 1 98 2 2" xfId="3056" xr:uid="{00000000-0005-0000-0000-0000FE020000}"/>
    <cellStyle name="20% - uthevingsfarge 1 98 2 2 2" xfId="6641" xr:uid="{00000000-0005-0000-0000-0000FF020000}"/>
    <cellStyle name="20% - uthevingsfarge 1 98 2 3" xfId="3924" xr:uid="{00000000-0005-0000-0000-000000030000}"/>
    <cellStyle name="20% - uthevingsfarge 1 98 2 4" xfId="6321" xr:uid="{00000000-0005-0000-0000-000001030000}"/>
    <cellStyle name="20% - uthevingsfarge 1 98 2 5" xfId="8641" xr:uid="{00000000-0005-0000-0000-000002030000}"/>
    <cellStyle name="20% - uthevingsfarge 1 98 3" xfId="3055" xr:uid="{00000000-0005-0000-0000-000003030000}"/>
    <cellStyle name="20% - uthevingsfarge 1 98 3 2" xfId="6640" xr:uid="{00000000-0005-0000-0000-000004030000}"/>
    <cellStyle name="20% - uthevingsfarge 1 98 4" xfId="4144" xr:uid="{00000000-0005-0000-0000-000005030000}"/>
    <cellStyle name="20% - uthevingsfarge 1 98 5" xfId="6036" xr:uid="{00000000-0005-0000-0000-000006030000}"/>
    <cellStyle name="20% - uthevingsfarge 1 98 6" xfId="8640" xr:uid="{00000000-0005-0000-0000-000007030000}"/>
    <cellStyle name="20% - uthevingsfarge 1 99" xfId="309" xr:uid="{00000000-0005-0000-0000-000008030000}"/>
    <cellStyle name="20% - uthevingsfarge 1 99 2" xfId="2749" xr:uid="{00000000-0005-0000-0000-000009030000}"/>
    <cellStyle name="20% - uthevingsfarge 1 99 2 2" xfId="3058" xr:uid="{00000000-0005-0000-0000-00000A030000}"/>
    <cellStyle name="20% - uthevingsfarge 1 99 2 2 2" xfId="6643" xr:uid="{00000000-0005-0000-0000-00000B030000}"/>
    <cellStyle name="20% - uthevingsfarge 1 99 2 3" xfId="4064" xr:uid="{00000000-0005-0000-0000-00000C030000}"/>
    <cellStyle name="20% - uthevingsfarge 1 99 2 4" xfId="6322" xr:uid="{00000000-0005-0000-0000-00000D030000}"/>
    <cellStyle name="20% - uthevingsfarge 1 99 2 5" xfId="8643" xr:uid="{00000000-0005-0000-0000-00000E030000}"/>
    <cellStyle name="20% - uthevingsfarge 1 99 3" xfId="3057" xr:uid="{00000000-0005-0000-0000-00000F030000}"/>
    <cellStyle name="20% - uthevingsfarge 1 99 3 2" xfId="6642" xr:uid="{00000000-0005-0000-0000-000010030000}"/>
    <cellStyle name="20% - uthevingsfarge 1 99 4" xfId="4046" xr:uid="{00000000-0005-0000-0000-000011030000}"/>
    <cellStyle name="20% - uthevingsfarge 1 99 5" xfId="6037" xr:uid="{00000000-0005-0000-0000-000012030000}"/>
    <cellStyle name="20% - uthevingsfarge 1 99 6" xfId="8642" xr:uid="{00000000-0005-0000-0000-000013030000}"/>
    <cellStyle name="20% - uthevingsfarge 2 10" xfId="310" xr:uid="{00000000-0005-0000-0000-000014030000}"/>
    <cellStyle name="20% - uthevingsfarge 2 10 2" xfId="311" xr:uid="{00000000-0005-0000-0000-000015030000}"/>
    <cellStyle name="20% - uthevingsfarge 2 10 2 2" xfId="5312" xr:uid="{00000000-0005-0000-0000-000016030000}"/>
    <cellStyle name="20% - uthevingsfarge 2 10 2 2 2" xfId="7945" xr:uid="{00000000-0005-0000-0000-000017030000}"/>
    <cellStyle name="20% - uthevingsfarge 2 10 2 3" xfId="10327" xr:uid="{00000000-0005-0000-0000-000018030000}"/>
    <cellStyle name="20% - uthevingsfarge 2 10 3" xfId="4591" xr:uid="{00000000-0005-0000-0000-000019030000}"/>
    <cellStyle name="20% - uthevingsfarge 2 10 3 2" xfId="7244" xr:uid="{00000000-0005-0000-0000-00001A030000}"/>
    <cellStyle name="20% - uthevingsfarge 2 10 4" xfId="10451" xr:uid="{00000000-0005-0000-0000-00001B030000}"/>
    <cellStyle name="20% - uthevingsfarge 2 100" xfId="312" xr:uid="{00000000-0005-0000-0000-00001C030000}"/>
    <cellStyle name="20% - uthevingsfarge 2 100 2" xfId="2750" xr:uid="{00000000-0005-0000-0000-00001D030000}"/>
    <cellStyle name="20% - uthevingsfarge 2 100 2 2" xfId="3060" xr:uid="{00000000-0005-0000-0000-00001E030000}"/>
    <cellStyle name="20% - uthevingsfarge 2 100 2 2 2" xfId="6645" xr:uid="{00000000-0005-0000-0000-00001F030000}"/>
    <cellStyle name="20% - uthevingsfarge 2 100 2 3" xfId="3975" xr:uid="{00000000-0005-0000-0000-000020030000}"/>
    <cellStyle name="20% - uthevingsfarge 2 100 2 4" xfId="6323" xr:uid="{00000000-0005-0000-0000-000021030000}"/>
    <cellStyle name="20% - uthevingsfarge 2 100 2 5" xfId="8645" xr:uid="{00000000-0005-0000-0000-000022030000}"/>
    <cellStyle name="20% - uthevingsfarge 2 100 3" xfId="3059" xr:uid="{00000000-0005-0000-0000-000023030000}"/>
    <cellStyle name="20% - uthevingsfarge 2 100 3 2" xfId="6644" xr:uid="{00000000-0005-0000-0000-000024030000}"/>
    <cellStyle name="20% - uthevingsfarge 2 100 4" xfId="3898" xr:uid="{00000000-0005-0000-0000-000025030000}"/>
    <cellStyle name="20% - uthevingsfarge 2 100 5" xfId="6038" xr:uid="{00000000-0005-0000-0000-000026030000}"/>
    <cellStyle name="20% - uthevingsfarge 2 100 6" xfId="8644" xr:uid="{00000000-0005-0000-0000-000027030000}"/>
    <cellStyle name="20% - uthevingsfarge 2 101" xfId="313" xr:uid="{00000000-0005-0000-0000-000028030000}"/>
    <cellStyle name="20% - uthevingsfarge 2 101 2" xfId="2751" xr:uid="{00000000-0005-0000-0000-000029030000}"/>
    <cellStyle name="20% - uthevingsfarge 2 101 2 2" xfId="3062" xr:uid="{00000000-0005-0000-0000-00002A030000}"/>
    <cellStyle name="20% - uthevingsfarge 2 101 2 2 2" xfId="6647" xr:uid="{00000000-0005-0000-0000-00002B030000}"/>
    <cellStyle name="20% - uthevingsfarge 2 101 2 3" xfId="3976" xr:uid="{00000000-0005-0000-0000-00002C030000}"/>
    <cellStyle name="20% - uthevingsfarge 2 101 2 4" xfId="6324" xr:uid="{00000000-0005-0000-0000-00002D030000}"/>
    <cellStyle name="20% - uthevingsfarge 2 101 2 5" xfId="8647" xr:uid="{00000000-0005-0000-0000-00002E030000}"/>
    <cellStyle name="20% - uthevingsfarge 2 101 3" xfId="3061" xr:uid="{00000000-0005-0000-0000-00002F030000}"/>
    <cellStyle name="20% - uthevingsfarge 2 101 3 2" xfId="6646" xr:uid="{00000000-0005-0000-0000-000030030000}"/>
    <cellStyle name="20% - uthevingsfarge 2 101 4" xfId="4141" xr:uid="{00000000-0005-0000-0000-000031030000}"/>
    <cellStyle name="20% - uthevingsfarge 2 101 5" xfId="6039" xr:uid="{00000000-0005-0000-0000-000032030000}"/>
    <cellStyle name="20% - uthevingsfarge 2 101 6" xfId="8646" xr:uid="{00000000-0005-0000-0000-000033030000}"/>
    <cellStyle name="20% - uthevingsfarge 2 102" xfId="314" xr:uid="{00000000-0005-0000-0000-000034030000}"/>
    <cellStyle name="20% - uthevingsfarge 2 102 2" xfId="2752" xr:uid="{00000000-0005-0000-0000-000035030000}"/>
    <cellStyle name="20% - uthevingsfarge 2 102 2 2" xfId="3064" xr:uid="{00000000-0005-0000-0000-000036030000}"/>
    <cellStyle name="20% - uthevingsfarge 2 102 2 2 2" xfId="6649" xr:uid="{00000000-0005-0000-0000-000037030000}"/>
    <cellStyle name="20% - uthevingsfarge 2 102 2 3" xfId="3923" xr:uid="{00000000-0005-0000-0000-000038030000}"/>
    <cellStyle name="20% - uthevingsfarge 2 102 2 4" xfId="6325" xr:uid="{00000000-0005-0000-0000-000039030000}"/>
    <cellStyle name="20% - uthevingsfarge 2 102 2 5" xfId="8649" xr:uid="{00000000-0005-0000-0000-00003A030000}"/>
    <cellStyle name="20% - uthevingsfarge 2 102 3" xfId="3063" xr:uid="{00000000-0005-0000-0000-00003B030000}"/>
    <cellStyle name="20% - uthevingsfarge 2 102 3 2" xfId="6648" xr:uid="{00000000-0005-0000-0000-00003C030000}"/>
    <cellStyle name="20% - uthevingsfarge 2 102 4" xfId="4142" xr:uid="{00000000-0005-0000-0000-00003D030000}"/>
    <cellStyle name="20% - uthevingsfarge 2 102 5" xfId="6040" xr:uid="{00000000-0005-0000-0000-00003E030000}"/>
    <cellStyle name="20% - uthevingsfarge 2 102 6" xfId="8648" xr:uid="{00000000-0005-0000-0000-00003F030000}"/>
    <cellStyle name="20% - uthevingsfarge 2 103" xfId="315" xr:uid="{00000000-0005-0000-0000-000040030000}"/>
    <cellStyle name="20% - uthevingsfarge 2 103 2" xfId="2753" xr:uid="{00000000-0005-0000-0000-000041030000}"/>
    <cellStyle name="20% - uthevingsfarge 2 103 2 2" xfId="3066" xr:uid="{00000000-0005-0000-0000-000042030000}"/>
    <cellStyle name="20% - uthevingsfarge 2 103 2 2 2" xfId="6651" xr:uid="{00000000-0005-0000-0000-000043030000}"/>
    <cellStyle name="20% - uthevingsfarge 2 103 2 3" xfId="3757" xr:uid="{00000000-0005-0000-0000-000044030000}"/>
    <cellStyle name="20% - uthevingsfarge 2 103 2 4" xfId="6326" xr:uid="{00000000-0005-0000-0000-000045030000}"/>
    <cellStyle name="20% - uthevingsfarge 2 103 2 5" xfId="8651" xr:uid="{00000000-0005-0000-0000-000046030000}"/>
    <cellStyle name="20% - uthevingsfarge 2 103 3" xfId="3065" xr:uid="{00000000-0005-0000-0000-000047030000}"/>
    <cellStyle name="20% - uthevingsfarge 2 103 3 2" xfId="6650" xr:uid="{00000000-0005-0000-0000-000048030000}"/>
    <cellStyle name="20% - uthevingsfarge 2 103 4" xfId="4045" xr:uid="{00000000-0005-0000-0000-000049030000}"/>
    <cellStyle name="20% - uthevingsfarge 2 103 5" xfId="6041" xr:uid="{00000000-0005-0000-0000-00004A030000}"/>
    <cellStyle name="20% - uthevingsfarge 2 103 6" xfId="8650" xr:uid="{00000000-0005-0000-0000-00004B030000}"/>
    <cellStyle name="20% - uthevingsfarge 2 104" xfId="316" xr:uid="{00000000-0005-0000-0000-00004C030000}"/>
    <cellStyle name="20% - uthevingsfarge 2 104 2" xfId="2754" xr:uid="{00000000-0005-0000-0000-00004D030000}"/>
    <cellStyle name="20% - uthevingsfarge 2 104 2 2" xfId="3068" xr:uid="{00000000-0005-0000-0000-00004E030000}"/>
    <cellStyle name="20% - uthevingsfarge 2 104 2 2 2" xfId="6653" xr:uid="{00000000-0005-0000-0000-00004F030000}"/>
    <cellStyle name="20% - uthevingsfarge 2 104 2 3" xfId="3973" xr:uid="{00000000-0005-0000-0000-000050030000}"/>
    <cellStyle name="20% - uthevingsfarge 2 104 2 4" xfId="6327" xr:uid="{00000000-0005-0000-0000-000051030000}"/>
    <cellStyle name="20% - uthevingsfarge 2 104 2 5" xfId="8653" xr:uid="{00000000-0005-0000-0000-000052030000}"/>
    <cellStyle name="20% - uthevingsfarge 2 104 3" xfId="3067" xr:uid="{00000000-0005-0000-0000-000053030000}"/>
    <cellStyle name="20% - uthevingsfarge 2 104 3 2" xfId="6652" xr:uid="{00000000-0005-0000-0000-000054030000}"/>
    <cellStyle name="20% - uthevingsfarge 2 104 4" xfId="3897" xr:uid="{00000000-0005-0000-0000-000055030000}"/>
    <cellStyle name="20% - uthevingsfarge 2 104 5" xfId="6042" xr:uid="{00000000-0005-0000-0000-000056030000}"/>
    <cellStyle name="20% - uthevingsfarge 2 104 6" xfId="8652" xr:uid="{00000000-0005-0000-0000-000057030000}"/>
    <cellStyle name="20% - uthevingsfarge 2 105" xfId="317" xr:uid="{00000000-0005-0000-0000-000058030000}"/>
    <cellStyle name="20% - uthevingsfarge 2 105 2" xfId="2755" xr:uid="{00000000-0005-0000-0000-000059030000}"/>
    <cellStyle name="20% - uthevingsfarge 2 105 2 2" xfId="3070" xr:uid="{00000000-0005-0000-0000-00005A030000}"/>
    <cellStyle name="20% - uthevingsfarge 2 105 2 2 2" xfId="6655" xr:uid="{00000000-0005-0000-0000-00005B030000}"/>
    <cellStyle name="20% - uthevingsfarge 2 105 2 3" xfId="3974" xr:uid="{00000000-0005-0000-0000-00005C030000}"/>
    <cellStyle name="20% - uthevingsfarge 2 105 2 4" xfId="6328" xr:uid="{00000000-0005-0000-0000-00005D030000}"/>
    <cellStyle name="20% - uthevingsfarge 2 105 2 5" xfId="8655" xr:uid="{00000000-0005-0000-0000-00005E030000}"/>
    <cellStyle name="20% - uthevingsfarge 2 105 3" xfId="3069" xr:uid="{00000000-0005-0000-0000-00005F030000}"/>
    <cellStyle name="20% - uthevingsfarge 2 105 3 2" xfId="6654" xr:uid="{00000000-0005-0000-0000-000060030000}"/>
    <cellStyle name="20% - uthevingsfarge 2 105 4" xfId="4139" xr:uid="{00000000-0005-0000-0000-000061030000}"/>
    <cellStyle name="20% - uthevingsfarge 2 105 5" xfId="6043" xr:uid="{00000000-0005-0000-0000-000062030000}"/>
    <cellStyle name="20% - uthevingsfarge 2 105 6" xfId="8654" xr:uid="{00000000-0005-0000-0000-000063030000}"/>
    <cellStyle name="20% - uthevingsfarge 2 106" xfId="318" xr:uid="{00000000-0005-0000-0000-000064030000}"/>
    <cellStyle name="20% - uthevingsfarge 2 106 2" xfId="2756" xr:uid="{00000000-0005-0000-0000-000065030000}"/>
    <cellStyle name="20% - uthevingsfarge 2 106 2 2" xfId="3072" xr:uid="{00000000-0005-0000-0000-000066030000}"/>
    <cellStyle name="20% - uthevingsfarge 2 106 2 2 2" xfId="6657" xr:uid="{00000000-0005-0000-0000-000067030000}"/>
    <cellStyle name="20% - uthevingsfarge 2 106 2 3" xfId="3922" xr:uid="{00000000-0005-0000-0000-000068030000}"/>
    <cellStyle name="20% - uthevingsfarge 2 106 2 4" xfId="6329" xr:uid="{00000000-0005-0000-0000-000069030000}"/>
    <cellStyle name="20% - uthevingsfarge 2 106 2 5" xfId="8657" xr:uid="{00000000-0005-0000-0000-00006A030000}"/>
    <cellStyle name="20% - uthevingsfarge 2 106 3" xfId="3071" xr:uid="{00000000-0005-0000-0000-00006B030000}"/>
    <cellStyle name="20% - uthevingsfarge 2 106 3 2" xfId="6656" xr:uid="{00000000-0005-0000-0000-00006C030000}"/>
    <cellStyle name="20% - uthevingsfarge 2 106 4" xfId="4140" xr:uid="{00000000-0005-0000-0000-00006D030000}"/>
    <cellStyle name="20% - uthevingsfarge 2 106 5" xfId="6044" xr:uid="{00000000-0005-0000-0000-00006E030000}"/>
    <cellStyle name="20% - uthevingsfarge 2 106 6" xfId="8656" xr:uid="{00000000-0005-0000-0000-00006F030000}"/>
    <cellStyle name="20% - uthevingsfarge 2 107" xfId="319" xr:uid="{00000000-0005-0000-0000-000070030000}"/>
    <cellStyle name="20% - uthevingsfarge 2 107 2" xfId="2757" xr:uid="{00000000-0005-0000-0000-000071030000}"/>
    <cellStyle name="20% - uthevingsfarge 2 107 2 2" xfId="3074" xr:uid="{00000000-0005-0000-0000-000072030000}"/>
    <cellStyle name="20% - uthevingsfarge 2 107 2 2 2" xfId="6659" xr:uid="{00000000-0005-0000-0000-000073030000}"/>
    <cellStyle name="20% - uthevingsfarge 2 107 2 3" xfId="3649" xr:uid="{00000000-0005-0000-0000-000074030000}"/>
    <cellStyle name="20% - uthevingsfarge 2 107 2 4" xfId="6330" xr:uid="{00000000-0005-0000-0000-000075030000}"/>
    <cellStyle name="20% - uthevingsfarge 2 107 2 5" xfId="8659" xr:uid="{00000000-0005-0000-0000-000076030000}"/>
    <cellStyle name="20% - uthevingsfarge 2 107 3" xfId="3073" xr:uid="{00000000-0005-0000-0000-000077030000}"/>
    <cellStyle name="20% - uthevingsfarge 2 107 3 2" xfId="6658" xr:uid="{00000000-0005-0000-0000-000078030000}"/>
    <cellStyle name="20% - uthevingsfarge 2 107 4" xfId="4044" xr:uid="{00000000-0005-0000-0000-000079030000}"/>
    <cellStyle name="20% - uthevingsfarge 2 107 5" xfId="6045" xr:uid="{00000000-0005-0000-0000-00007A030000}"/>
    <cellStyle name="20% - uthevingsfarge 2 107 6" xfId="8658" xr:uid="{00000000-0005-0000-0000-00007B030000}"/>
    <cellStyle name="20% - uthevingsfarge 2 108" xfId="320" xr:uid="{00000000-0005-0000-0000-00007C030000}"/>
    <cellStyle name="20% - uthevingsfarge 2 108 2" xfId="2758" xr:uid="{00000000-0005-0000-0000-00007D030000}"/>
    <cellStyle name="20% - uthevingsfarge 2 108 2 2" xfId="3076" xr:uid="{00000000-0005-0000-0000-00007E030000}"/>
    <cellStyle name="20% - uthevingsfarge 2 108 2 2 2" xfId="6661" xr:uid="{00000000-0005-0000-0000-00007F030000}"/>
    <cellStyle name="20% - uthevingsfarge 2 108 2 3" xfId="3601" xr:uid="{00000000-0005-0000-0000-000080030000}"/>
    <cellStyle name="20% - uthevingsfarge 2 108 2 4" xfId="6331" xr:uid="{00000000-0005-0000-0000-000081030000}"/>
    <cellStyle name="20% - uthevingsfarge 2 108 2 5" xfId="8661" xr:uid="{00000000-0005-0000-0000-000082030000}"/>
    <cellStyle name="20% - uthevingsfarge 2 108 3" xfId="3075" xr:uid="{00000000-0005-0000-0000-000083030000}"/>
    <cellStyle name="20% - uthevingsfarge 2 108 3 2" xfId="6660" xr:uid="{00000000-0005-0000-0000-000084030000}"/>
    <cellStyle name="20% - uthevingsfarge 2 108 4" xfId="3998" xr:uid="{00000000-0005-0000-0000-000085030000}"/>
    <cellStyle name="20% - uthevingsfarge 2 108 5" xfId="6046" xr:uid="{00000000-0005-0000-0000-000086030000}"/>
    <cellStyle name="20% - uthevingsfarge 2 108 6" xfId="8660" xr:uid="{00000000-0005-0000-0000-000087030000}"/>
    <cellStyle name="20% - uthevingsfarge 2 109" xfId="321" xr:uid="{00000000-0005-0000-0000-000088030000}"/>
    <cellStyle name="20% - uthevingsfarge 2 109 2" xfId="2759" xr:uid="{00000000-0005-0000-0000-000089030000}"/>
    <cellStyle name="20% - uthevingsfarge 2 109 2 2" xfId="3078" xr:uid="{00000000-0005-0000-0000-00008A030000}"/>
    <cellStyle name="20% - uthevingsfarge 2 109 2 2 2" xfId="6663" xr:uid="{00000000-0005-0000-0000-00008B030000}"/>
    <cellStyle name="20% - uthevingsfarge 2 109 2 3" xfId="3972" xr:uid="{00000000-0005-0000-0000-00008C030000}"/>
    <cellStyle name="20% - uthevingsfarge 2 109 2 4" xfId="6332" xr:uid="{00000000-0005-0000-0000-00008D030000}"/>
    <cellStyle name="20% - uthevingsfarge 2 109 2 5" xfId="8663" xr:uid="{00000000-0005-0000-0000-00008E030000}"/>
    <cellStyle name="20% - uthevingsfarge 2 109 3" xfId="3077" xr:uid="{00000000-0005-0000-0000-00008F030000}"/>
    <cellStyle name="20% - uthevingsfarge 2 109 3 2" xfId="6662" xr:uid="{00000000-0005-0000-0000-000090030000}"/>
    <cellStyle name="20% - uthevingsfarge 2 109 4" xfId="3896" xr:uid="{00000000-0005-0000-0000-000091030000}"/>
    <cellStyle name="20% - uthevingsfarge 2 109 5" xfId="6047" xr:uid="{00000000-0005-0000-0000-000092030000}"/>
    <cellStyle name="20% - uthevingsfarge 2 109 6" xfId="8662" xr:uid="{00000000-0005-0000-0000-000093030000}"/>
    <cellStyle name="20% - uthevingsfarge 2 11" xfId="322" xr:uid="{00000000-0005-0000-0000-000094030000}"/>
    <cellStyle name="20% - uthevingsfarge 2 11 2" xfId="323" xr:uid="{00000000-0005-0000-0000-000095030000}"/>
    <cellStyle name="20% - uthevingsfarge 2 11 2 2" xfId="5313" xr:uid="{00000000-0005-0000-0000-000096030000}"/>
    <cellStyle name="20% - uthevingsfarge 2 11 2 2 2" xfId="7946" xr:uid="{00000000-0005-0000-0000-000097030000}"/>
    <cellStyle name="20% - uthevingsfarge 2 11 2 3" xfId="9219" xr:uid="{00000000-0005-0000-0000-000098030000}"/>
    <cellStyle name="20% - uthevingsfarge 2 11 3" xfId="4592" xr:uid="{00000000-0005-0000-0000-000099030000}"/>
    <cellStyle name="20% - uthevingsfarge 2 11 3 2" xfId="7245" xr:uid="{00000000-0005-0000-0000-00009A030000}"/>
    <cellStyle name="20% - uthevingsfarge 2 11 4" xfId="10299" xr:uid="{00000000-0005-0000-0000-00009B030000}"/>
    <cellStyle name="20% - uthevingsfarge 2 110" xfId="6590" xr:uid="{00000000-0005-0000-0000-00009C030000}"/>
    <cellStyle name="20% - uthevingsfarge 2 111" xfId="8593" xr:uid="{00000000-0005-0000-0000-00009D030000}"/>
    <cellStyle name="20% - uthevingsfarge 2 12" xfId="324" xr:uid="{00000000-0005-0000-0000-00009E030000}"/>
    <cellStyle name="20% - uthevingsfarge 2 12 2" xfId="325" xr:uid="{00000000-0005-0000-0000-00009F030000}"/>
    <cellStyle name="20% - uthevingsfarge 2 12 2 2" xfId="5314" xr:uid="{00000000-0005-0000-0000-0000A0030000}"/>
    <cellStyle name="20% - uthevingsfarge 2 12 2 2 2" xfId="7947" xr:uid="{00000000-0005-0000-0000-0000A1030000}"/>
    <cellStyle name="20% - uthevingsfarge 2 12 2 3" xfId="9859" xr:uid="{00000000-0005-0000-0000-0000A2030000}"/>
    <cellStyle name="20% - uthevingsfarge 2 12 3" xfId="4593" xr:uid="{00000000-0005-0000-0000-0000A3030000}"/>
    <cellStyle name="20% - uthevingsfarge 2 12 3 2" xfId="7246" xr:uid="{00000000-0005-0000-0000-0000A4030000}"/>
    <cellStyle name="20% - uthevingsfarge 2 12 4" xfId="10328" xr:uid="{00000000-0005-0000-0000-0000A5030000}"/>
    <cellStyle name="20% - uthevingsfarge 2 13" xfId="326" xr:uid="{00000000-0005-0000-0000-0000A6030000}"/>
    <cellStyle name="20% - uthevingsfarge 2 13 2" xfId="327" xr:uid="{00000000-0005-0000-0000-0000A7030000}"/>
    <cellStyle name="20% - uthevingsfarge 2 13 2 2" xfId="5315" xr:uid="{00000000-0005-0000-0000-0000A8030000}"/>
    <cellStyle name="20% - uthevingsfarge 2 13 2 2 2" xfId="7948" xr:uid="{00000000-0005-0000-0000-0000A9030000}"/>
    <cellStyle name="20% - uthevingsfarge 2 13 2 3" xfId="9753" xr:uid="{00000000-0005-0000-0000-0000AA030000}"/>
    <cellStyle name="20% - uthevingsfarge 2 13 3" xfId="4594" xr:uid="{00000000-0005-0000-0000-0000AB030000}"/>
    <cellStyle name="20% - uthevingsfarge 2 13 3 2" xfId="7247" xr:uid="{00000000-0005-0000-0000-0000AC030000}"/>
    <cellStyle name="20% - uthevingsfarge 2 13 4" xfId="9218" xr:uid="{00000000-0005-0000-0000-0000AD030000}"/>
    <cellStyle name="20% - uthevingsfarge 2 14" xfId="328" xr:uid="{00000000-0005-0000-0000-0000AE030000}"/>
    <cellStyle name="20% - uthevingsfarge 2 14 2" xfId="329" xr:uid="{00000000-0005-0000-0000-0000AF030000}"/>
    <cellStyle name="20% - uthevingsfarge 2 14 2 2" xfId="5316" xr:uid="{00000000-0005-0000-0000-0000B0030000}"/>
    <cellStyle name="20% - uthevingsfarge 2 14 2 2 2" xfId="7949" xr:uid="{00000000-0005-0000-0000-0000B1030000}"/>
    <cellStyle name="20% - uthevingsfarge 2 14 2 3" xfId="9681" xr:uid="{00000000-0005-0000-0000-0000B2030000}"/>
    <cellStyle name="20% - uthevingsfarge 2 14 3" xfId="4595" xr:uid="{00000000-0005-0000-0000-0000B3030000}"/>
    <cellStyle name="20% - uthevingsfarge 2 14 3 2" xfId="7248" xr:uid="{00000000-0005-0000-0000-0000B4030000}"/>
    <cellStyle name="20% - uthevingsfarge 2 14 4" xfId="9680" xr:uid="{00000000-0005-0000-0000-0000B5030000}"/>
    <cellStyle name="20% - uthevingsfarge 2 15" xfId="330" xr:uid="{00000000-0005-0000-0000-0000B6030000}"/>
    <cellStyle name="20% - uthevingsfarge 2 15 2" xfId="331" xr:uid="{00000000-0005-0000-0000-0000B7030000}"/>
    <cellStyle name="20% - uthevingsfarge 2 15 2 2" xfId="5317" xr:uid="{00000000-0005-0000-0000-0000B8030000}"/>
    <cellStyle name="20% - uthevingsfarge 2 15 2 2 2" xfId="7950" xr:uid="{00000000-0005-0000-0000-0000B9030000}"/>
    <cellStyle name="20% - uthevingsfarge 2 15 2 3" xfId="9679" xr:uid="{00000000-0005-0000-0000-0000BA030000}"/>
    <cellStyle name="20% - uthevingsfarge 2 15 3" xfId="4596" xr:uid="{00000000-0005-0000-0000-0000BB030000}"/>
    <cellStyle name="20% - uthevingsfarge 2 15 3 2" xfId="7249" xr:uid="{00000000-0005-0000-0000-0000BC030000}"/>
    <cellStyle name="20% - uthevingsfarge 2 15 4" xfId="9678" xr:uid="{00000000-0005-0000-0000-0000BD030000}"/>
    <cellStyle name="20% - uthevingsfarge 2 16" xfId="332" xr:uid="{00000000-0005-0000-0000-0000BE030000}"/>
    <cellStyle name="20% - uthevingsfarge 2 16 2" xfId="333" xr:uid="{00000000-0005-0000-0000-0000BF030000}"/>
    <cellStyle name="20% - uthevingsfarge 2 16 2 2" xfId="5318" xr:uid="{00000000-0005-0000-0000-0000C0030000}"/>
    <cellStyle name="20% - uthevingsfarge 2 16 2 2 2" xfId="7951" xr:uid="{00000000-0005-0000-0000-0000C1030000}"/>
    <cellStyle name="20% - uthevingsfarge 2 16 2 3" xfId="9677" xr:uid="{00000000-0005-0000-0000-0000C2030000}"/>
    <cellStyle name="20% - uthevingsfarge 2 16 3" xfId="4597" xr:uid="{00000000-0005-0000-0000-0000C3030000}"/>
    <cellStyle name="20% - uthevingsfarge 2 16 3 2" xfId="7250" xr:uid="{00000000-0005-0000-0000-0000C4030000}"/>
    <cellStyle name="20% - uthevingsfarge 2 16 4" xfId="9676" xr:uid="{00000000-0005-0000-0000-0000C5030000}"/>
    <cellStyle name="20% - uthevingsfarge 2 17" xfId="334" xr:uid="{00000000-0005-0000-0000-0000C6030000}"/>
    <cellStyle name="20% - uthevingsfarge 2 17 2" xfId="335" xr:uid="{00000000-0005-0000-0000-0000C7030000}"/>
    <cellStyle name="20% - uthevingsfarge 2 17 2 2" xfId="5319" xr:uid="{00000000-0005-0000-0000-0000C8030000}"/>
    <cellStyle name="20% - uthevingsfarge 2 17 2 2 2" xfId="7952" xr:uid="{00000000-0005-0000-0000-0000C9030000}"/>
    <cellStyle name="20% - uthevingsfarge 2 17 2 3" xfId="9981" xr:uid="{00000000-0005-0000-0000-0000CA030000}"/>
    <cellStyle name="20% - uthevingsfarge 2 17 3" xfId="4598" xr:uid="{00000000-0005-0000-0000-0000CB030000}"/>
    <cellStyle name="20% - uthevingsfarge 2 17 3 2" xfId="7251" xr:uid="{00000000-0005-0000-0000-0000CC030000}"/>
    <cellStyle name="20% - uthevingsfarge 2 17 4" xfId="9953" xr:uid="{00000000-0005-0000-0000-0000CD030000}"/>
    <cellStyle name="20% - uthevingsfarge 2 18" xfId="336" xr:uid="{00000000-0005-0000-0000-0000CE030000}"/>
    <cellStyle name="20% - uthevingsfarge 2 18 2" xfId="337" xr:uid="{00000000-0005-0000-0000-0000CF030000}"/>
    <cellStyle name="20% - uthevingsfarge 2 18 2 2" xfId="5320" xr:uid="{00000000-0005-0000-0000-0000D0030000}"/>
    <cellStyle name="20% - uthevingsfarge 2 18 2 2 2" xfId="7953" xr:uid="{00000000-0005-0000-0000-0000D1030000}"/>
    <cellStyle name="20% - uthevingsfarge 2 18 2 3" xfId="10450" xr:uid="{00000000-0005-0000-0000-0000D2030000}"/>
    <cellStyle name="20% - uthevingsfarge 2 18 3" xfId="4599" xr:uid="{00000000-0005-0000-0000-0000D3030000}"/>
    <cellStyle name="20% - uthevingsfarge 2 18 3 2" xfId="7252" xr:uid="{00000000-0005-0000-0000-0000D4030000}"/>
    <cellStyle name="20% - uthevingsfarge 2 18 4" xfId="10652" xr:uid="{00000000-0005-0000-0000-0000D5030000}"/>
    <cellStyle name="20% - uthevingsfarge 2 19" xfId="338" xr:uid="{00000000-0005-0000-0000-0000D6030000}"/>
    <cellStyle name="20% - uthevingsfarge 2 19 2" xfId="339" xr:uid="{00000000-0005-0000-0000-0000D7030000}"/>
    <cellStyle name="20% - uthevingsfarge 2 19 2 2" xfId="5321" xr:uid="{00000000-0005-0000-0000-0000D8030000}"/>
    <cellStyle name="20% - uthevingsfarge 2 19 2 2 2" xfId="7954" xr:uid="{00000000-0005-0000-0000-0000D9030000}"/>
    <cellStyle name="20% - uthevingsfarge 2 19 2 3" xfId="10331" xr:uid="{00000000-0005-0000-0000-0000DA030000}"/>
    <cellStyle name="20% - uthevingsfarge 2 19 3" xfId="4600" xr:uid="{00000000-0005-0000-0000-0000DB030000}"/>
    <cellStyle name="20% - uthevingsfarge 2 19 3 2" xfId="7253" xr:uid="{00000000-0005-0000-0000-0000DC030000}"/>
    <cellStyle name="20% - uthevingsfarge 2 19 4" xfId="10716" xr:uid="{00000000-0005-0000-0000-0000DD030000}"/>
    <cellStyle name="20% - uthevingsfarge 2 2" xfId="63" xr:uid="{00000000-0005-0000-0000-0000DE030000}"/>
    <cellStyle name="20% - uthevingsfarge 2 2 2" xfId="340" xr:uid="{00000000-0005-0000-0000-0000DF030000}"/>
    <cellStyle name="20% - uthevingsfarge 2 2 2 2" xfId="5322" xr:uid="{00000000-0005-0000-0000-0000E0030000}"/>
    <cellStyle name="20% - uthevingsfarge 2 2 2 2 2" xfId="7955" xr:uid="{00000000-0005-0000-0000-0000E1030000}"/>
    <cellStyle name="20% - uthevingsfarge 2 2 2 3" xfId="9871" xr:uid="{00000000-0005-0000-0000-0000E2030000}"/>
    <cellStyle name="20% - uthevingsfarge 2 2 3" xfId="4601" xr:uid="{00000000-0005-0000-0000-0000E3030000}"/>
    <cellStyle name="20% - uthevingsfarge 2 2 3 2" xfId="7254" xr:uid="{00000000-0005-0000-0000-0000E4030000}"/>
    <cellStyle name="20% - uthevingsfarge 2 2 4" xfId="9726" xr:uid="{00000000-0005-0000-0000-0000E5030000}"/>
    <cellStyle name="20% - uthevingsfarge 2 20" xfId="341" xr:uid="{00000000-0005-0000-0000-0000E6030000}"/>
    <cellStyle name="20% - uthevingsfarge 2 20 2" xfId="342" xr:uid="{00000000-0005-0000-0000-0000E7030000}"/>
    <cellStyle name="20% - uthevingsfarge 2 20 2 2" xfId="5323" xr:uid="{00000000-0005-0000-0000-0000E8030000}"/>
    <cellStyle name="20% - uthevingsfarge 2 20 2 2 2" xfId="7956" xr:uid="{00000000-0005-0000-0000-0000E9030000}"/>
    <cellStyle name="20% - uthevingsfarge 2 20 2 3" xfId="9208" xr:uid="{00000000-0005-0000-0000-0000EA030000}"/>
    <cellStyle name="20% - uthevingsfarge 2 20 3" xfId="4602" xr:uid="{00000000-0005-0000-0000-0000EB030000}"/>
    <cellStyle name="20% - uthevingsfarge 2 20 3 2" xfId="7255" xr:uid="{00000000-0005-0000-0000-0000EC030000}"/>
    <cellStyle name="20% - uthevingsfarge 2 20 4" xfId="10262" xr:uid="{00000000-0005-0000-0000-0000ED030000}"/>
    <cellStyle name="20% - uthevingsfarge 2 21" xfId="343" xr:uid="{00000000-0005-0000-0000-0000EE030000}"/>
    <cellStyle name="20% - uthevingsfarge 2 21 2" xfId="344" xr:uid="{00000000-0005-0000-0000-0000EF030000}"/>
    <cellStyle name="20% - uthevingsfarge 2 21 2 2" xfId="5324" xr:uid="{00000000-0005-0000-0000-0000F0030000}"/>
    <cellStyle name="20% - uthevingsfarge 2 21 2 2 2" xfId="7957" xr:uid="{00000000-0005-0000-0000-0000F1030000}"/>
    <cellStyle name="20% - uthevingsfarge 2 21 2 3" xfId="9675" xr:uid="{00000000-0005-0000-0000-0000F2030000}"/>
    <cellStyle name="20% - uthevingsfarge 2 21 3" xfId="4603" xr:uid="{00000000-0005-0000-0000-0000F3030000}"/>
    <cellStyle name="20% - uthevingsfarge 2 21 3 2" xfId="7256" xr:uid="{00000000-0005-0000-0000-0000F4030000}"/>
    <cellStyle name="20% - uthevingsfarge 2 21 4" xfId="9674" xr:uid="{00000000-0005-0000-0000-0000F5030000}"/>
    <cellStyle name="20% - uthevingsfarge 2 22" xfId="345" xr:uid="{00000000-0005-0000-0000-0000F6030000}"/>
    <cellStyle name="20% - uthevingsfarge 2 22 2" xfId="346" xr:uid="{00000000-0005-0000-0000-0000F7030000}"/>
    <cellStyle name="20% - uthevingsfarge 2 22 2 2" xfId="5325" xr:uid="{00000000-0005-0000-0000-0000F8030000}"/>
    <cellStyle name="20% - uthevingsfarge 2 22 2 2 2" xfId="7958" xr:uid="{00000000-0005-0000-0000-0000F9030000}"/>
    <cellStyle name="20% - uthevingsfarge 2 22 2 3" xfId="9673" xr:uid="{00000000-0005-0000-0000-0000FA030000}"/>
    <cellStyle name="20% - uthevingsfarge 2 22 3" xfId="4604" xr:uid="{00000000-0005-0000-0000-0000FB030000}"/>
    <cellStyle name="20% - uthevingsfarge 2 22 3 2" xfId="7257" xr:uid="{00000000-0005-0000-0000-0000FC030000}"/>
    <cellStyle name="20% - uthevingsfarge 2 22 4" xfId="9672" xr:uid="{00000000-0005-0000-0000-0000FD030000}"/>
    <cellStyle name="20% - uthevingsfarge 2 23" xfId="347" xr:uid="{00000000-0005-0000-0000-0000FE030000}"/>
    <cellStyle name="20% - uthevingsfarge 2 23 2" xfId="348" xr:uid="{00000000-0005-0000-0000-0000FF030000}"/>
    <cellStyle name="20% - uthevingsfarge 2 23 2 2" xfId="5326" xr:uid="{00000000-0005-0000-0000-000000040000}"/>
    <cellStyle name="20% - uthevingsfarge 2 23 2 2 2" xfId="7959" xr:uid="{00000000-0005-0000-0000-000001040000}"/>
    <cellStyle name="20% - uthevingsfarge 2 23 2 3" xfId="9671" xr:uid="{00000000-0005-0000-0000-000002040000}"/>
    <cellStyle name="20% - uthevingsfarge 2 23 3" xfId="4605" xr:uid="{00000000-0005-0000-0000-000003040000}"/>
    <cellStyle name="20% - uthevingsfarge 2 23 3 2" xfId="7258" xr:uid="{00000000-0005-0000-0000-000004040000}"/>
    <cellStyle name="20% - uthevingsfarge 2 23 4" xfId="9670" xr:uid="{00000000-0005-0000-0000-000005040000}"/>
    <cellStyle name="20% - uthevingsfarge 2 24" xfId="349" xr:uid="{00000000-0005-0000-0000-000006040000}"/>
    <cellStyle name="20% - uthevingsfarge 2 24 2" xfId="350" xr:uid="{00000000-0005-0000-0000-000007040000}"/>
    <cellStyle name="20% - uthevingsfarge 2 24 2 2" xfId="5327" xr:uid="{00000000-0005-0000-0000-000008040000}"/>
    <cellStyle name="20% - uthevingsfarge 2 24 2 2 2" xfId="7960" xr:uid="{00000000-0005-0000-0000-000009040000}"/>
    <cellStyle name="20% - uthevingsfarge 2 24 2 3" xfId="9961" xr:uid="{00000000-0005-0000-0000-00000A040000}"/>
    <cellStyle name="20% - uthevingsfarge 2 24 3" xfId="4606" xr:uid="{00000000-0005-0000-0000-00000B040000}"/>
    <cellStyle name="20% - uthevingsfarge 2 24 3 2" xfId="7259" xr:uid="{00000000-0005-0000-0000-00000C040000}"/>
    <cellStyle name="20% - uthevingsfarge 2 24 4" xfId="9872" xr:uid="{00000000-0005-0000-0000-00000D040000}"/>
    <cellStyle name="20% - uthevingsfarge 2 25" xfId="351" xr:uid="{00000000-0005-0000-0000-00000E040000}"/>
    <cellStyle name="20% - uthevingsfarge 2 25 2" xfId="352" xr:uid="{00000000-0005-0000-0000-00000F040000}"/>
    <cellStyle name="20% - uthevingsfarge 2 25 2 2" xfId="5328" xr:uid="{00000000-0005-0000-0000-000010040000}"/>
    <cellStyle name="20% - uthevingsfarge 2 25 2 2 2" xfId="7961" xr:uid="{00000000-0005-0000-0000-000011040000}"/>
    <cellStyle name="20% - uthevingsfarge 2 25 2 3" xfId="9725" xr:uid="{00000000-0005-0000-0000-000012040000}"/>
    <cellStyle name="20% - uthevingsfarge 2 25 3" xfId="4607" xr:uid="{00000000-0005-0000-0000-000013040000}"/>
    <cellStyle name="20% - uthevingsfarge 2 25 3 2" xfId="7260" xr:uid="{00000000-0005-0000-0000-000014040000}"/>
    <cellStyle name="20% - uthevingsfarge 2 25 4" xfId="10715" xr:uid="{00000000-0005-0000-0000-000015040000}"/>
    <cellStyle name="20% - uthevingsfarge 2 26" xfId="353" xr:uid="{00000000-0005-0000-0000-000016040000}"/>
    <cellStyle name="20% - uthevingsfarge 2 26 2" xfId="354" xr:uid="{00000000-0005-0000-0000-000017040000}"/>
    <cellStyle name="20% - uthevingsfarge 2 26 2 2" xfId="5329" xr:uid="{00000000-0005-0000-0000-000018040000}"/>
    <cellStyle name="20% - uthevingsfarge 2 26 2 2 2" xfId="7962" xr:uid="{00000000-0005-0000-0000-000019040000}"/>
    <cellStyle name="20% - uthevingsfarge 2 26 2 3" xfId="9858" xr:uid="{00000000-0005-0000-0000-00001A040000}"/>
    <cellStyle name="20% - uthevingsfarge 2 26 3" xfId="4608" xr:uid="{00000000-0005-0000-0000-00001B040000}"/>
    <cellStyle name="20% - uthevingsfarge 2 26 3 2" xfId="7261" xr:uid="{00000000-0005-0000-0000-00001C040000}"/>
    <cellStyle name="20% - uthevingsfarge 2 26 4" xfId="10310" xr:uid="{00000000-0005-0000-0000-00001D040000}"/>
    <cellStyle name="20% - uthevingsfarge 2 27" xfId="355" xr:uid="{00000000-0005-0000-0000-00001E040000}"/>
    <cellStyle name="20% - uthevingsfarge 2 27 2" xfId="356" xr:uid="{00000000-0005-0000-0000-00001F040000}"/>
    <cellStyle name="20% - uthevingsfarge 2 27 2 2" xfId="5330" xr:uid="{00000000-0005-0000-0000-000020040000}"/>
    <cellStyle name="20% - uthevingsfarge 2 27 2 2 2" xfId="7963" xr:uid="{00000000-0005-0000-0000-000021040000}"/>
    <cellStyle name="20% - uthevingsfarge 2 27 2 3" xfId="10717" xr:uid="{00000000-0005-0000-0000-000022040000}"/>
    <cellStyle name="20% - uthevingsfarge 2 27 3" xfId="4609" xr:uid="{00000000-0005-0000-0000-000023040000}"/>
    <cellStyle name="20% - uthevingsfarge 2 27 3 2" xfId="7262" xr:uid="{00000000-0005-0000-0000-000024040000}"/>
    <cellStyle name="20% - uthevingsfarge 2 27 4" xfId="10461" xr:uid="{00000000-0005-0000-0000-000025040000}"/>
    <cellStyle name="20% - uthevingsfarge 2 28" xfId="357" xr:uid="{00000000-0005-0000-0000-000026040000}"/>
    <cellStyle name="20% - uthevingsfarge 2 28 2" xfId="358" xr:uid="{00000000-0005-0000-0000-000027040000}"/>
    <cellStyle name="20% - uthevingsfarge 2 28 2 2" xfId="5331" xr:uid="{00000000-0005-0000-0000-000028040000}"/>
    <cellStyle name="20% - uthevingsfarge 2 28 2 2 2" xfId="7964" xr:uid="{00000000-0005-0000-0000-000029040000}"/>
    <cellStyle name="20% - uthevingsfarge 2 28 2 3" xfId="9724" xr:uid="{00000000-0005-0000-0000-00002A040000}"/>
    <cellStyle name="20% - uthevingsfarge 2 28 3" xfId="4610" xr:uid="{00000000-0005-0000-0000-00002B040000}"/>
    <cellStyle name="20% - uthevingsfarge 2 28 3 2" xfId="7263" xr:uid="{00000000-0005-0000-0000-00002C040000}"/>
    <cellStyle name="20% - uthevingsfarge 2 28 4" xfId="10297" xr:uid="{00000000-0005-0000-0000-00002D040000}"/>
    <cellStyle name="20% - uthevingsfarge 2 29" xfId="359" xr:uid="{00000000-0005-0000-0000-00002E040000}"/>
    <cellStyle name="20% - uthevingsfarge 2 29 2" xfId="360" xr:uid="{00000000-0005-0000-0000-00002F040000}"/>
    <cellStyle name="20% - uthevingsfarge 2 29 2 2" xfId="5332" xr:uid="{00000000-0005-0000-0000-000030040000}"/>
    <cellStyle name="20% - uthevingsfarge 2 29 2 2 2" xfId="7965" xr:uid="{00000000-0005-0000-0000-000031040000}"/>
    <cellStyle name="20% - uthevingsfarge 2 29 2 3" xfId="10714" xr:uid="{00000000-0005-0000-0000-000032040000}"/>
    <cellStyle name="20% - uthevingsfarge 2 29 3" xfId="4611" xr:uid="{00000000-0005-0000-0000-000033040000}"/>
    <cellStyle name="20% - uthevingsfarge 2 29 3 2" xfId="7264" xr:uid="{00000000-0005-0000-0000-000034040000}"/>
    <cellStyle name="20% - uthevingsfarge 2 29 4" xfId="9929" xr:uid="{00000000-0005-0000-0000-000035040000}"/>
    <cellStyle name="20% - uthevingsfarge 2 3" xfId="361" xr:uid="{00000000-0005-0000-0000-000036040000}"/>
    <cellStyle name="20% - uthevingsfarge 2 3 2" xfId="362" xr:uid="{00000000-0005-0000-0000-000037040000}"/>
    <cellStyle name="20% - uthevingsfarge 2 3 2 2" xfId="5333" xr:uid="{00000000-0005-0000-0000-000038040000}"/>
    <cellStyle name="20% - uthevingsfarge 2 3 2 2 2" xfId="7966" xr:uid="{00000000-0005-0000-0000-000039040000}"/>
    <cellStyle name="20% - uthevingsfarge 2 3 2 3" xfId="9669" xr:uid="{00000000-0005-0000-0000-00003A040000}"/>
    <cellStyle name="20% - uthevingsfarge 2 3 3" xfId="4612" xr:uid="{00000000-0005-0000-0000-00003B040000}"/>
    <cellStyle name="20% - uthevingsfarge 2 3 3 2" xfId="7265" xr:uid="{00000000-0005-0000-0000-00003C040000}"/>
    <cellStyle name="20% - uthevingsfarge 2 3 4" xfId="9668" xr:uid="{00000000-0005-0000-0000-00003D040000}"/>
    <cellStyle name="20% - uthevingsfarge 2 30" xfId="363" xr:uid="{00000000-0005-0000-0000-00003E040000}"/>
    <cellStyle name="20% - uthevingsfarge 2 30 2" xfId="364" xr:uid="{00000000-0005-0000-0000-00003F040000}"/>
    <cellStyle name="20% - uthevingsfarge 2 30 2 2" xfId="5334" xr:uid="{00000000-0005-0000-0000-000040040000}"/>
    <cellStyle name="20% - uthevingsfarge 2 30 2 2 2" xfId="7967" xr:uid="{00000000-0005-0000-0000-000041040000}"/>
    <cellStyle name="20% - uthevingsfarge 2 30 2 3" xfId="10449" xr:uid="{00000000-0005-0000-0000-000042040000}"/>
    <cellStyle name="20% - uthevingsfarge 2 30 3" xfId="4613" xr:uid="{00000000-0005-0000-0000-000043040000}"/>
    <cellStyle name="20% - uthevingsfarge 2 30 3 2" xfId="7266" xr:uid="{00000000-0005-0000-0000-000044040000}"/>
    <cellStyle name="20% - uthevingsfarge 2 30 4" xfId="10713" xr:uid="{00000000-0005-0000-0000-000045040000}"/>
    <cellStyle name="20% - uthevingsfarge 2 31" xfId="365" xr:uid="{00000000-0005-0000-0000-000046040000}"/>
    <cellStyle name="20% - uthevingsfarge 2 31 2" xfId="366" xr:uid="{00000000-0005-0000-0000-000047040000}"/>
    <cellStyle name="20% - uthevingsfarge 2 31 2 2" xfId="5335" xr:uid="{00000000-0005-0000-0000-000048040000}"/>
    <cellStyle name="20% - uthevingsfarge 2 31 2 2 2" xfId="7968" xr:uid="{00000000-0005-0000-0000-000049040000}"/>
    <cellStyle name="20% - uthevingsfarge 2 31 2 3" xfId="9857" xr:uid="{00000000-0005-0000-0000-00004A040000}"/>
    <cellStyle name="20% - uthevingsfarge 2 31 3" xfId="4614" xr:uid="{00000000-0005-0000-0000-00004B040000}"/>
    <cellStyle name="20% - uthevingsfarge 2 31 3 2" xfId="7267" xr:uid="{00000000-0005-0000-0000-00004C040000}"/>
    <cellStyle name="20% - uthevingsfarge 2 31 4" xfId="9222" xr:uid="{00000000-0005-0000-0000-00004D040000}"/>
    <cellStyle name="20% - uthevingsfarge 2 32" xfId="367" xr:uid="{00000000-0005-0000-0000-00004E040000}"/>
    <cellStyle name="20% - uthevingsfarge 2 32 2" xfId="368" xr:uid="{00000000-0005-0000-0000-00004F040000}"/>
    <cellStyle name="20% - uthevingsfarge 2 32 2 2" xfId="5336" xr:uid="{00000000-0005-0000-0000-000050040000}"/>
    <cellStyle name="20% - uthevingsfarge 2 32 2 2 2" xfId="7969" xr:uid="{00000000-0005-0000-0000-000051040000}"/>
    <cellStyle name="20% - uthevingsfarge 2 32 2 3" xfId="10448" xr:uid="{00000000-0005-0000-0000-000052040000}"/>
    <cellStyle name="20% - uthevingsfarge 2 32 3" xfId="4615" xr:uid="{00000000-0005-0000-0000-000053040000}"/>
    <cellStyle name="20% - uthevingsfarge 2 32 3 2" xfId="7268" xr:uid="{00000000-0005-0000-0000-000054040000}"/>
    <cellStyle name="20% - uthevingsfarge 2 32 4" xfId="10712" xr:uid="{00000000-0005-0000-0000-000055040000}"/>
    <cellStyle name="20% - uthevingsfarge 2 33" xfId="369" xr:uid="{00000000-0005-0000-0000-000056040000}"/>
    <cellStyle name="20% - uthevingsfarge 2 33 2" xfId="370" xr:uid="{00000000-0005-0000-0000-000057040000}"/>
    <cellStyle name="20% - uthevingsfarge 2 33 2 2" xfId="5337" xr:uid="{00000000-0005-0000-0000-000058040000}"/>
    <cellStyle name="20% - uthevingsfarge 2 33 2 2 2" xfId="7970" xr:uid="{00000000-0005-0000-0000-000059040000}"/>
    <cellStyle name="20% - uthevingsfarge 2 33 2 3" xfId="9856" xr:uid="{00000000-0005-0000-0000-00005A040000}"/>
    <cellStyle name="20% - uthevingsfarge 2 33 3" xfId="4616" xr:uid="{00000000-0005-0000-0000-00005B040000}"/>
    <cellStyle name="20% - uthevingsfarge 2 33 3 2" xfId="7269" xr:uid="{00000000-0005-0000-0000-00005C040000}"/>
    <cellStyle name="20% - uthevingsfarge 2 33 4" xfId="9223" xr:uid="{00000000-0005-0000-0000-00005D040000}"/>
    <cellStyle name="20% - uthevingsfarge 2 34" xfId="371" xr:uid="{00000000-0005-0000-0000-00005E040000}"/>
    <cellStyle name="20% - uthevingsfarge 2 34 2" xfId="372" xr:uid="{00000000-0005-0000-0000-00005F040000}"/>
    <cellStyle name="20% - uthevingsfarge 2 34 2 2" xfId="5338" xr:uid="{00000000-0005-0000-0000-000060040000}"/>
    <cellStyle name="20% - uthevingsfarge 2 34 2 2 2" xfId="7971" xr:uid="{00000000-0005-0000-0000-000061040000}"/>
    <cellStyle name="20% - uthevingsfarge 2 34 2 3" xfId="10447" xr:uid="{00000000-0005-0000-0000-000062040000}"/>
    <cellStyle name="20% - uthevingsfarge 2 34 3" xfId="4617" xr:uid="{00000000-0005-0000-0000-000063040000}"/>
    <cellStyle name="20% - uthevingsfarge 2 34 3 2" xfId="7270" xr:uid="{00000000-0005-0000-0000-000064040000}"/>
    <cellStyle name="20% - uthevingsfarge 2 34 4" xfId="10711" xr:uid="{00000000-0005-0000-0000-000065040000}"/>
    <cellStyle name="20% - uthevingsfarge 2 35" xfId="373" xr:uid="{00000000-0005-0000-0000-000066040000}"/>
    <cellStyle name="20% - uthevingsfarge 2 35 2" xfId="374" xr:uid="{00000000-0005-0000-0000-000067040000}"/>
    <cellStyle name="20% - uthevingsfarge 2 35 2 2" xfId="5339" xr:uid="{00000000-0005-0000-0000-000068040000}"/>
    <cellStyle name="20% - uthevingsfarge 2 35 2 2 2" xfId="7972" xr:uid="{00000000-0005-0000-0000-000069040000}"/>
    <cellStyle name="20% - uthevingsfarge 2 35 2 3" xfId="9855" xr:uid="{00000000-0005-0000-0000-00006A040000}"/>
    <cellStyle name="20% - uthevingsfarge 2 35 3" xfId="4618" xr:uid="{00000000-0005-0000-0000-00006B040000}"/>
    <cellStyle name="20% - uthevingsfarge 2 35 3 2" xfId="7271" xr:uid="{00000000-0005-0000-0000-00006C040000}"/>
    <cellStyle name="20% - uthevingsfarge 2 35 4" xfId="9667" xr:uid="{00000000-0005-0000-0000-00006D040000}"/>
    <cellStyle name="20% - uthevingsfarge 2 36" xfId="375" xr:uid="{00000000-0005-0000-0000-00006E040000}"/>
    <cellStyle name="20% - uthevingsfarge 2 36 2" xfId="376" xr:uid="{00000000-0005-0000-0000-00006F040000}"/>
    <cellStyle name="20% - uthevingsfarge 2 36 2 2" xfId="5340" xr:uid="{00000000-0005-0000-0000-000070040000}"/>
    <cellStyle name="20% - uthevingsfarge 2 36 2 2 2" xfId="7973" xr:uid="{00000000-0005-0000-0000-000071040000}"/>
    <cellStyle name="20% - uthevingsfarge 2 36 2 3" xfId="10446" xr:uid="{00000000-0005-0000-0000-000072040000}"/>
    <cellStyle name="20% - uthevingsfarge 2 36 3" xfId="4619" xr:uid="{00000000-0005-0000-0000-000073040000}"/>
    <cellStyle name="20% - uthevingsfarge 2 36 3 2" xfId="7272" xr:uid="{00000000-0005-0000-0000-000074040000}"/>
    <cellStyle name="20% - uthevingsfarge 2 36 4" xfId="10710" xr:uid="{00000000-0005-0000-0000-000075040000}"/>
    <cellStyle name="20% - uthevingsfarge 2 37" xfId="377" xr:uid="{00000000-0005-0000-0000-000076040000}"/>
    <cellStyle name="20% - uthevingsfarge 2 37 2" xfId="378" xr:uid="{00000000-0005-0000-0000-000077040000}"/>
    <cellStyle name="20% - uthevingsfarge 2 37 2 2" xfId="5341" xr:uid="{00000000-0005-0000-0000-000078040000}"/>
    <cellStyle name="20% - uthevingsfarge 2 37 2 2 2" xfId="7974" xr:uid="{00000000-0005-0000-0000-000079040000}"/>
    <cellStyle name="20% - uthevingsfarge 2 37 2 3" xfId="9854" xr:uid="{00000000-0005-0000-0000-00007A040000}"/>
    <cellStyle name="20% - uthevingsfarge 2 37 3" xfId="4620" xr:uid="{00000000-0005-0000-0000-00007B040000}"/>
    <cellStyle name="20% - uthevingsfarge 2 37 3 2" xfId="7273" xr:uid="{00000000-0005-0000-0000-00007C040000}"/>
    <cellStyle name="20% - uthevingsfarge 2 37 4" xfId="9666" xr:uid="{00000000-0005-0000-0000-00007D040000}"/>
    <cellStyle name="20% - uthevingsfarge 2 38" xfId="379" xr:uid="{00000000-0005-0000-0000-00007E040000}"/>
    <cellStyle name="20% - uthevingsfarge 2 38 2" xfId="380" xr:uid="{00000000-0005-0000-0000-00007F040000}"/>
    <cellStyle name="20% - uthevingsfarge 2 38 2 2" xfId="5342" xr:uid="{00000000-0005-0000-0000-000080040000}"/>
    <cellStyle name="20% - uthevingsfarge 2 38 2 2 2" xfId="7975" xr:uid="{00000000-0005-0000-0000-000081040000}"/>
    <cellStyle name="20% - uthevingsfarge 2 38 2 3" xfId="10445" xr:uid="{00000000-0005-0000-0000-000082040000}"/>
    <cellStyle name="20% - uthevingsfarge 2 38 3" xfId="4621" xr:uid="{00000000-0005-0000-0000-000083040000}"/>
    <cellStyle name="20% - uthevingsfarge 2 38 3 2" xfId="7274" xr:uid="{00000000-0005-0000-0000-000084040000}"/>
    <cellStyle name="20% - uthevingsfarge 2 38 4" xfId="10709" xr:uid="{00000000-0005-0000-0000-000085040000}"/>
    <cellStyle name="20% - uthevingsfarge 2 39" xfId="381" xr:uid="{00000000-0005-0000-0000-000086040000}"/>
    <cellStyle name="20% - uthevingsfarge 2 39 2" xfId="382" xr:uid="{00000000-0005-0000-0000-000087040000}"/>
    <cellStyle name="20% - uthevingsfarge 2 39 2 2" xfId="5343" xr:uid="{00000000-0005-0000-0000-000088040000}"/>
    <cellStyle name="20% - uthevingsfarge 2 39 2 2 2" xfId="7976" xr:uid="{00000000-0005-0000-0000-000089040000}"/>
    <cellStyle name="20% - uthevingsfarge 2 39 2 3" xfId="9853" xr:uid="{00000000-0005-0000-0000-00008A040000}"/>
    <cellStyle name="20% - uthevingsfarge 2 39 3" xfId="4622" xr:uid="{00000000-0005-0000-0000-00008B040000}"/>
    <cellStyle name="20% - uthevingsfarge 2 39 3 2" xfId="7275" xr:uid="{00000000-0005-0000-0000-00008C040000}"/>
    <cellStyle name="20% - uthevingsfarge 2 39 4" xfId="9665" xr:uid="{00000000-0005-0000-0000-00008D040000}"/>
    <cellStyle name="20% - uthevingsfarge 2 4" xfId="383" xr:uid="{00000000-0005-0000-0000-00008E040000}"/>
    <cellStyle name="20% - uthevingsfarge 2 4 2" xfId="384" xr:uid="{00000000-0005-0000-0000-00008F040000}"/>
    <cellStyle name="20% - uthevingsfarge 2 4 2 2" xfId="5344" xr:uid="{00000000-0005-0000-0000-000090040000}"/>
    <cellStyle name="20% - uthevingsfarge 2 4 2 2 2" xfId="7977" xr:uid="{00000000-0005-0000-0000-000091040000}"/>
    <cellStyle name="20% - uthevingsfarge 2 4 2 3" xfId="10444" xr:uid="{00000000-0005-0000-0000-000092040000}"/>
    <cellStyle name="20% - uthevingsfarge 2 4 3" xfId="4623" xr:uid="{00000000-0005-0000-0000-000093040000}"/>
    <cellStyle name="20% - uthevingsfarge 2 4 3 2" xfId="7276" xr:uid="{00000000-0005-0000-0000-000094040000}"/>
    <cellStyle name="20% - uthevingsfarge 2 4 4" xfId="10708" xr:uid="{00000000-0005-0000-0000-000095040000}"/>
    <cellStyle name="20% - uthevingsfarge 2 40" xfId="385" xr:uid="{00000000-0005-0000-0000-000096040000}"/>
    <cellStyle name="20% - uthevingsfarge 2 40 2" xfId="386" xr:uid="{00000000-0005-0000-0000-000097040000}"/>
    <cellStyle name="20% - uthevingsfarge 2 40 2 2" xfId="5345" xr:uid="{00000000-0005-0000-0000-000098040000}"/>
    <cellStyle name="20% - uthevingsfarge 2 40 2 2 2" xfId="7978" xr:uid="{00000000-0005-0000-0000-000099040000}"/>
    <cellStyle name="20% - uthevingsfarge 2 40 2 3" xfId="9852" xr:uid="{00000000-0005-0000-0000-00009A040000}"/>
    <cellStyle name="20% - uthevingsfarge 2 40 3" xfId="4624" xr:uid="{00000000-0005-0000-0000-00009B040000}"/>
    <cellStyle name="20% - uthevingsfarge 2 40 3 2" xfId="7277" xr:uid="{00000000-0005-0000-0000-00009C040000}"/>
    <cellStyle name="20% - uthevingsfarge 2 40 4" xfId="9664" xr:uid="{00000000-0005-0000-0000-00009D040000}"/>
    <cellStyle name="20% - uthevingsfarge 2 41" xfId="387" xr:uid="{00000000-0005-0000-0000-00009E040000}"/>
    <cellStyle name="20% - uthevingsfarge 2 41 2" xfId="388" xr:uid="{00000000-0005-0000-0000-00009F040000}"/>
    <cellStyle name="20% - uthevingsfarge 2 41 2 2" xfId="5346" xr:uid="{00000000-0005-0000-0000-0000A0040000}"/>
    <cellStyle name="20% - uthevingsfarge 2 41 2 2 2" xfId="7979" xr:uid="{00000000-0005-0000-0000-0000A1040000}"/>
    <cellStyle name="20% - uthevingsfarge 2 41 2 3" xfId="10443" xr:uid="{00000000-0005-0000-0000-0000A2040000}"/>
    <cellStyle name="20% - uthevingsfarge 2 41 3" xfId="4625" xr:uid="{00000000-0005-0000-0000-0000A3040000}"/>
    <cellStyle name="20% - uthevingsfarge 2 41 3 2" xfId="7278" xr:uid="{00000000-0005-0000-0000-0000A4040000}"/>
    <cellStyle name="20% - uthevingsfarge 2 41 4" xfId="10707" xr:uid="{00000000-0005-0000-0000-0000A5040000}"/>
    <cellStyle name="20% - uthevingsfarge 2 42" xfId="389" xr:uid="{00000000-0005-0000-0000-0000A6040000}"/>
    <cellStyle name="20% - uthevingsfarge 2 42 2" xfId="390" xr:uid="{00000000-0005-0000-0000-0000A7040000}"/>
    <cellStyle name="20% - uthevingsfarge 2 42 2 2" xfId="5347" xr:uid="{00000000-0005-0000-0000-0000A8040000}"/>
    <cellStyle name="20% - uthevingsfarge 2 42 2 2 2" xfId="7980" xr:uid="{00000000-0005-0000-0000-0000A9040000}"/>
    <cellStyle name="20% - uthevingsfarge 2 42 2 3" xfId="9851" xr:uid="{00000000-0005-0000-0000-0000AA040000}"/>
    <cellStyle name="20% - uthevingsfarge 2 42 3" xfId="4626" xr:uid="{00000000-0005-0000-0000-0000AB040000}"/>
    <cellStyle name="20% - uthevingsfarge 2 42 3 2" xfId="7279" xr:uid="{00000000-0005-0000-0000-0000AC040000}"/>
    <cellStyle name="20% - uthevingsfarge 2 42 4" xfId="9663" xr:uid="{00000000-0005-0000-0000-0000AD040000}"/>
    <cellStyle name="20% - uthevingsfarge 2 43" xfId="391" xr:uid="{00000000-0005-0000-0000-0000AE040000}"/>
    <cellStyle name="20% - uthevingsfarge 2 43 2" xfId="392" xr:uid="{00000000-0005-0000-0000-0000AF040000}"/>
    <cellStyle name="20% - uthevingsfarge 2 43 2 2" xfId="5348" xr:uid="{00000000-0005-0000-0000-0000B0040000}"/>
    <cellStyle name="20% - uthevingsfarge 2 43 2 2 2" xfId="7981" xr:uid="{00000000-0005-0000-0000-0000B1040000}"/>
    <cellStyle name="20% - uthevingsfarge 2 43 2 3" xfId="10442" xr:uid="{00000000-0005-0000-0000-0000B2040000}"/>
    <cellStyle name="20% - uthevingsfarge 2 43 3" xfId="4627" xr:uid="{00000000-0005-0000-0000-0000B3040000}"/>
    <cellStyle name="20% - uthevingsfarge 2 43 3 2" xfId="7280" xr:uid="{00000000-0005-0000-0000-0000B4040000}"/>
    <cellStyle name="20% - uthevingsfarge 2 43 4" xfId="10706" xr:uid="{00000000-0005-0000-0000-0000B5040000}"/>
    <cellStyle name="20% - uthevingsfarge 2 44" xfId="393" xr:uid="{00000000-0005-0000-0000-0000B6040000}"/>
    <cellStyle name="20% - uthevingsfarge 2 44 2" xfId="394" xr:uid="{00000000-0005-0000-0000-0000B7040000}"/>
    <cellStyle name="20% - uthevingsfarge 2 44 2 2" xfId="5349" xr:uid="{00000000-0005-0000-0000-0000B8040000}"/>
    <cellStyle name="20% - uthevingsfarge 2 44 2 2 2" xfId="7982" xr:uid="{00000000-0005-0000-0000-0000B9040000}"/>
    <cellStyle name="20% - uthevingsfarge 2 44 2 3" xfId="9850" xr:uid="{00000000-0005-0000-0000-0000BA040000}"/>
    <cellStyle name="20% - uthevingsfarge 2 44 3" xfId="4628" xr:uid="{00000000-0005-0000-0000-0000BB040000}"/>
    <cellStyle name="20% - uthevingsfarge 2 44 3 2" xfId="7281" xr:uid="{00000000-0005-0000-0000-0000BC040000}"/>
    <cellStyle name="20% - uthevingsfarge 2 44 4" xfId="9662" xr:uid="{00000000-0005-0000-0000-0000BD040000}"/>
    <cellStyle name="20% - uthevingsfarge 2 45" xfId="395" xr:uid="{00000000-0005-0000-0000-0000BE040000}"/>
    <cellStyle name="20% - uthevingsfarge 2 45 2" xfId="396" xr:uid="{00000000-0005-0000-0000-0000BF040000}"/>
    <cellStyle name="20% - uthevingsfarge 2 45 2 2" xfId="5350" xr:uid="{00000000-0005-0000-0000-0000C0040000}"/>
    <cellStyle name="20% - uthevingsfarge 2 45 2 2 2" xfId="7983" xr:uid="{00000000-0005-0000-0000-0000C1040000}"/>
    <cellStyle name="20% - uthevingsfarge 2 45 2 3" xfId="10441" xr:uid="{00000000-0005-0000-0000-0000C2040000}"/>
    <cellStyle name="20% - uthevingsfarge 2 45 3" xfId="4629" xr:uid="{00000000-0005-0000-0000-0000C3040000}"/>
    <cellStyle name="20% - uthevingsfarge 2 45 3 2" xfId="7282" xr:uid="{00000000-0005-0000-0000-0000C4040000}"/>
    <cellStyle name="20% - uthevingsfarge 2 45 4" xfId="10705" xr:uid="{00000000-0005-0000-0000-0000C5040000}"/>
    <cellStyle name="20% - uthevingsfarge 2 46" xfId="397" xr:uid="{00000000-0005-0000-0000-0000C6040000}"/>
    <cellStyle name="20% - uthevingsfarge 2 46 2" xfId="398" xr:uid="{00000000-0005-0000-0000-0000C7040000}"/>
    <cellStyle name="20% - uthevingsfarge 2 46 2 2" xfId="5351" xr:uid="{00000000-0005-0000-0000-0000C8040000}"/>
    <cellStyle name="20% - uthevingsfarge 2 46 2 2 2" xfId="7984" xr:uid="{00000000-0005-0000-0000-0000C9040000}"/>
    <cellStyle name="20% - uthevingsfarge 2 46 2 3" xfId="9849" xr:uid="{00000000-0005-0000-0000-0000CA040000}"/>
    <cellStyle name="20% - uthevingsfarge 2 46 3" xfId="4630" xr:uid="{00000000-0005-0000-0000-0000CB040000}"/>
    <cellStyle name="20% - uthevingsfarge 2 46 3 2" xfId="7283" xr:uid="{00000000-0005-0000-0000-0000CC040000}"/>
    <cellStyle name="20% - uthevingsfarge 2 46 4" xfId="9661" xr:uid="{00000000-0005-0000-0000-0000CD040000}"/>
    <cellStyle name="20% - uthevingsfarge 2 47" xfId="399" xr:uid="{00000000-0005-0000-0000-0000CE040000}"/>
    <cellStyle name="20% - uthevingsfarge 2 47 2" xfId="400" xr:uid="{00000000-0005-0000-0000-0000CF040000}"/>
    <cellStyle name="20% - uthevingsfarge 2 47 2 2" xfId="5352" xr:uid="{00000000-0005-0000-0000-0000D0040000}"/>
    <cellStyle name="20% - uthevingsfarge 2 47 2 2 2" xfId="7985" xr:uid="{00000000-0005-0000-0000-0000D1040000}"/>
    <cellStyle name="20% - uthevingsfarge 2 47 2 3" xfId="10440" xr:uid="{00000000-0005-0000-0000-0000D2040000}"/>
    <cellStyle name="20% - uthevingsfarge 2 47 3" xfId="4631" xr:uid="{00000000-0005-0000-0000-0000D3040000}"/>
    <cellStyle name="20% - uthevingsfarge 2 47 3 2" xfId="7284" xr:uid="{00000000-0005-0000-0000-0000D4040000}"/>
    <cellStyle name="20% - uthevingsfarge 2 47 4" xfId="10704" xr:uid="{00000000-0005-0000-0000-0000D5040000}"/>
    <cellStyle name="20% - uthevingsfarge 2 48" xfId="401" xr:uid="{00000000-0005-0000-0000-0000D6040000}"/>
    <cellStyle name="20% - uthevingsfarge 2 48 2" xfId="402" xr:uid="{00000000-0005-0000-0000-0000D7040000}"/>
    <cellStyle name="20% - uthevingsfarge 2 48 2 2" xfId="5353" xr:uid="{00000000-0005-0000-0000-0000D8040000}"/>
    <cellStyle name="20% - uthevingsfarge 2 48 2 2 2" xfId="7986" xr:uid="{00000000-0005-0000-0000-0000D9040000}"/>
    <cellStyle name="20% - uthevingsfarge 2 48 2 3" xfId="9848" xr:uid="{00000000-0005-0000-0000-0000DA040000}"/>
    <cellStyle name="20% - uthevingsfarge 2 48 3" xfId="4632" xr:uid="{00000000-0005-0000-0000-0000DB040000}"/>
    <cellStyle name="20% - uthevingsfarge 2 48 3 2" xfId="7285" xr:uid="{00000000-0005-0000-0000-0000DC040000}"/>
    <cellStyle name="20% - uthevingsfarge 2 48 4" xfId="9660" xr:uid="{00000000-0005-0000-0000-0000DD040000}"/>
    <cellStyle name="20% - uthevingsfarge 2 49" xfId="403" xr:uid="{00000000-0005-0000-0000-0000DE040000}"/>
    <cellStyle name="20% - uthevingsfarge 2 49 2" xfId="404" xr:uid="{00000000-0005-0000-0000-0000DF040000}"/>
    <cellStyle name="20% - uthevingsfarge 2 49 2 2" xfId="5354" xr:uid="{00000000-0005-0000-0000-0000E0040000}"/>
    <cellStyle name="20% - uthevingsfarge 2 49 2 2 2" xfId="7987" xr:uid="{00000000-0005-0000-0000-0000E1040000}"/>
    <cellStyle name="20% - uthevingsfarge 2 49 2 3" xfId="9210" xr:uid="{00000000-0005-0000-0000-0000E2040000}"/>
    <cellStyle name="20% - uthevingsfarge 2 49 3" xfId="4633" xr:uid="{00000000-0005-0000-0000-0000E3040000}"/>
    <cellStyle name="20% - uthevingsfarge 2 49 3 2" xfId="7286" xr:uid="{00000000-0005-0000-0000-0000E4040000}"/>
    <cellStyle name="20% - uthevingsfarge 2 49 4" xfId="9980" xr:uid="{00000000-0005-0000-0000-0000E5040000}"/>
    <cellStyle name="20% - uthevingsfarge 2 5" xfId="405" xr:uid="{00000000-0005-0000-0000-0000E6040000}"/>
    <cellStyle name="20% - uthevingsfarge 2 5 2" xfId="406" xr:uid="{00000000-0005-0000-0000-0000E7040000}"/>
    <cellStyle name="20% - uthevingsfarge 2 5 2 2" xfId="5355" xr:uid="{00000000-0005-0000-0000-0000E8040000}"/>
    <cellStyle name="20% - uthevingsfarge 2 5 2 2 2" xfId="7988" xr:uid="{00000000-0005-0000-0000-0000E9040000}"/>
    <cellStyle name="20% - uthevingsfarge 2 5 2 3" xfId="9962" xr:uid="{00000000-0005-0000-0000-0000EA040000}"/>
    <cellStyle name="20% - uthevingsfarge 2 5 3" xfId="4634" xr:uid="{00000000-0005-0000-0000-0000EB040000}"/>
    <cellStyle name="20% - uthevingsfarge 2 5 3 2" xfId="7287" xr:uid="{00000000-0005-0000-0000-0000EC040000}"/>
    <cellStyle name="20% - uthevingsfarge 2 5 4" xfId="9659" xr:uid="{00000000-0005-0000-0000-0000ED040000}"/>
    <cellStyle name="20% - uthevingsfarge 2 50" xfId="407" xr:uid="{00000000-0005-0000-0000-0000EE040000}"/>
    <cellStyle name="20% - uthevingsfarge 2 50 2" xfId="408" xr:uid="{00000000-0005-0000-0000-0000EF040000}"/>
    <cellStyle name="20% - uthevingsfarge 2 50 2 2" xfId="5356" xr:uid="{00000000-0005-0000-0000-0000F0040000}"/>
    <cellStyle name="20% - uthevingsfarge 2 50 2 2 2" xfId="7989" xr:uid="{00000000-0005-0000-0000-0000F1040000}"/>
    <cellStyle name="20% - uthevingsfarge 2 50 2 3" xfId="9658" xr:uid="{00000000-0005-0000-0000-0000F2040000}"/>
    <cellStyle name="20% - uthevingsfarge 2 50 3" xfId="4635" xr:uid="{00000000-0005-0000-0000-0000F3040000}"/>
    <cellStyle name="20% - uthevingsfarge 2 50 3 2" xfId="7288" xr:uid="{00000000-0005-0000-0000-0000F4040000}"/>
    <cellStyle name="20% - uthevingsfarge 2 50 4" xfId="9657" xr:uid="{00000000-0005-0000-0000-0000F5040000}"/>
    <cellStyle name="20% - uthevingsfarge 2 51" xfId="409" xr:uid="{00000000-0005-0000-0000-0000F6040000}"/>
    <cellStyle name="20% - uthevingsfarge 2 51 2" xfId="410" xr:uid="{00000000-0005-0000-0000-0000F7040000}"/>
    <cellStyle name="20% - uthevingsfarge 2 51 2 2" xfId="5357" xr:uid="{00000000-0005-0000-0000-0000F8040000}"/>
    <cellStyle name="20% - uthevingsfarge 2 51 2 2 2" xfId="7990" xr:uid="{00000000-0005-0000-0000-0000F9040000}"/>
    <cellStyle name="20% - uthevingsfarge 2 51 2 3" xfId="9656" xr:uid="{00000000-0005-0000-0000-0000FA040000}"/>
    <cellStyle name="20% - uthevingsfarge 2 51 3" xfId="4636" xr:uid="{00000000-0005-0000-0000-0000FB040000}"/>
    <cellStyle name="20% - uthevingsfarge 2 51 3 2" xfId="7289" xr:uid="{00000000-0005-0000-0000-0000FC040000}"/>
    <cellStyle name="20% - uthevingsfarge 2 51 4" xfId="9655" xr:uid="{00000000-0005-0000-0000-0000FD040000}"/>
    <cellStyle name="20% - uthevingsfarge 2 52" xfId="411" xr:uid="{00000000-0005-0000-0000-0000FE040000}"/>
    <cellStyle name="20% - uthevingsfarge 2 52 2" xfId="412" xr:uid="{00000000-0005-0000-0000-0000FF040000}"/>
    <cellStyle name="20% - uthevingsfarge 2 52 2 2" xfId="5358" xr:uid="{00000000-0005-0000-0000-000000050000}"/>
    <cellStyle name="20% - uthevingsfarge 2 52 2 2 2" xfId="7991" xr:uid="{00000000-0005-0000-0000-000001050000}"/>
    <cellStyle name="20% - uthevingsfarge 2 52 2 3" xfId="9654" xr:uid="{00000000-0005-0000-0000-000002050000}"/>
    <cellStyle name="20% - uthevingsfarge 2 52 3" xfId="4637" xr:uid="{00000000-0005-0000-0000-000003050000}"/>
    <cellStyle name="20% - uthevingsfarge 2 52 3 2" xfId="7290" xr:uid="{00000000-0005-0000-0000-000004050000}"/>
    <cellStyle name="20% - uthevingsfarge 2 52 4" xfId="9653" xr:uid="{00000000-0005-0000-0000-000005050000}"/>
    <cellStyle name="20% - uthevingsfarge 2 53" xfId="413" xr:uid="{00000000-0005-0000-0000-000006050000}"/>
    <cellStyle name="20% - uthevingsfarge 2 53 2" xfId="414" xr:uid="{00000000-0005-0000-0000-000007050000}"/>
    <cellStyle name="20% - uthevingsfarge 2 53 2 2" xfId="5359" xr:uid="{00000000-0005-0000-0000-000008050000}"/>
    <cellStyle name="20% - uthevingsfarge 2 53 2 2 2" xfId="7992" xr:uid="{00000000-0005-0000-0000-000009050000}"/>
    <cellStyle name="20% - uthevingsfarge 2 53 2 3" xfId="9652" xr:uid="{00000000-0005-0000-0000-00000A050000}"/>
    <cellStyle name="20% - uthevingsfarge 2 53 3" xfId="4638" xr:uid="{00000000-0005-0000-0000-00000B050000}"/>
    <cellStyle name="20% - uthevingsfarge 2 53 3 2" xfId="7291" xr:uid="{00000000-0005-0000-0000-00000C050000}"/>
    <cellStyle name="20% - uthevingsfarge 2 53 4" xfId="9651" xr:uid="{00000000-0005-0000-0000-00000D050000}"/>
    <cellStyle name="20% - uthevingsfarge 2 54" xfId="415" xr:uid="{00000000-0005-0000-0000-00000E050000}"/>
    <cellStyle name="20% - uthevingsfarge 2 54 2" xfId="416" xr:uid="{00000000-0005-0000-0000-00000F050000}"/>
    <cellStyle name="20% - uthevingsfarge 2 54 2 2" xfId="5360" xr:uid="{00000000-0005-0000-0000-000010050000}"/>
    <cellStyle name="20% - uthevingsfarge 2 54 2 2 2" xfId="7993" xr:uid="{00000000-0005-0000-0000-000011050000}"/>
    <cellStyle name="20% - uthevingsfarge 2 54 2 3" xfId="9650" xr:uid="{00000000-0005-0000-0000-000012050000}"/>
    <cellStyle name="20% - uthevingsfarge 2 54 3" xfId="4639" xr:uid="{00000000-0005-0000-0000-000013050000}"/>
    <cellStyle name="20% - uthevingsfarge 2 54 3 2" xfId="7292" xr:uid="{00000000-0005-0000-0000-000014050000}"/>
    <cellStyle name="20% - uthevingsfarge 2 54 4" xfId="9649" xr:uid="{00000000-0005-0000-0000-000015050000}"/>
    <cellStyle name="20% - uthevingsfarge 2 55" xfId="417" xr:uid="{00000000-0005-0000-0000-000016050000}"/>
    <cellStyle name="20% - uthevingsfarge 2 55 2" xfId="418" xr:uid="{00000000-0005-0000-0000-000017050000}"/>
    <cellStyle name="20% - uthevingsfarge 2 55 2 2" xfId="5361" xr:uid="{00000000-0005-0000-0000-000018050000}"/>
    <cellStyle name="20% - uthevingsfarge 2 55 2 2 2" xfId="7994" xr:uid="{00000000-0005-0000-0000-000019050000}"/>
    <cellStyle name="20% - uthevingsfarge 2 55 2 3" xfId="9648" xr:uid="{00000000-0005-0000-0000-00001A050000}"/>
    <cellStyle name="20% - uthevingsfarge 2 55 3" xfId="4640" xr:uid="{00000000-0005-0000-0000-00001B050000}"/>
    <cellStyle name="20% - uthevingsfarge 2 55 3 2" xfId="7293" xr:uid="{00000000-0005-0000-0000-00001C050000}"/>
    <cellStyle name="20% - uthevingsfarge 2 55 4" xfId="9647" xr:uid="{00000000-0005-0000-0000-00001D050000}"/>
    <cellStyle name="20% - uthevingsfarge 2 56" xfId="419" xr:uid="{00000000-0005-0000-0000-00001E050000}"/>
    <cellStyle name="20% - uthevingsfarge 2 56 2" xfId="420" xr:uid="{00000000-0005-0000-0000-00001F050000}"/>
    <cellStyle name="20% - uthevingsfarge 2 56 2 2" xfId="5362" xr:uid="{00000000-0005-0000-0000-000020050000}"/>
    <cellStyle name="20% - uthevingsfarge 2 56 2 2 2" xfId="7995" xr:uid="{00000000-0005-0000-0000-000021050000}"/>
    <cellStyle name="20% - uthevingsfarge 2 56 2 3" xfId="9646" xr:uid="{00000000-0005-0000-0000-000022050000}"/>
    <cellStyle name="20% - uthevingsfarge 2 56 3" xfId="4641" xr:uid="{00000000-0005-0000-0000-000023050000}"/>
    <cellStyle name="20% - uthevingsfarge 2 56 3 2" xfId="7294" xr:uid="{00000000-0005-0000-0000-000024050000}"/>
    <cellStyle name="20% - uthevingsfarge 2 56 4" xfId="9645" xr:uid="{00000000-0005-0000-0000-000025050000}"/>
    <cellStyle name="20% - uthevingsfarge 2 57" xfId="421" xr:uid="{00000000-0005-0000-0000-000026050000}"/>
    <cellStyle name="20% - uthevingsfarge 2 57 2" xfId="422" xr:uid="{00000000-0005-0000-0000-000027050000}"/>
    <cellStyle name="20% - uthevingsfarge 2 57 2 2" xfId="5363" xr:uid="{00000000-0005-0000-0000-000028050000}"/>
    <cellStyle name="20% - uthevingsfarge 2 57 2 2 2" xfId="7996" xr:uid="{00000000-0005-0000-0000-000029050000}"/>
    <cellStyle name="20% - uthevingsfarge 2 57 2 3" xfId="9644" xr:uid="{00000000-0005-0000-0000-00002A050000}"/>
    <cellStyle name="20% - uthevingsfarge 2 57 3" xfId="4642" xr:uid="{00000000-0005-0000-0000-00002B050000}"/>
    <cellStyle name="20% - uthevingsfarge 2 57 3 2" xfId="7295" xr:uid="{00000000-0005-0000-0000-00002C050000}"/>
    <cellStyle name="20% - uthevingsfarge 2 57 4" xfId="9643" xr:uid="{00000000-0005-0000-0000-00002D050000}"/>
    <cellStyle name="20% - uthevingsfarge 2 58" xfId="423" xr:uid="{00000000-0005-0000-0000-00002E050000}"/>
    <cellStyle name="20% - uthevingsfarge 2 58 2" xfId="424" xr:uid="{00000000-0005-0000-0000-00002F050000}"/>
    <cellStyle name="20% - uthevingsfarge 2 58 2 2" xfId="5364" xr:uid="{00000000-0005-0000-0000-000030050000}"/>
    <cellStyle name="20% - uthevingsfarge 2 58 2 2 2" xfId="7997" xr:uid="{00000000-0005-0000-0000-000031050000}"/>
    <cellStyle name="20% - uthevingsfarge 2 58 2 3" xfId="9642" xr:uid="{00000000-0005-0000-0000-000032050000}"/>
    <cellStyle name="20% - uthevingsfarge 2 58 3" xfId="4643" xr:uid="{00000000-0005-0000-0000-000033050000}"/>
    <cellStyle name="20% - uthevingsfarge 2 58 3 2" xfId="7296" xr:uid="{00000000-0005-0000-0000-000034050000}"/>
    <cellStyle name="20% - uthevingsfarge 2 58 4" xfId="9641" xr:uid="{00000000-0005-0000-0000-000035050000}"/>
    <cellStyle name="20% - uthevingsfarge 2 59" xfId="425" xr:uid="{00000000-0005-0000-0000-000036050000}"/>
    <cellStyle name="20% - uthevingsfarge 2 59 2" xfId="426" xr:uid="{00000000-0005-0000-0000-000037050000}"/>
    <cellStyle name="20% - uthevingsfarge 2 59 2 2" xfId="5365" xr:uid="{00000000-0005-0000-0000-000038050000}"/>
    <cellStyle name="20% - uthevingsfarge 2 59 2 2 2" xfId="7998" xr:uid="{00000000-0005-0000-0000-000039050000}"/>
    <cellStyle name="20% - uthevingsfarge 2 59 2 3" xfId="9640" xr:uid="{00000000-0005-0000-0000-00003A050000}"/>
    <cellStyle name="20% - uthevingsfarge 2 59 3" xfId="4644" xr:uid="{00000000-0005-0000-0000-00003B050000}"/>
    <cellStyle name="20% - uthevingsfarge 2 59 3 2" xfId="7297" xr:uid="{00000000-0005-0000-0000-00003C050000}"/>
    <cellStyle name="20% - uthevingsfarge 2 59 4" xfId="9639" xr:uid="{00000000-0005-0000-0000-00003D050000}"/>
    <cellStyle name="20% - uthevingsfarge 2 6" xfId="427" xr:uid="{00000000-0005-0000-0000-00003E050000}"/>
    <cellStyle name="20% - uthevingsfarge 2 6 2" xfId="428" xr:uid="{00000000-0005-0000-0000-00003F050000}"/>
    <cellStyle name="20% - uthevingsfarge 2 6 2 2" xfId="5366" xr:uid="{00000000-0005-0000-0000-000040050000}"/>
    <cellStyle name="20% - uthevingsfarge 2 6 2 2 2" xfId="7999" xr:uid="{00000000-0005-0000-0000-000041050000}"/>
    <cellStyle name="20% - uthevingsfarge 2 6 2 3" xfId="9638" xr:uid="{00000000-0005-0000-0000-000042050000}"/>
    <cellStyle name="20% - uthevingsfarge 2 6 3" xfId="4645" xr:uid="{00000000-0005-0000-0000-000043050000}"/>
    <cellStyle name="20% - uthevingsfarge 2 6 3 2" xfId="7298" xr:uid="{00000000-0005-0000-0000-000044050000}"/>
    <cellStyle name="20% - uthevingsfarge 2 6 4" xfId="9637" xr:uid="{00000000-0005-0000-0000-000045050000}"/>
    <cellStyle name="20% - uthevingsfarge 2 60" xfId="429" xr:uid="{00000000-0005-0000-0000-000046050000}"/>
    <cellStyle name="20% - uthevingsfarge 2 60 2" xfId="430" xr:uid="{00000000-0005-0000-0000-000047050000}"/>
    <cellStyle name="20% - uthevingsfarge 2 60 3" xfId="9636" xr:uid="{00000000-0005-0000-0000-000048050000}"/>
    <cellStyle name="20% - uthevingsfarge 2 61" xfId="431" xr:uid="{00000000-0005-0000-0000-000049050000}"/>
    <cellStyle name="20% - uthevingsfarge 2 61 2" xfId="432" xr:uid="{00000000-0005-0000-0000-00004A050000}"/>
    <cellStyle name="20% - uthevingsfarge 2 62" xfId="433" xr:uid="{00000000-0005-0000-0000-00004B050000}"/>
    <cellStyle name="20% - uthevingsfarge 2 62 2" xfId="434" xr:uid="{00000000-0005-0000-0000-00004C050000}"/>
    <cellStyle name="20% - uthevingsfarge 2 63" xfId="435" xr:uid="{00000000-0005-0000-0000-00004D050000}"/>
    <cellStyle name="20% - uthevingsfarge 2 63 2" xfId="436" xr:uid="{00000000-0005-0000-0000-00004E050000}"/>
    <cellStyle name="20% - uthevingsfarge 2 64" xfId="437" xr:uid="{00000000-0005-0000-0000-00004F050000}"/>
    <cellStyle name="20% - uthevingsfarge 2 64 2" xfId="438" xr:uid="{00000000-0005-0000-0000-000050050000}"/>
    <cellStyle name="20% - uthevingsfarge 2 65" xfId="439" xr:uid="{00000000-0005-0000-0000-000051050000}"/>
    <cellStyle name="20% - uthevingsfarge 2 65 2" xfId="440" xr:uid="{00000000-0005-0000-0000-000052050000}"/>
    <cellStyle name="20% - uthevingsfarge 2 66" xfId="441" xr:uid="{00000000-0005-0000-0000-000053050000}"/>
    <cellStyle name="20% - uthevingsfarge 2 66 2" xfId="442" xr:uid="{00000000-0005-0000-0000-000054050000}"/>
    <cellStyle name="20% - uthevingsfarge 2 67" xfId="443" xr:uid="{00000000-0005-0000-0000-000055050000}"/>
    <cellStyle name="20% - uthevingsfarge 2 67 2" xfId="444" xr:uid="{00000000-0005-0000-0000-000056050000}"/>
    <cellStyle name="20% - uthevingsfarge 2 68" xfId="445" xr:uid="{00000000-0005-0000-0000-000057050000}"/>
    <cellStyle name="20% - uthevingsfarge 2 68 2" xfId="446" xr:uid="{00000000-0005-0000-0000-000058050000}"/>
    <cellStyle name="20% - uthevingsfarge 2 69" xfId="447" xr:uid="{00000000-0005-0000-0000-000059050000}"/>
    <cellStyle name="20% - uthevingsfarge 2 69 2" xfId="448" xr:uid="{00000000-0005-0000-0000-00005A050000}"/>
    <cellStyle name="20% - uthevingsfarge 2 7" xfId="449" xr:uid="{00000000-0005-0000-0000-00005B050000}"/>
    <cellStyle name="20% - uthevingsfarge 2 7 2" xfId="450" xr:uid="{00000000-0005-0000-0000-00005C050000}"/>
    <cellStyle name="20% - uthevingsfarge 2 7 2 2" xfId="5367" xr:uid="{00000000-0005-0000-0000-00005D050000}"/>
    <cellStyle name="20% - uthevingsfarge 2 7 2 2 2" xfId="8000" xr:uid="{00000000-0005-0000-0000-00005E050000}"/>
    <cellStyle name="20% - uthevingsfarge 2 7 2 3" xfId="9635" xr:uid="{00000000-0005-0000-0000-00005F050000}"/>
    <cellStyle name="20% - uthevingsfarge 2 7 3" xfId="4646" xr:uid="{00000000-0005-0000-0000-000060050000}"/>
    <cellStyle name="20% - uthevingsfarge 2 7 3 2" xfId="7299" xr:uid="{00000000-0005-0000-0000-000061050000}"/>
    <cellStyle name="20% - uthevingsfarge 2 7 4" xfId="9634" xr:uid="{00000000-0005-0000-0000-000062050000}"/>
    <cellStyle name="20% - uthevingsfarge 2 70" xfId="451" xr:uid="{00000000-0005-0000-0000-000063050000}"/>
    <cellStyle name="20% - uthevingsfarge 2 70 2" xfId="452" xr:uid="{00000000-0005-0000-0000-000064050000}"/>
    <cellStyle name="20% - uthevingsfarge 2 71" xfId="453" xr:uid="{00000000-0005-0000-0000-000065050000}"/>
    <cellStyle name="20% - uthevingsfarge 2 71 2" xfId="454" xr:uid="{00000000-0005-0000-0000-000066050000}"/>
    <cellStyle name="20% - uthevingsfarge 2 72" xfId="455" xr:uid="{00000000-0005-0000-0000-000067050000}"/>
    <cellStyle name="20% - uthevingsfarge 2 72 2" xfId="456" xr:uid="{00000000-0005-0000-0000-000068050000}"/>
    <cellStyle name="20% - uthevingsfarge 2 73" xfId="457" xr:uid="{00000000-0005-0000-0000-000069050000}"/>
    <cellStyle name="20% - uthevingsfarge 2 73 2" xfId="458" xr:uid="{00000000-0005-0000-0000-00006A050000}"/>
    <cellStyle name="20% - uthevingsfarge 2 74" xfId="459" xr:uid="{00000000-0005-0000-0000-00006B050000}"/>
    <cellStyle name="20% - uthevingsfarge 2 74 2" xfId="460" xr:uid="{00000000-0005-0000-0000-00006C050000}"/>
    <cellStyle name="20% - uthevingsfarge 2 75" xfId="461" xr:uid="{00000000-0005-0000-0000-00006D050000}"/>
    <cellStyle name="20% - uthevingsfarge 2 75 2" xfId="462" xr:uid="{00000000-0005-0000-0000-00006E050000}"/>
    <cellStyle name="20% - uthevingsfarge 2 76" xfId="463" xr:uid="{00000000-0005-0000-0000-00006F050000}"/>
    <cellStyle name="20% - uthevingsfarge 2 76 2" xfId="464" xr:uid="{00000000-0005-0000-0000-000070050000}"/>
    <cellStyle name="20% - uthevingsfarge 2 77" xfId="465" xr:uid="{00000000-0005-0000-0000-000071050000}"/>
    <cellStyle name="20% - uthevingsfarge 2 78" xfId="466" xr:uid="{00000000-0005-0000-0000-000072050000}"/>
    <cellStyle name="20% - uthevingsfarge 2 79" xfId="467" xr:uid="{00000000-0005-0000-0000-000073050000}"/>
    <cellStyle name="20% - uthevingsfarge 2 8" xfId="468" xr:uid="{00000000-0005-0000-0000-000074050000}"/>
    <cellStyle name="20% - uthevingsfarge 2 8 2" xfId="469" xr:uid="{00000000-0005-0000-0000-000075050000}"/>
    <cellStyle name="20% - uthevingsfarge 2 8 2 2" xfId="5368" xr:uid="{00000000-0005-0000-0000-000076050000}"/>
    <cellStyle name="20% - uthevingsfarge 2 8 2 2 2" xfId="8001" xr:uid="{00000000-0005-0000-0000-000077050000}"/>
    <cellStyle name="20% - uthevingsfarge 2 8 2 3" xfId="9633" xr:uid="{00000000-0005-0000-0000-000078050000}"/>
    <cellStyle name="20% - uthevingsfarge 2 8 3" xfId="4647" xr:uid="{00000000-0005-0000-0000-000079050000}"/>
    <cellStyle name="20% - uthevingsfarge 2 8 3 2" xfId="7300" xr:uid="{00000000-0005-0000-0000-00007A050000}"/>
    <cellStyle name="20% - uthevingsfarge 2 8 4" xfId="9632" xr:uid="{00000000-0005-0000-0000-00007B050000}"/>
    <cellStyle name="20% - uthevingsfarge 2 80" xfId="470" xr:uid="{00000000-0005-0000-0000-00007C050000}"/>
    <cellStyle name="20% - uthevingsfarge 2 81" xfId="471" xr:uid="{00000000-0005-0000-0000-00007D050000}"/>
    <cellStyle name="20% - uthevingsfarge 2 82" xfId="472" xr:uid="{00000000-0005-0000-0000-00007E050000}"/>
    <cellStyle name="20% - uthevingsfarge 2 83" xfId="473" xr:uid="{00000000-0005-0000-0000-00007F050000}"/>
    <cellStyle name="20% - uthevingsfarge 2 84" xfId="474" xr:uid="{00000000-0005-0000-0000-000080050000}"/>
    <cellStyle name="20% - uthevingsfarge 2 85" xfId="475" xr:uid="{00000000-0005-0000-0000-000081050000}"/>
    <cellStyle name="20% - uthevingsfarge 2 86" xfId="476" xr:uid="{00000000-0005-0000-0000-000082050000}"/>
    <cellStyle name="20% - uthevingsfarge 2 87" xfId="477" xr:uid="{00000000-0005-0000-0000-000083050000}"/>
    <cellStyle name="20% - uthevingsfarge 2 88" xfId="478" xr:uid="{00000000-0005-0000-0000-000084050000}"/>
    <cellStyle name="20% - uthevingsfarge 2 89" xfId="479" xr:uid="{00000000-0005-0000-0000-000085050000}"/>
    <cellStyle name="20% - uthevingsfarge 2 9" xfId="480" xr:uid="{00000000-0005-0000-0000-000086050000}"/>
    <cellStyle name="20% - uthevingsfarge 2 9 2" xfId="481" xr:uid="{00000000-0005-0000-0000-000087050000}"/>
    <cellStyle name="20% - uthevingsfarge 2 9 2 2" xfId="5369" xr:uid="{00000000-0005-0000-0000-000088050000}"/>
    <cellStyle name="20% - uthevingsfarge 2 9 2 2 2" xfId="8002" xr:uid="{00000000-0005-0000-0000-000089050000}"/>
    <cellStyle name="20% - uthevingsfarge 2 9 2 3" xfId="9631" xr:uid="{00000000-0005-0000-0000-00008A050000}"/>
    <cellStyle name="20% - uthevingsfarge 2 9 3" xfId="4648" xr:uid="{00000000-0005-0000-0000-00008B050000}"/>
    <cellStyle name="20% - uthevingsfarge 2 9 3 2" xfId="7301" xr:uid="{00000000-0005-0000-0000-00008C050000}"/>
    <cellStyle name="20% - uthevingsfarge 2 9 4" xfId="9630" xr:uid="{00000000-0005-0000-0000-00008D050000}"/>
    <cellStyle name="20% - uthevingsfarge 2 90" xfId="482" xr:uid="{00000000-0005-0000-0000-00008E050000}"/>
    <cellStyle name="20% - uthevingsfarge 2 90 2" xfId="2760" xr:uid="{00000000-0005-0000-0000-00008F050000}"/>
    <cellStyle name="20% - uthevingsfarge 2 90 2 2" xfId="3080" xr:uid="{00000000-0005-0000-0000-000090050000}"/>
    <cellStyle name="20% - uthevingsfarge 2 90 2 2 2" xfId="6665" xr:uid="{00000000-0005-0000-0000-000091050000}"/>
    <cellStyle name="20% - uthevingsfarge 2 90 2 3" xfId="3921" xr:uid="{00000000-0005-0000-0000-000092050000}"/>
    <cellStyle name="20% - uthevingsfarge 2 90 2 4" xfId="6333" xr:uid="{00000000-0005-0000-0000-000093050000}"/>
    <cellStyle name="20% - uthevingsfarge 2 90 2 5" xfId="8665" xr:uid="{00000000-0005-0000-0000-000094050000}"/>
    <cellStyle name="20% - uthevingsfarge 2 90 3" xfId="3079" xr:uid="{00000000-0005-0000-0000-000095050000}"/>
    <cellStyle name="20% - uthevingsfarge 2 90 3 2" xfId="6664" xr:uid="{00000000-0005-0000-0000-000096050000}"/>
    <cellStyle name="20% - uthevingsfarge 2 90 4" xfId="4137" xr:uid="{00000000-0005-0000-0000-000097050000}"/>
    <cellStyle name="20% - uthevingsfarge 2 90 5" xfId="6048" xr:uid="{00000000-0005-0000-0000-000098050000}"/>
    <cellStyle name="20% - uthevingsfarge 2 90 6" xfId="8664" xr:uid="{00000000-0005-0000-0000-000099050000}"/>
    <cellStyle name="20% - uthevingsfarge 2 91" xfId="483" xr:uid="{00000000-0005-0000-0000-00009A050000}"/>
    <cellStyle name="20% - uthevingsfarge 2 91 2" xfId="2761" xr:uid="{00000000-0005-0000-0000-00009B050000}"/>
    <cellStyle name="20% - uthevingsfarge 2 91 2 2" xfId="3082" xr:uid="{00000000-0005-0000-0000-00009C050000}"/>
    <cellStyle name="20% - uthevingsfarge 2 91 2 2 2" xfId="6667" xr:uid="{00000000-0005-0000-0000-00009D050000}"/>
    <cellStyle name="20% - uthevingsfarge 2 91 2 3" xfId="3610" xr:uid="{00000000-0005-0000-0000-00009E050000}"/>
    <cellStyle name="20% - uthevingsfarge 2 91 2 4" xfId="6334" xr:uid="{00000000-0005-0000-0000-00009F050000}"/>
    <cellStyle name="20% - uthevingsfarge 2 91 2 5" xfId="8667" xr:uid="{00000000-0005-0000-0000-0000A0050000}"/>
    <cellStyle name="20% - uthevingsfarge 2 91 3" xfId="3081" xr:uid="{00000000-0005-0000-0000-0000A1050000}"/>
    <cellStyle name="20% - uthevingsfarge 2 91 3 2" xfId="6666" xr:uid="{00000000-0005-0000-0000-0000A2050000}"/>
    <cellStyle name="20% - uthevingsfarge 2 91 4" xfId="4138" xr:uid="{00000000-0005-0000-0000-0000A3050000}"/>
    <cellStyle name="20% - uthevingsfarge 2 91 5" xfId="6049" xr:uid="{00000000-0005-0000-0000-0000A4050000}"/>
    <cellStyle name="20% - uthevingsfarge 2 91 6" xfId="8666" xr:uid="{00000000-0005-0000-0000-0000A5050000}"/>
    <cellStyle name="20% - uthevingsfarge 2 92" xfId="484" xr:uid="{00000000-0005-0000-0000-0000A6050000}"/>
    <cellStyle name="20% - uthevingsfarge 2 92 2" xfId="2762" xr:uid="{00000000-0005-0000-0000-0000A7050000}"/>
    <cellStyle name="20% - uthevingsfarge 2 92 2 2" xfId="3084" xr:uid="{00000000-0005-0000-0000-0000A8050000}"/>
    <cellStyle name="20% - uthevingsfarge 2 92 2 2 2" xfId="6669" xr:uid="{00000000-0005-0000-0000-0000A9050000}"/>
    <cellStyle name="20% - uthevingsfarge 2 92 2 3" xfId="4006" xr:uid="{00000000-0005-0000-0000-0000AA050000}"/>
    <cellStyle name="20% - uthevingsfarge 2 92 2 4" xfId="6335" xr:uid="{00000000-0005-0000-0000-0000AB050000}"/>
    <cellStyle name="20% - uthevingsfarge 2 92 2 5" xfId="8669" xr:uid="{00000000-0005-0000-0000-0000AC050000}"/>
    <cellStyle name="20% - uthevingsfarge 2 92 3" xfId="3083" xr:uid="{00000000-0005-0000-0000-0000AD050000}"/>
    <cellStyle name="20% - uthevingsfarge 2 92 3 2" xfId="6668" xr:uid="{00000000-0005-0000-0000-0000AE050000}"/>
    <cellStyle name="20% - uthevingsfarge 2 92 4" xfId="4043" xr:uid="{00000000-0005-0000-0000-0000AF050000}"/>
    <cellStyle name="20% - uthevingsfarge 2 92 5" xfId="6050" xr:uid="{00000000-0005-0000-0000-0000B0050000}"/>
    <cellStyle name="20% - uthevingsfarge 2 92 6" xfId="8668" xr:uid="{00000000-0005-0000-0000-0000B1050000}"/>
    <cellStyle name="20% - uthevingsfarge 2 93" xfId="485" xr:uid="{00000000-0005-0000-0000-0000B2050000}"/>
    <cellStyle name="20% - uthevingsfarge 2 93 2" xfId="2763" xr:uid="{00000000-0005-0000-0000-0000B3050000}"/>
    <cellStyle name="20% - uthevingsfarge 2 93 2 2" xfId="3086" xr:uid="{00000000-0005-0000-0000-0000B4050000}"/>
    <cellStyle name="20% - uthevingsfarge 2 93 2 2 2" xfId="6671" xr:uid="{00000000-0005-0000-0000-0000B5050000}"/>
    <cellStyle name="20% - uthevingsfarge 2 93 2 3" xfId="3991" xr:uid="{00000000-0005-0000-0000-0000B6050000}"/>
    <cellStyle name="20% - uthevingsfarge 2 93 2 4" xfId="6336" xr:uid="{00000000-0005-0000-0000-0000B7050000}"/>
    <cellStyle name="20% - uthevingsfarge 2 93 2 5" xfId="8671" xr:uid="{00000000-0005-0000-0000-0000B8050000}"/>
    <cellStyle name="20% - uthevingsfarge 2 93 3" xfId="3085" xr:uid="{00000000-0005-0000-0000-0000B9050000}"/>
    <cellStyle name="20% - uthevingsfarge 2 93 3 2" xfId="6670" xr:uid="{00000000-0005-0000-0000-0000BA050000}"/>
    <cellStyle name="20% - uthevingsfarge 2 93 4" xfId="3895" xr:uid="{00000000-0005-0000-0000-0000BB050000}"/>
    <cellStyle name="20% - uthevingsfarge 2 93 5" xfId="6051" xr:uid="{00000000-0005-0000-0000-0000BC050000}"/>
    <cellStyle name="20% - uthevingsfarge 2 93 6" xfId="8670" xr:uid="{00000000-0005-0000-0000-0000BD050000}"/>
    <cellStyle name="20% - uthevingsfarge 2 94" xfId="486" xr:uid="{00000000-0005-0000-0000-0000BE050000}"/>
    <cellStyle name="20% - uthevingsfarge 2 94 2" xfId="2764" xr:uid="{00000000-0005-0000-0000-0000BF050000}"/>
    <cellStyle name="20% - uthevingsfarge 2 94 2 2" xfId="3088" xr:uid="{00000000-0005-0000-0000-0000C0050000}"/>
    <cellStyle name="20% - uthevingsfarge 2 94 2 2 2" xfId="6673" xr:uid="{00000000-0005-0000-0000-0000C1050000}"/>
    <cellStyle name="20% - uthevingsfarge 2 94 2 3" xfId="3603" xr:uid="{00000000-0005-0000-0000-0000C2050000}"/>
    <cellStyle name="20% - uthevingsfarge 2 94 2 4" xfId="6337" xr:uid="{00000000-0005-0000-0000-0000C3050000}"/>
    <cellStyle name="20% - uthevingsfarge 2 94 2 5" xfId="8673" xr:uid="{00000000-0005-0000-0000-0000C4050000}"/>
    <cellStyle name="20% - uthevingsfarge 2 94 3" xfId="3087" xr:uid="{00000000-0005-0000-0000-0000C5050000}"/>
    <cellStyle name="20% - uthevingsfarge 2 94 3 2" xfId="6672" xr:uid="{00000000-0005-0000-0000-0000C6050000}"/>
    <cellStyle name="20% - uthevingsfarge 2 94 4" xfId="3894" xr:uid="{00000000-0005-0000-0000-0000C7050000}"/>
    <cellStyle name="20% - uthevingsfarge 2 94 5" xfId="6052" xr:uid="{00000000-0005-0000-0000-0000C8050000}"/>
    <cellStyle name="20% - uthevingsfarge 2 94 6" xfId="8672" xr:uid="{00000000-0005-0000-0000-0000C9050000}"/>
    <cellStyle name="20% - uthevingsfarge 2 95" xfId="487" xr:uid="{00000000-0005-0000-0000-0000CA050000}"/>
    <cellStyle name="20% - uthevingsfarge 2 95 2" xfId="2765" xr:uid="{00000000-0005-0000-0000-0000CB050000}"/>
    <cellStyle name="20% - uthevingsfarge 2 95 2 2" xfId="3090" xr:uid="{00000000-0005-0000-0000-0000CC050000}"/>
    <cellStyle name="20% - uthevingsfarge 2 95 2 2 2" xfId="6675" xr:uid="{00000000-0005-0000-0000-0000CD050000}"/>
    <cellStyle name="20% - uthevingsfarge 2 95 2 3" xfId="3970" xr:uid="{00000000-0005-0000-0000-0000CE050000}"/>
    <cellStyle name="20% - uthevingsfarge 2 95 2 4" xfId="6338" xr:uid="{00000000-0005-0000-0000-0000CF050000}"/>
    <cellStyle name="20% - uthevingsfarge 2 95 2 5" xfId="8675" xr:uid="{00000000-0005-0000-0000-0000D0050000}"/>
    <cellStyle name="20% - uthevingsfarge 2 95 3" xfId="3089" xr:uid="{00000000-0005-0000-0000-0000D1050000}"/>
    <cellStyle name="20% - uthevingsfarge 2 95 3 2" xfId="6674" xr:uid="{00000000-0005-0000-0000-0000D2050000}"/>
    <cellStyle name="20% - uthevingsfarge 2 95 4" xfId="3893" xr:uid="{00000000-0005-0000-0000-0000D3050000}"/>
    <cellStyle name="20% - uthevingsfarge 2 95 5" xfId="6053" xr:uid="{00000000-0005-0000-0000-0000D4050000}"/>
    <cellStyle name="20% - uthevingsfarge 2 95 6" xfId="8674" xr:uid="{00000000-0005-0000-0000-0000D5050000}"/>
    <cellStyle name="20% - uthevingsfarge 2 96" xfId="488" xr:uid="{00000000-0005-0000-0000-0000D6050000}"/>
    <cellStyle name="20% - uthevingsfarge 2 96 2" xfId="2766" xr:uid="{00000000-0005-0000-0000-0000D7050000}"/>
    <cellStyle name="20% - uthevingsfarge 2 96 2 2" xfId="3092" xr:uid="{00000000-0005-0000-0000-0000D8050000}"/>
    <cellStyle name="20% - uthevingsfarge 2 96 2 2 2" xfId="6677" xr:uid="{00000000-0005-0000-0000-0000D9050000}"/>
    <cellStyle name="20% - uthevingsfarge 2 96 2 3" xfId="3971" xr:uid="{00000000-0005-0000-0000-0000DA050000}"/>
    <cellStyle name="20% - uthevingsfarge 2 96 2 4" xfId="6339" xr:uid="{00000000-0005-0000-0000-0000DB050000}"/>
    <cellStyle name="20% - uthevingsfarge 2 96 2 5" xfId="8677" xr:uid="{00000000-0005-0000-0000-0000DC050000}"/>
    <cellStyle name="20% - uthevingsfarge 2 96 3" xfId="3091" xr:uid="{00000000-0005-0000-0000-0000DD050000}"/>
    <cellStyle name="20% - uthevingsfarge 2 96 3 2" xfId="6676" xr:uid="{00000000-0005-0000-0000-0000DE050000}"/>
    <cellStyle name="20% - uthevingsfarge 2 96 4" xfId="3636" xr:uid="{00000000-0005-0000-0000-0000DF050000}"/>
    <cellStyle name="20% - uthevingsfarge 2 96 5" xfId="6054" xr:uid="{00000000-0005-0000-0000-0000E0050000}"/>
    <cellStyle name="20% - uthevingsfarge 2 96 6" xfId="8676" xr:uid="{00000000-0005-0000-0000-0000E1050000}"/>
    <cellStyle name="20% - uthevingsfarge 2 97" xfId="489" xr:uid="{00000000-0005-0000-0000-0000E2050000}"/>
    <cellStyle name="20% - uthevingsfarge 2 97 2" xfId="2767" xr:uid="{00000000-0005-0000-0000-0000E3050000}"/>
    <cellStyle name="20% - uthevingsfarge 2 97 2 2" xfId="3094" xr:uid="{00000000-0005-0000-0000-0000E4050000}"/>
    <cellStyle name="20% - uthevingsfarge 2 97 2 2 2" xfId="6679" xr:uid="{00000000-0005-0000-0000-0000E5050000}"/>
    <cellStyle name="20% - uthevingsfarge 2 97 2 3" xfId="3920" xr:uid="{00000000-0005-0000-0000-0000E6050000}"/>
    <cellStyle name="20% - uthevingsfarge 2 97 2 4" xfId="6340" xr:uid="{00000000-0005-0000-0000-0000E7050000}"/>
    <cellStyle name="20% - uthevingsfarge 2 97 2 5" xfId="8679" xr:uid="{00000000-0005-0000-0000-0000E8050000}"/>
    <cellStyle name="20% - uthevingsfarge 2 97 3" xfId="3093" xr:uid="{00000000-0005-0000-0000-0000E9050000}"/>
    <cellStyle name="20% - uthevingsfarge 2 97 3 2" xfId="6678" xr:uid="{00000000-0005-0000-0000-0000EA050000}"/>
    <cellStyle name="20% - uthevingsfarge 2 97 4" xfId="3672" xr:uid="{00000000-0005-0000-0000-0000EB050000}"/>
    <cellStyle name="20% - uthevingsfarge 2 97 5" xfId="6055" xr:uid="{00000000-0005-0000-0000-0000EC050000}"/>
    <cellStyle name="20% - uthevingsfarge 2 97 6" xfId="8678" xr:uid="{00000000-0005-0000-0000-0000ED050000}"/>
    <cellStyle name="20% - uthevingsfarge 2 98" xfId="490" xr:uid="{00000000-0005-0000-0000-0000EE050000}"/>
    <cellStyle name="20% - uthevingsfarge 2 98 2" xfId="2768" xr:uid="{00000000-0005-0000-0000-0000EF050000}"/>
    <cellStyle name="20% - uthevingsfarge 2 98 2 2" xfId="3096" xr:uid="{00000000-0005-0000-0000-0000F0050000}"/>
    <cellStyle name="20% - uthevingsfarge 2 98 2 2 2" xfId="6681" xr:uid="{00000000-0005-0000-0000-0000F1050000}"/>
    <cellStyle name="20% - uthevingsfarge 2 98 2 3" xfId="3648" xr:uid="{00000000-0005-0000-0000-0000F2050000}"/>
    <cellStyle name="20% - uthevingsfarge 2 98 2 4" xfId="6341" xr:uid="{00000000-0005-0000-0000-0000F3050000}"/>
    <cellStyle name="20% - uthevingsfarge 2 98 2 5" xfId="8681" xr:uid="{00000000-0005-0000-0000-0000F4050000}"/>
    <cellStyle name="20% - uthevingsfarge 2 98 3" xfId="3095" xr:uid="{00000000-0005-0000-0000-0000F5050000}"/>
    <cellStyle name="20% - uthevingsfarge 2 98 3 2" xfId="6680" xr:uid="{00000000-0005-0000-0000-0000F6050000}"/>
    <cellStyle name="20% - uthevingsfarge 2 98 4" xfId="3950" xr:uid="{00000000-0005-0000-0000-0000F7050000}"/>
    <cellStyle name="20% - uthevingsfarge 2 98 5" xfId="6056" xr:uid="{00000000-0005-0000-0000-0000F8050000}"/>
    <cellStyle name="20% - uthevingsfarge 2 98 6" xfId="8680" xr:uid="{00000000-0005-0000-0000-0000F9050000}"/>
    <cellStyle name="20% - uthevingsfarge 2 99" xfId="491" xr:uid="{00000000-0005-0000-0000-0000FA050000}"/>
    <cellStyle name="20% - uthevingsfarge 2 99 2" xfId="2769" xr:uid="{00000000-0005-0000-0000-0000FB050000}"/>
    <cellStyle name="20% - uthevingsfarge 2 99 2 2" xfId="3098" xr:uid="{00000000-0005-0000-0000-0000FC050000}"/>
    <cellStyle name="20% - uthevingsfarge 2 99 2 2 2" xfId="6683" xr:uid="{00000000-0005-0000-0000-0000FD050000}"/>
    <cellStyle name="20% - uthevingsfarge 2 99 2 3" xfId="3968" xr:uid="{00000000-0005-0000-0000-0000FE050000}"/>
    <cellStyle name="20% - uthevingsfarge 2 99 2 4" xfId="6342" xr:uid="{00000000-0005-0000-0000-0000FF050000}"/>
    <cellStyle name="20% - uthevingsfarge 2 99 2 5" xfId="8683" xr:uid="{00000000-0005-0000-0000-000000060000}"/>
    <cellStyle name="20% - uthevingsfarge 2 99 3" xfId="3097" xr:uid="{00000000-0005-0000-0000-000001060000}"/>
    <cellStyle name="20% - uthevingsfarge 2 99 3 2" xfId="6682" xr:uid="{00000000-0005-0000-0000-000002060000}"/>
    <cellStyle name="20% - uthevingsfarge 2 99 4" xfId="3598" xr:uid="{00000000-0005-0000-0000-000003060000}"/>
    <cellStyle name="20% - uthevingsfarge 2 99 5" xfId="6057" xr:uid="{00000000-0005-0000-0000-000004060000}"/>
    <cellStyle name="20% - uthevingsfarge 2 99 6" xfId="8682" xr:uid="{00000000-0005-0000-0000-000005060000}"/>
    <cellStyle name="20% - uthevingsfarge 3 10" xfId="492" xr:uid="{00000000-0005-0000-0000-000006060000}"/>
    <cellStyle name="20% - uthevingsfarge 3 10 2" xfId="493" xr:uid="{00000000-0005-0000-0000-000007060000}"/>
    <cellStyle name="20% - uthevingsfarge 3 10 2 2" xfId="5370" xr:uid="{00000000-0005-0000-0000-000008060000}"/>
    <cellStyle name="20% - uthevingsfarge 3 10 2 2 2" xfId="8003" xr:uid="{00000000-0005-0000-0000-000009060000}"/>
    <cellStyle name="20% - uthevingsfarge 3 10 2 3" xfId="9629" xr:uid="{00000000-0005-0000-0000-00000A060000}"/>
    <cellStyle name="20% - uthevingsfarge 3 10 3" xfId="4649" xr:uid="{00000000-0005-0000-0000-00000B060000}"/>
    <cellStyle name="20% - uthevingsfarge 3 10 3 2" xfId="7302" xr:uid="{00000000-0005-0000-0000-00000C060000}"/>
    <cellStyle name="20% - uthevingsfarge 3 10 4" xfId="9628" xr:uid="{00000000-0005-0000-0000-00000D060000}"/>
    <cellStyle name="20% - uthevingsfarge 3 100" xfId="494" xr:uid="{00000000-0005-0000-0000-00000E060000}"/>
    <cellStyle name="20% - uthevingsfarge 3 100 2" xfId="2770" xr:uid="{00000000-0005-0000-0000-00000F060000}"/>
    <cellStyle name="20% - uthevingsfarge 3 100 2 2" xfId="3100" xr:uid="{00000000-0005-0000-0000-000010060000}"/>
    <cellStyle name="20% - uthevingsfarge 3 100 2 2 2" xfId="6685" xr:uid="{00000000-0005-0000-0000-000011060000}"/>
    <cellStyle name="20% - uthevingsfarge 3 100 2 3" xfId="3969" xr:uid="{00000000-0005-0000-0000-000012060000}"/>
    <cellStyle name="20% - uthevingsfarge 3 100 2 4" xfId="6343" xr:uid="{00000000-0005-0000-0000-000013060000}"/>
    <cellStyle name="20% - uthevingsfarge 3 100 2 5" xfId="8685" xr:uid="{00000000-0005-0000-0000-000014060000}"/>
    <cellStyle name="20% - uthevingsfarge 3 100 3" xfId="3099" xr:uid="{00000000-0005-0000-0000-000015060000}"/>
    <cellStyle name="20% - uthevingsfarge 3 100 3 2" xfId="6684" xr:uid="{00000000-0005-0000-0000-000016060000}"/>
    <cellStyle name="20% - uthevingsfarge 3 100 4" xfId="3990" xr:uid="{00000000-0005-0000-0000-000017060000}"/>
    <cellStyle name="20% - uthevingsfarge 3 100 5" xfId="6058" xr:uid="{00000000-0005-0000-0000-000018060000}"/>
    <cellStyle name="20% - uthevingsfarge 3 100 6" xfId="8684" xr:uid="{00000000-0005-0000-0000-000019060000}"/>
    <cellStyle name="20% - uthevingsfarge 3 101" xfId="495" xr:uid="{00000000-0005-0000-0000-00001A060000}"/>
    <cellStyle name="20% - uthevingsfarge 3 101 2" xfId="2771" xr:uid="{00000000-0005-0000-0000-00001B060000}"/>
    <cellStyle name="20% - uthevingsfarge 3 101 2 2" xfId="3102" xr:uid="{00000000-0005-0000-0000-00001C060000}"/>
    <cellStyle name="20% - uthevingsfarge 3 101 2 2 2" xfId="6687" xr:uid="{00000000-0005-0000-0000-00001D060000}"/>
    <cellStyle name="20% - uthevingsfarge 3 101 2 3" xfId="3919" xr:uid="{00000000-0005-0000-0000-00001E060000}"/>
    <cellStyle name="20% - uthevingsfarge 3 101 2 4" xfId="6344" xr:uid="{00000000-0005-0000-0000-00001F060000}"/>
    <cellStyle name="20% - uthevingsfarge 3 101 2 5" xfId="8687" xr:uid="{00000000-0005-0000-0000-000020060000}"/>
    <cellStyle name="20% - uthevingsfarge 3 101 3" xfId="3101" xr:uid="{00000000-0005-0000-0000-000021060000}"/>
    <cellStyle name="20% - uthevingsfarge 3 101 3 2" xfId="6686" xr:uid="{00000000-0005-0000-0000-000022060000}"/>
    <cellStyle name="20% - uthevingsfarge 3 101 4" xfId="4012" xr:uid="{00000000-0005-0000-0000-000023060000}"/>
    <cellStyle name="20% - uthevingsfarge 3 101 5" xfId="6059" xr:uid="{00000000-0005-0000-0000-000024060000}"/>
    <cellStyle name="20% - uthevingsfarge 3 101 6" xfId="8686" xr:uid="{00000000-0005-0000-0000-000025060000}"/>
    <cellStyle name="20% - uthevingsfarge 3 102" xfId="496" xr:uid="{00000000-0005-0000-0000-000026060000}"/>
    <cellStyle name="20% - uthevingsfarge 3 102 2" xfId="2772" xr:uid="{00000000-0005-0000-0000-000027060000}"/>
    <cellStyle name="20% - uthevingsfarge 3 102 2 2" xfId="3104" xr:uid="{00000000-0005-0000-0000-000028060000}"/>
    <cellStyle name="20% - uthevingsfarge 3 102 2 2 2" xfId="6689" xr:uid="{00000000-0005-0000-0000-000029060000}"/>
    <cellStyle name="20% - uthevingsfarge 3 102 2 3" xfId="4063" xr:uid="{00000000-0005-0000-0000-00002A060000}"/>
    <cellStyle name="20% - uthevingsfarge 3 102 2 4" xfId="6345" xr:uid="{00000000-0005-0000-0000-00002B060000}"/>
    <cellStyle name="20% - uthevingsfarge 3 102 2 5" xfId="8689" xr:uid="{00000000-0005-0000-0000-00002C060000}"/>
    <cellStyle name="20% - uthevingsfarge 3 102 3" xfId="3103" xr:uid="{00000000-0005-0000-0000-00002D060000}"/>
    <cellStyle name="20% - uthevingsfarge 3 102 3 2" xfId="6688" xr:uid="{00000000-0005-0000-0000-00002E060000}"/>
    <cellStyle name="20% - uthevingsfarge 3 102 4" xfId="3949" xr:uid="{00000000-0005-0000-0000-00002F060000}"/>
    <cellStyle name="20% - uthevingsfarge 3 102 5" xfId="6060" xr:uid="{00000000-0005-0000-0000-000030060000}"/>
    <cellStyle name="20% - uthevingsfarge 3 102 6" xfId="8688" xr:uid="{00000000-0005-0000-0000-000031060000}"/>
    <cellStyle name="20% - uthevingsfarge 3 103" xfId="497" xr:uid="{00000000-0005-0000-0000-000032060000}"/>
    <cellStyle name="20% - uthevingsfarge 3 103 2" xfId="2773" xr:uid="{00000000-0005-0000-0000-000033060000}"/>
    <cellStyle name="20% - uthevingsfarge 3 103 2 2" xfId="3106" xr:uid="{00000000-0005-0000-0000-000034060000}"/>
    <cellStyle name="20% - uthevingsfarge 3 103 2 2 2" xfId="6691" xr:uid="{00000000-0005-0000-0000-000035060000}"/>
    <cellStyle name="20% - uthevingsfarge 3 103 2 3" xfId="3966" xr:uid="{00000000-0005-0000-0000-000036060000}"/>
    <cellStyle name="20% - uthevingsfarge 3 103 2 4" xfId="6346" xr:uid="{00000000-0005-0000-0000-000037060000}"/>
    <cellStyle name="20% - uthevingsfarge 3 103 2 5" xfId="8691" xr:uid="{00000000-0005-0000-0000-000038060000}"/>
    <cellStyle name="20% - uthevingsfarge 3 103 3" xfId="3105" xr:uid="{00000000-0005-0000-0000-000039060000}"/>
    <cellStyle name="20% - uthevingsfarge 3 103 3 2" xfId="6690" xr:uid="{00000000-0005-0000-0000-00003A060000}"/>
    <cellStyle name="20% - uthevingsfarge 3 103 4" xfId="4135" xr:uid="{00000000-0005-0000-0000-00003B060000}"/>
    <cellStyle name="20% - uthevingsfarge 3 103 5" xfId="6061" xr:uid="{00000000-0005-0000-0000-00003C060000}"/>
    <cellStyle name="20% - uthevingsfarge 3 103 6" xfId="8690" xr:uid="{00000000-0005-0000-0000-00003D060000}"/>
    <cellStyle name="20% - uthevingsfarge 3 104" xfId="498" xr:uid="{00000000-0005-0000-0000-00003E060000}"/>
    <cellStyle name="20% - uthevingsfarge 3 104 2" xfId="2774" xr:uid="{00000000-0005-0000-0000-00003F060000}"/>
    <cellStyle name="20% - uthevingsfarge 3 104 2 2" xfId="3108" xr:uid="{00000000-0005-0000-0000-000040060000}"/>
    <cellStyle name="20% - uthevingsfarge 3 104 2 2 2" xfId="6693" xr:uid="{00000000-0005-0000-0000-000041060000}"/>
    <cellStyle name="20% - uthevingsfarge 3 104 2 3" xfId="3967" xr:uid="{00000000-0005-0000-0000-000042060000}"/>
    <cellStyle name="20% - uthevingsfarge 3 104 2 4" xfId="6347" xr:uid="{00000000-0005-0000-0000-000043060000}"/>
    <cellStyle name="20% - uthevingsfarge 3 104 2 5" xfId="8693" xr:uid="{00000000-0005-0000-0000-000044060000}"/>
    <cellStyle name="20% - uthevingsfarge 3 104 3" xfId="3107" xr:uid="{00000000-0005-0000-0000-000045060000}"/>
    <cellStyle name="20% - uthevingsfarge 3 104 3 2" xfId="6692" xr:uid="{00000000-0005-0000-0000-000046060000}"/>
    <cellStyle name="20% - uthevingsfarge 3 104 4" xfId="4076" xr:uid="{00000000-0005-0000-0000-000047060000}"/>
    <cellStyle name="20% - uthevingsfarge 3 104 5" xfId="6062" xr:uid="{00000000-0005-0000-0000-000048060000}"/>
    <cellStyle name="20% - uthevingsfarge 3 104 6" xfId="8692" xr:uid="{00000000-0005-0000-0000-000049060000}"/>
    <cellStyle name="20% - uthevingsfarge 3 105" xfId="499" xr:uid="{00000000-0005-0000-0000-00004A060000}"/>
    <cellStyle name="20% - uthevingsfarge 3 105 2" xfId="2775" xr:uid="{00000000-0005-0000-0000-00004B060000}"/>
    <cellStyle name="20% - uthevingsfarge 3 105 2 2" xfId="3110" xr:uid="{00000000-0005-0000-0000-00004C060000}"/>
    <cellStyle name="20% - uthevingsfarge 3 105 2 2 2" xfId="6695" xr:uid="{00000000-0005-0000-0000-00004D060000}"/>
    <cellStyle name="20% - uthevingsfarge 3 105 2 3" xfId="3918" xr:uid="{00000000-0005-0000-0000-00004E060000}"/>
    <cellStyle name="20% - uthevingsfarge 3 105 2 4" xfId="6348" xr:uid="{00000000-0005-0000-0000-00004F060000}"/>
    <cellStyle name="20% - uthevingsfarge 3 105 2 5" xfId="8695" xr:uid="{00000000-0005-0000-0000-000050060000}"/>
    <cellStyle name="20% - uthevingsfarge 3 105 3" xfId="3109" xr:uid="{00000000-0005-0000-0000-000051060000}"/>
    <cellStyle name="20% - uthevingsfarge 3 105 3 2" xfId="6694" xr:uid="{00000000-0005-0000-0000-000052060000}"/>
    <cellStyle name="20% - uthevingsfarge 3 105 4" xfId="3671" xr:uid="{00000000-0005-0000-0000-000053060000}"/>
    <cellStyle name="20% - uthevingsfarge 3 105 5" xfId="6063" xr:uid="{00000000-0005-0000-0000-000054060000}"/>
    <cellStyle name="20% - uthevingsfarge 3 105 6" xfId="8694" xr:uid="{00000000-0005-0000-0000-000055060000}"/>
    <cellStyle name="20% - uthevingsfarge 3 106" xfId="500" xr:uid="{00000000-0005-0000-0000-000056060000}"/>
    <cellStyle name="20% - uthevingsfarge 3 106 2" xfId="2776" xr:uid="{00000000-0005-0000-0000-000057060000}"/>
    <cellStyle name="20% - uthevingsfarge 3 106 2 2" xfId="3112" xr:uid="{00000000-0005-0000-0000-000058060000}"/>
    <cellStyle name="20% - uthevingsfarge 3 106 2 2 2" xfId="6697" xr:uid="{00000000-0005-0000-0000-000059060000}"/>
    <cellStyle name="20% - uthevingsfarge 3 106 2 3" xfId="4062" xr:uid="{00000000-0005-0000-0000-00005A060000}"/>
    <cellStyle name="20% - uthevingsfarge 3 106 2 4" xfId="6349" xr:uid="{00000000-0005-0000-0000-00005B060000}"/>
    <cellStyle name="20% - uthevingsfarge 3 106 2 5" xfId="8697" xr:uid="{00000000-0005-0000-0000-00005C060000}"/>
    <cellStyle name="20% - uthevingsfarge 3 106 3" xfId="3111" xr:uid="{00000000-0005-0000-0000-00005D060000}"/>
    <cellStyle name="20% - uthevingsfarge 3 106 3 2" xfId="6696" xr:uid="{00000000-0005-0000-0000-00005E060000}"/>
    <cellStyle name="20% - uthevingsfarge 3 106 4" xfId="3948" xr:uid="{00000000-0005-0000-0000-00005F060000}"/>
    <cellStyle name="20% - uthevingsfarge 3 106 5" xfId="6064" xr:uid="{00000000-0005-0000-0000-000060060000}"/>
    <cellStyle name="20% - uthevingsfarge 3 106 6" xfId="8696" xr:uid="{00000000-0005-0000-0000-000061060000}"/>
    <cellStyle name="20% - uthevingsfarge 3 107" xfId="501" xr:uid="{00000000-0005-0000-0000-000062060000}"/>
    <cellStyle name="20% - uthevingsfarge 3 107 2" xfId="2777" xr:uid="{00000000-0005-0000-0000-000063060000}"/>
    <cellStyle name="20% - uthevingsfarge 3 107 2 2" xfId="3114" xr:uid="{00000000-0005-0000-0000-000064060000}"/>
    <cellStyle name="20% - uthevingsfarge 3 107 2 2 2" xfId="6699" xr:uid="{00000000-0005-0000-0000-000065060000}"/>
    <cellStyle name="20% - uthevingsfarge 3 107 2 3" xfId="3964" xr:uid="{00000000-0005-0000-0000-000066060000}"/>
    <cellStyle name="20% - uthevingsfarge 3 107 2 4" xfId="6350" xr:uid="{00000000-0005-0000-0000-000067060000}"/>
    <cellStyle name="20% - uthevingsfarge 3 107 2 5" xfId="8699" xr:uid="{00000000-0005-0000-0000-000068060000}"/>
    <cellStyle name="20% - uthevingsfarge 3 107 3" xfId="3113" xr:uid="{00000000-0005-0000-0000-000069060000}"/>
    <cellStyle name="20% - uthevingsfarge 3 107 3 2" xfId="6698" xr:uid="{00000000-0005-0000-0000-00006A060000}"/>
    <cellStyle name="20% - uthevingsfarge 3 107 4" xfId="4136" xr:uid="{00000000-0005-0000-0000-00006B060000}"/>
    <cellStyle name="20% - uthevingsfarge 3 107 5" xfId="6065" xr:uid="{00000000-0005-0000-0000-00006C060000}"/>
    <cellStyle name="20% - uthevingsfarge 3 107 6" xfId="8698" xr:uid="{00000000-0005-0000-0000-00006D060000}"/>
    <cellStyle name="20% - uthevingsfarge 3 108" xfId="502" xr:uid="{00000000-0005-0000-0000-00006E060000}"/>
    <cellStyle name="20% - uthevingsfarge 3 108 2" xfId="2778" xr:uid="{00000000-0005-0000-0000-00006F060000}"/>
    <cellStyle name="20% - uthevingsfarge 3 108 2 2" xfId="3116" xr:uid="{00000000-0005-0000-0000-000070060000}"/>
    <cellStyle name="20% - uthevingsfarge 3 108 2 2 2" xfId="6701" xr:uid="{00000000-0005-0000-0000-000071060000}"/>
    <cellStyle name="20% - uthevingsfarge 3 108 2 3" xfId="3965" xr:uid="{00000000-0005-0000-0000-000072060000}"/>
    <cellStyle name="20% - uthevingsfarge 3 108 2 4" xfId="6351" xr:uid="{00000000-0005-0000-0000-000073060000}"/>
    <cellStyle name="20% - uthevingsfarge 3 108 2 5" xfId="8701" xr:uid="{00000000-0005-0000-0000-000074060000}"/>
    <cellStyle name="20% - uthevingsfarge 3 108 3" xfId="3115" xr:uid="{00000000-0005-0000-0000-000075060000}"/>
    <cellStyle name="20% - uthevingsfarge 3 108 3 2" xfId="6700" xr:uid="{00000000-0005-0000-0000-000076060000}"/>
    <cellStyle name="20% - uthevingsfarge 3 108 4" xfId="3989" xr:uid="{00000000-0005-0000-0000-000077060000}"/>
    <cellStyle name="20% - uthevingsfarge 3 108 5" xfId="6066" xr:uid="{00000000-0005-0000-0000-000078060000}"/>
    <cellStyle name="20% - uthevingsfarge 3 108 6" xfId="8700" xr:uid="{00000000-0005-0000-0000-000079060000}"/>
    <cellStyle name="20% - uthevingsfarge 3 109" xfId="503" xr:uid="{00000000-0005-0000-0000-00007A060000}"/>
    <cellStyle name="20% - uthevingsfarge 3 109 2" xfId="2779" xr:uid="{00000000-0005-0000-0000-00007B060000}"/>
    <cellStyle name="20% - uthevingsfarge 3 109 2 2" xfId="3118" xr:uid="{00000000-0005-0000-0000-00007C060000}"/>
    <cellStyle name="20% - uthevingsfarge 3 109 2 2 2" xfId="6703" xr:uid="{00000000-0005-0000-0000-00007D060000}"/>
    <cellStyle name="20% - uthevingsfarge 3 109 2 3" xfId="3917" xr:uid="{00000000-0005-0000-0000-00007E060000}"/>
    <cellStyle name="20% - uthevingsfarge 3 109 2 4" xfId="6352" xr:uid="{00000000-0005-0000-0000-00007F060000}"/>
    <cellStyle name="20% - uthevingsfarge 3 109 2 5" xfId="8703" xr:uid="{00000000-0005-0000-0000-000080060000}"/>
    <cellStyle name="20% - uthevingsfarge 3 109 3" xfId="3117" xr:uid="{00000000-0005-0000-0000-000081060000}"/>
    <cellStyle name="20% - uthevingsfarge 3 109 3 2" xfId="6702" xr:uid="{00000000-0005-0000-0000-000082060000}"/>
    <cellStyle name="20% - uthevingsfarge 3 109 4" xfId="4075" xr:uid="{00000000-0005-0000-0000-000083060000}"/>
    <cellStyle name="20% - uthevingsfarge 3 109 5" xfId="6067" xr:uid="{00000000-0005-0000-0000-000084060000}"/>
    <cellStyle name="20% - uthevingsfarge 3 109 6" xfId="8702" xr:uid="{00000000-0005-0000-0000-000085060000}"/>
    <cellStyle name="20% - uthevingsfarge 3 11" xfId="504" xr:uid="{00000000-0005-0000-0000-000086060000}"/>
    <cellStyle name="20% - uthevingsfarge 3 11 2" xfId="505" xr:uid="{00000000-0005-0000-0000-000087060000}"/>
    <cellStyle name="20% - uthevingsfarge 3 11 2 2" xfId="5371" xr:uid="{00000000-0005-0000-0000-000088060000}"/>
    <cellStyle name="20% - uthevingsfarge 3 11 2 2 2" xfId="8004" xr:uid="{00000000-0005-0000-0000-000089060000}"/>
    <cellStyle name="20% - uthevingsfarge 3 11 2 3" xfId="9627" xr:uid="{00000000-0005-0000-0000-00008A060000}"/>
    <cellStyle name="20% - uthevingsfarge 3 11 3" xfId="4650" xr:uid="{00000000-0005-0000-0000-00008B060000}"/>
    <cellStyle name="20% - uthevingsfarge 3 11 3 2" xfId="7303" xr:uid="{00000000-0005-0000-0000-00008C060000}"/>
    <cellStyle name="20% - uthevingsfarge 3 11 4" xfId="9626" xr:uid="{00000000-0005-0000-0000-00008D060000}"/>
    <cellStyle name="20% - uthevingsfarge 3 110" xfId="6592" xr:uid="{00000000-0005-0000-0000-00008E060000}"/>
    <cellStyle name="20% - uthevingsfarge 3 111" xfId="8595" xr:uid="{00000000-0005-0000-0000-00008F060000}"/>
    <cellStyle name="20% - uthevingsfarge 3 12" xfId="506" xr:uid="{00000000-0005-0000-0000-000090060000}"/>
    <cellStyle name="20% - uthevingsfarge 3 12 2" xfId="507" xr:uid="{00000000-0005-0000-0000-000091060000}"/>
    <cellStyle name="20% - uthevingsfarge 3 12 2 2" xfId="5372" xr:uid="{00000000-0005-0000-0000-000092060000}"/>
    <cellStyle name="20% - uthevingsfarge 3 12 2 2 2" xfId="8005" xr:uid="{00000000-0005-0000-0000-000093060000}"/>
    <cellStyle name="20% - uthevingsfarge 3 12 2 3" xfId="9625" xr:uid="{00000000-0005-0000-0000-000094060000}"/>
    <cellStyle name="20% - uthevingsfarge 3 12 3" xfId="4651" xr:uid="{00000000-0005-0000-0000-000095060000}"/>
    <cellStyle name="20% - uthevingsfarge 3 12 3 2" xfId="7304" xr:uid="{00000000-0005-0000-0000-000096060000}"/>
    <cellStyle name="20% - uthevingsfarge 3 12 4" xfId="9624" xr:uid="{00000000-0005-0000-0000-000097060000}"/>
    <cellStyle name="20% - uthevingsfarge 3 13" xfId="508" xr:uid="{00000000-0005-0000-0000-000098060000}"/>
    <cellStyle name="20% - uthevingsfarge 3 13 2" xfId="509" xr:uid="{00000000-0005-0000-0000-000099060000}"/>
    <cellStyle name="20% - uthevingsfarge 3 13 2 2" xfId="5373" xr:uid="{00000000-0005-0000-0000-00009A060000}"/>
    <cellStyle name="20% - uthevingsfarge 3 13 2 2 2" xfId="8006" xr:uid="{00000000-0005-0000-0000-00009B060000}"/>
    <cellStyle name="20% - uthevingsfarge 3 13 2 3" xfId="9623" xr:uid="{00000000-0005-0000-0000-00009C060000}"/>
    <cellStyle name="20% - uthevingsfarge 3 13 3" xfId="4652" xr:uid="{00000000-0005-0000-0000-00009D060000}"/>
    <cellStyle name="20% - uthevingsfarge 3 13 3 2" xfId="7305" xr:uid="{00000000-0005-0000-0000-00009E060000}"/>
    <cellStyle name="20% - uthevingsfarge 3 13 4" xfId="9622" xr:uid="{00000000-0005-0000-0000-00009F060000}"/>
    <cellStyle name="20% - uthevingsfarge 3 14" xfId="510" xr:uid="{00000000-0005-0000-0000-0000A0060000}"/>
    <cellStyle name="20% - uthevingsfarge 3 14 2" xfId="511" xr:uid="{00000000-0005-0000-0000-0000A1060000}"/>
    <cellStyle name="20% - uthevingsfarge 3 14 2 2" xfId="5374" xr:uid="{00000000-0005-0000-0000-0000A2060000}"/>
    <cellStyle name="20% - uthevingsfarge 3 14 2 2 2" xfId="8007" xr:uid="{00000000-0005-0000-0000-0000A3060000}"/>
    <cellStyle name="20% - uthevingsfarge 3 14 2 3" xfId="9621" xr:uid="{00000000-0005-0000-0000-0000A4060000}"/>
    <cellStyle name="20% - uthevingsfarge 3 14 3" xfId="4653" xr:uid="{00000000-0005-0000-0000-0000A5060000}"/>
    <cellStyle name="20% - uthevingsfarge 3 14 3 2" xfId="7306" xr:uid="{00000000-0005-0000-0000-0000A6060000}"/>
    <cellStyle name="20% - uthevingsfarge 3 14 4" xfId="9620" xr:uid="{00000000-0005-0000-0000-0000A7060000}"/>
    <cellStyle name="20% - uthevingsfarge 3 15" xfId="512" xr:uid="{00000000-0005-0000-0000-0000A8060000}"/>
    <cellStyle name="20% - uthevingsfarge 3 15 2" xfId="513" xr:uid="{00000000-0005-0000-0000-0000A9060000}"/>
    <cellStyle name="20% - uthevingsfarge 3 15 2 2" xfId="5375" xr:uid="{00000000-0005-0000-0000-0000AA060000}"/>
    <cellStyle name="20% - uthevingsfarge 3 15 2 2 2" xfId="8008" xr:uid="{00000000-0005-0000-0000-0000AB060000}"/>
    <cellStyle name="20% - uthevingsfarge 3 15 2 3" xfId="9619" xr:uid="{00000000-0005-0000-0000-0000AC060000}"/>
    <cellStyle name="20% - uthevingsfarge 3 15 3" xfId="4654" xr:uid="{00000000-0005-0000-0000-0000AD060000}"/>
    <cellStyle name="20% - uthevingsfarge 3 15 3 2" xfId="7307" xr:uid="{00000000-0005-0000-0000-0000AE060000}"/>
    <cellStyle name="20% - uthevingsfarge 3 15 4" xfId="9618" xr:uid="{00000000-0005-0000-0000-0000AF060000}"/>
    <cellStyle name="20% - uthevingsfarge 3 16" xfId="514" xr:uid="{00000000-0005-0000-0000-0000B0060000}"/>
    <cellStyle name="20% - uthevingsfarge 3 16 2" xfId="515" xr:uid="{00000000-0005-0000-0000-0000B1060000}"/>
    <cellStyle name="20% - uthevingsfarge 3 16 2 2" xfId="5376" xr:uid="{00000000-0005-0000-0000-0000B2060000}"/>
    <cellStyle name="20% - uthevingsfarge 3 16 2 2 2" xfId="8009" xr:uid="{00000000-0005-0000-0000-0000B3060000}"/>
    <cellStyle name="20% - uthevingsfarge 3 16 2 3" xfId="9617" xr:uid="{00000000-0005-0000-0000-0000B4060000}"/>
    <cellStyle name="20% - uthevingsfarge 3 16 3" xfId="4655" xr:uid="{00000000-0005-0000-0000-0000B5060000}"/>
    <cellStyle name="20% - uthevingsfarge 3 16 3 2" xfId="7308" xr:uid="{00000000-0005-0000-0000-0000B6060000}"/>
    <cellStyle name="20% - uthevingsfarge 3 16 4" xfId="9616" xr:uid="{00000000-0005-0000-0000-0000B7060000}"/>
    <cellStyle name="20% - uthevingsfarge 3 17" xfId="516" xr:uid="{00000000-0005-0000-0000-0000B8060000}"/>
    <cellStyle name="20% - uthevingsfarge 3 17 2" xfId="517" xr:uid="{00000000-0005-0000-0000-0000B9060000}"/>
    <cellStyle name="20% - uthevingsfarge 3 17 2 2" xfId="5377" xr:uid="{00000000-0005-0000-0000-0000BA060000}"/>
    <cellStyle name="20% - uthevingsfarge 3 17 2 2 2" xfId="8010" xr:uid="{00000000-0005-0000-0000-0000BB060000}"/>
    <cellStyle name="20% - uthevingsfarge 3 17 2 3" xfId="9615" xr:uid="{00000000-0005-0000-0000-0000BC060000}"/>
    <cellStyle name="20% - uthevingsfarge 3 17 3" xfId="4656" xr:uid="{00000000-0005-0000-0000-0000BD060000}"/>
    <cellStyle name="20% - uthevingsfarge 3 17 3 2" xfId="7309" xr:uid="{00000000-0005-0000-0000-0000BE060000}"/>
    <cellStyle name="20% - uthevingsfarge 3 17 4" xfId="9614" xr:uid="{00000000-0005-0000-0000-0000BF060000}"/>
    <cellStyle name="20% - uthevingsfarge 3 18" xfId="518" xr:uid="{00000000-0005-0000-0000-0000C0060000}"/>
    <cellStyle name="20% - uthevingsfarge 3 18 2" xfId="519" xr:uid="{00000000-0005-0000-0000-0000C1060000}"/>
    <cellStyle name="20% - uthevingsfarge 3 18 2 2" xfId="5378" xr:uid="{00000000-0005-0000-0000-0000C2060000}"/>
    <cellStyle name="20% - uthevingsfarge 3 18 2 2 2" xfId="8011" xr:uid="{00000000-0005-0000-0000-0000C3060000}"/>
    <cellStyle name="20% - uthevingsfarge 3 18 2 3" xfId="9613" xr:uid="{00000000-0005-0000-0000-0000C4060000}"/>
    <cellStyle name="20% - uthevingsfarge 3 18 3" xfId="4657" xr:uid="{00000000-0005-0000-0000-0000C5060000}"/>
    <cellStyle name="20% - uthevingsfarge 3 18 3 2" xfId="7310" xr:uid="{00000000-0005-0000-0000-0000C6060000}"/>
    <cellStyle name="20% - uthevingsfarge 3 18 4" xfId="9612" xr:uid="{00000000-0005-0000-0000-0000C7060000}"/>
    <cellStyle name="20% - uthevingsfarge 3 19" xfId="520" xr:uid="{00000000-0005-0000-0000-0000C8060000}"/>
    <cellStyle name="20% - uthevingsfarge 3 19 2" xfId="521" xr:uid="{00000000-0005-0000-0000-0000C9060000}"/>
    <cellStyle name="20% - uthevingsfarge 3 19 2 2" xfId="5379" xr:uid="{00000000-0005-0000-0000-0000CA060000}"/>
    <cellStyle name="20% - uthevingsfarge 3 19 2 2 2" xfId="8012" xr:uid="{00000000-0005-0000-0000-0000CB060000}"/>
    <cellStyle name="20% - uthevingsfarge 3 19 2 3" xfId="9611" xr:uid="{00000000-0005-0000-0000-0000CC060000}"/>
    <cellStyle name="20% - uthevingsfarge 3 19 3" xfId="4658" xr:uid="{00000000-0005-0000-0000-0000CD060000}"/>
    <cellStyle name="20% - uthevingsfarge 3 19 3 2" xfId="7311" xr:uid="{00000000-0005-0000-0000-0000CE060000}"/>
    <cellStyle name="20% - uthevingsfarge 3 19 4" xfId="9610" xr:uid="{00000000-0005-0000-0000-0000CF060000}"/>
    <cellStyle name="20% - uthevingsfarge 3 2" xfId="64" xr:uid="{00000000-0005-0000-0000-0000D0060000}"/>
    <cellStyle name="20% - uthevingsfarge 3 2 2" xfId="522" xr:uid="{00000000-0005-0000-0000-0000D1060000}"/>
    <cellStyle name="20% - uthevingsfarge 3 2 2 2" xfId="5380" xr:uid="{00000000-0005-0000-0000-0000D2060000}"/>
    <cellStyle name="20% - uthevingsfarge 3 2 2 2 2" xfId="8013" xr:uid="{00000000-0005-0000-0000-0000D3060000}"/>
    <cellStyle name="20% - uthevingsfarge 3 2 2 3" xfId="9609" xr:uid="{00000000-0005-0000-0000-0000D4060000}"/>
    <cellStyle name="20% - uthevingsfarge 3 2 3" xfId="4659" xr:uid="{00000000-0005-0000-0000-0000D5060000}"/>
    <cellStyle name="20% - uthevingsfarge 3 2 3 2" xfId="7312" xr:uid="{00000000-0005-0000-0000-0000D6060000}"/>
    <cellStyle name="20% - uthevingsfarge 3 2 4" xfId="9608" xr:uid="{00000000-0005-0000-0000-0000D7060000}"/>
    <cellStyle name="20% - uthevingsfarge 3 20" xfId="523" xr:uid="{00000000-0005-0000-0000-0000D8060000}"/>
    <cellStyle name="20% - uthevingsfarge 3 20 2" xfId="524" xr:uid="{00000000-0005-0000-0000-0000D9060000}"/>
    <cellStyle name="20% - uthevingsfarge 3 20 2 2" xfId="5381" xr:uid="{00000000-0005-0000-0000-0000DA060000}"/>
    <cellStyle name="20% - uthevingsfarge 3 20 2 2 2" xfId="8014" xr:uid="{00000000-0005-0000-0000-0000DB060000}"/>
    <cellStyle name="20% - uthevingsfarge 3 20 2 3" xfId="9607" xr:uid="{00000000-0005-0000-0000-0000DC060000}"/>
    <cellStyle name="20% - uthevingsfarge 3 20 3" xfId="4660" xr:uid="{00000000-0005-0000-0000-0000DD060000}"/>
    <cellStyle name="20% - uthevingsfarge 3 20 3 2" xfId="7313" xr:uid="{00000000-0005-0000-0000-0000DE060000}"/>
    <cellStyle name="20% - uthevingsfarge 3 20 4" xfId="9606" xr:uid="{00000000-0005-0000-0000-0000DF060000}"/>
    <cellStyle name="20% - uthevingsfarge 3 21" xfId="525" xr:uid="{00000000-0005-0000-0000-0000E0060000}"/>
    <cellStyle name="20% - uthevingsfarge 3 21 2" xfId="526" xr:uid="{00000000-0005-0000-0000-0000E1060000}"/>
    <cellStyle name="20% - uthevingsfarge 3 21 2 2" xfId="5382" xr:uid="{00000000-0005-0000-0000-0000E2060000}"/>
    <cellStyle name="20% - uthevingsfarge 3 21 2 2 2" xfId="8015" xr:uid="{00000000-0005-0000-0000-0000E3060000}"/>
    <cellStyle name="20% - uthevingsfarge 3 21 2 3" xfId="9605" xr:uid="{00000000-0005-0000-0000-0000E4060000}"/>
    <cellStyle name="20% - uthevingsfarge 3 21 3" xfId="4661" xr:uid="{00000000-0005-0000-0000-0000E5060000}"/>
    <cellStyle name="20% - uthevingsfarge 3 21 3 2" xfId="7314" xr:uid="{00000000-0005-0000-0000-0000E6060000}"/>
    <cellStyle name="20% - uthevingsfarge 3 21 4" xfId="10027" xr:uid="{00000000-0005-0000-0000-0000E7060000}"/>
    <cellStyle name="20% - uthevingsfarge 3 22" xfId="527" xr:uid="{00000000-0005-0000-0000-0000E8060000}"/>
    <cellStyle name="20% - uthevingsfarge 3 22 2" xfId="528" xr:uid="{00000000-0005-0000-0000-0000E9060000}"/>
    <cellStyle name="20% - uthevingsfarge 3 22 2 2" xfId="5383" xr:uid="{00000000-0005-0000-0000-0000EA060000}"/>
    <cellStyle name="20% - uthevingsfarge 3 22 2 2 2" xfId="8016" xr:uid="{00000000-0005-0000-0000-0000EB060000}"/>
    <cellStyle name="20% - uthevingsfarge 3 22 2 3" xfId="10026" xr:uid="{00000000-0005-0000-0000-0000EC060000}"/>
    <cellStyle name="20% - uthevingsfarge 3 22 3" xfId="4662" xr:uid="{00000000-0005-0000-0000-0000ED060000}"/>
    <cellStyle name="20% - uthevingsfarge 3 22 3 2" xfId="7315" xr:uid="{00000000-0005-0000-0000-0000EE060000}"/>
    <cellStyle name="20% - uthevingsfarge 3 22 4" xfId="10025" xr:uid="{00000000-0005-0000-0000-0000EF060000}"/>
    <cellStyle name="20% - uthevingsfarge 3 23" xfId="529" xr:uid="{00000000-0005-0000-0000-0000F0060000}"/>
    <cellStyle name="20% - uthevingsfarge 3 23 2" xfId="530" xr:uid="{00000000-0005-0000-0000-0000F1060000}"/>
    <cellStyle name="20% - uthevingsfarge 3 23 2 2" xfId="5384" xr:uid="{00000000-0005-0000-0000-0000F2060000}"/>
    <cellStyle name="20% - uthevingsfarge 3 23 2 2 2" xfId="8017" xr:uid="{00000000-0005-0000-0000-0000F3060000}"/>
    <cellStyle name="20% - uthevingsfarge 3 23 2 3" xfId="10024" xr:uid="{00000000-0005-0000-0000-0000F4060000}"/>
    <cellStyle name="20% - uthevingsfarge 3 23 3" xfId="4663" xr:uid="{00000000-0005-0000-0000-0000F5060000}"/>
    <cellStyle name="20% - uthevingsfarge 3 23 3 2" xfId="7316" xr:uid="{00000000-0005-0000-0000-0000F6060000}"/>
    <cellStyle name="20% - uthevingsfarge 3 23 4" xfId="10023" xr:uid="{00000000-0005-0000-0000-0000F7060000}"/>
    <cellStyle name="20% - uthevingsfarge 3 24" xfId="531" xr:uid="{00000000-0005-0000-0000-0000F8060000}"/>
    <cellStyle name="20% - uthevingsfarge 3 24 2" xfId="532" xr:uid="{00000000-0005-0000-0000-0000F9060000}"/>
    <cellStyle name="20% - uthevingsfarge 3 24 2 2" xfId="5385" xr:uid="{00000000-0005-0000-0000-0000FA060000}"/>
    <cellStyle name="20% - uthevingsfarge 3 24 2 2 2" xfId="8018" xr:uid="{00000000-0005-0000-0000-0000FB060000}"/>
    <cellStyle name="20% - uthevingsfarge 3 24 2 3" xfId="10022" xr:uid="{00000000-0005-0000-0000-0000FC060000}"/>
    <cellStyle name="20% - uthevingsfarge 3 24 3" xfId="4664" xr:uid="{00000000-0005-0000-0000-0000FD060000}"/>
    <cellStyle name="20% - uthevingsfarge 3 24 3 2" xfId="7317" xr:uid="{00000000-0005-0000-0000-0000FE060000}"/>
    <cellStyle name="20% - uthevingsfarge 3 24 4" xfId="10021" xr:uid="{00000000-0005-0000-0000-0000FF060000}"/>
    <cellStyle name="20% - uthevingsfarge 3 25" xfId="533" xr:uid="{00000000-0005-0000-0000-000000070000}"/>
    <cellStyle name="20% - uthevingsfarge 3 25 2" xfId="534" xr:uid="{00000000-0005-0000-0000-000001070000}"/>
    <cellStyle name="20% - uthevingsfarge 3 25 2 2" xfId="5386" xr:uid="{00000000-0005-0000-0000-000002070000}"/>
    <cellStyle name="20% - uthevingsfarge 3 25 2 2 2" xfId="8019" xr:uid="{00000000-0005-0000-0000-000003070000}"/>
    <cellStyle name="20% - uthevingsfarge 3 25 2 3" xfId="10020" xr:uid="{00000000-0005-0000-0000-000004070000}"/>
    <cellStyle name="20% - uthevingsfarge 3 25 3" xfId="4665" xr:uid="{00000000-0005-0000-0000-000005070000}"/>
    <cellStyle name="20% - uthevingsfarge 3 25 3 2" xfId="7318" xr:uid="{00000000-0005-0000-0000-000006070000}"/>
    <cellStyle name="20% - uthevingsfarge 3 25 4" xfId="10019" xr:uid="{00000000-0005-0000-0000-000007070000}"/>
    <cellStyle name="20% - uthevingsfarge 3 26" xfId="535" xr:uid="{00000000-0005-0000-0000-000008070000}"/>
    <cellStyle name="20% - uthevingsfarge 3 26 2" xfId="536" xr:uid="{00000000-0005-0000-0000-000009070000}"/>
    <cellStyle name="20% - uthevingsfarge 3 26 2 2" xfId="5387" xr:uid="{00000000-0005-0000-0000-00000A070000}"/>
    <cellStyle name="20% - uthevingsfarge 3 26 2 2 2" xfId="8020" xr:uid="{00000000-0005-0000-0000-00000B070000}"/>
    <cellStyle name="20% - uthevingsfarge 3 26 2 3" xfId="10018" xr:uid="{00000000-0005-0000-0000-00000C070000}"/>
    <cellStyle name="20% - uthevingsfarge 3 26 3" xfId="4666" xr:uid="{00000000-0005-0000-0000-00000D070000}"/>
    <cellStyle name="20% - uthevingsfarge 3 26 3 2" xfId="7319" xr:uid="{00000000-0005-0000-0000-00000E070000}"/>
    <cellStyle name="20% - uthevingsfarge 3 26 4" xfId="10017" xr:uid="{00000000-0005-0000-0000-00000F070000}"/>
    <cellStyle name="20% - uthevingsfarge 3 27" xfId="537" xr:uid="{00000000-0005-0000-0000-000010070000}"/>
    <cellStyle name="20% - uthevingsfarge 3 27 2" xfId="538" xr:uid="{00000000-0005-0000-0000-000011070000}"/>
    <cellStyle name="20% - uthevingsfarge 3 27 2 2" xfId="5388" xr:uid="{00000000-0005-0000-0000-000012070000}"/>
    <cellStyle name="20% - uthevingsfarge 3 27 2 2 2" xfId="8021" xr:uid="{00000000-0005-0000-0000-000013070000}"/>
    <cellStyle name="20% - uthevingsfarge 3 27 2 3" xfId="10016" xr:uid="{00000000-0005-0000-0000-000014070000}"/>
    <cellStyle name="20% - uthevingsfarge 3 27 3" xfId="4667" xr:uid="{00000000-0005-0000-0000-000015070000}"/>
    <cellStyle name="20% - uthevingsfarge 3 27 3 2" xfId="7320" xr:uid="{00000000-0005-0000-0000-000016070000}"/>
    <cellStyle name="20% - uthevingsfarge 3 27 4" xfId="10015" xr:uid="{00000000-0005-0000-0000-000017070000}"/>
    <cellStyle name="20% - uthevingsfarge 3 28" xfId="539" xr:uid="{00000000-0005-0000-0000-000018070000}"/>
    <cellStyle name="20% - uthevingsfarge 3 28 2" xfId="540" xr:uid="{00000000-0005-0000-0000-000019070000}"/>
    <cellStyle name="20% - uthevingsfarge 3 28 2 2" xfId="5389" xr:uid="{00000000-0005-0000-0000-00001A070000}"/>
    <cellStyle name="20% - uthevingsfarge 3 28 2 2 2" xfId="8022" xr:uid="{00000000-0005-0000-0000-00001B070000}"/>
    <cellStyle name="20% - uthevingsfarge 3 28 2 3" xfId="10014" xr:uid="{00000000-0005-0000-0000-00001C070000}"/>
    <cellStyle name="20% - uthevingsfarge 3 28 3" xfId="4668" xr:uid="{00000000-0005-0000-0000-00001D070000}"/>
    <cellStyle name="20% - uthevingsfarge 3 28 3 2" xfId="7321" xr:uid="{00000000-0005-0000-0000-00001E070000}"/>
    <cellStyle name="20% - uthevingsfarge 3 28 4" xfId="9992" xr:uid="{00000000-0005-0000-0000-00001F070000}"/>
    <cellStyle name="20% - uthevingsfarge 3 29" xfId="541" xr:uid="{00000000-0005-0000-0000-000020070000}"/>
    <cellStyle name="20% - uthevingsfarge 3 29 2" xfId="542" xr:uid="{00000000-0005-0000-0000-000021070000}"/>
    <cellStyle name="20% - uthevingsfarge 3 29 2 2" xfId="5390" xr:uid="{00000000-0005-0000-0000-000022070000}"/>
    <cellStyle name="20% - uthevingsfarge 3 29 2 2 2" xfId="8023" xr:uid="{00000000-0005-0000-0000-000023070000}"/>
    <cellStyle name="20% - uthevingsfarge 3 29 2 3" xfId="10013" xr:uid="{00000000-0005-0000-0000-000024070000}"/>
    <cellStyle name="20% - uthevingsfarge 3 29 3" xfId="4669" xr:uid="{00000000-0005-0000-0000-000025070000}"/>
    <cellStyle name="20% - uthevingsfarge 3 29 3 2" xfId="7322" xr:uid="{00000000-0005-0000-0000-000026070000}"/>
    <cellStyle name="20% - uthevingsfarge 3 29 4" xfId="10012" xr:uid="{00000000-0005-0000-0000-000027070000}"/>
    <cellStyle name="20% - uthevingsfarge 3 3" xfId="543" xr:uid="{00000000-0005-0000-0000-000028070000}"/>
    <cellStyle name="20% - uthevingsfarge 3 3 2" xfId="544" xr:uid="{00000000-0005-0000-0000-000029070000}"/>
    <cellStyle name="20% - uthevingsfarge 3 3 2 2" xfId="5391" xr:uid="{00000000-0005-0000-0000-00002A070000}"/>
    <cellStyle name="20% - uthevingsfarge 3 3 2 2 2" xfId="8024" xr:uid="{00000000-0005-0000-0000-00002B070000}"/>
    <cellStyle name="20% - uthevingsfarge 3 3 2 3" xfId="10011" xr:uid="{00000000-0005-0000-0000-00002C070000}"/>
    <cellStyle name="20% - uthevingsfarge 3 3 3" xfId="4670" xr:uid="{00000000-0005-0000-0000-00002D070000}"/>
    <cellStyle name="20% - uthevingsfarge 3 3 3 2" xfId="7323" xr:uid="{00000000-0005-0000-0000-00002E070000}"/>
    <cellStyle name="20% - uthevingsfarge 3 3 4" xfId="10010" xr:uid="{00000000-0005-0000-0000-00002F070000}"/>
    <cellStyle name="20% - uthevingsfarge 3 30" xfId="545" xr:uid="{00000000-0005-0000-0000-000030070000}"/>
    <cellStyle name="20% - uthevingsfarge 3 30 2" xfId="546" xr:uid="{00000000-0005-0000-0000-000031070000}"/>
    <cellStyle name="20% - uthevingsfarge 3 30 2 2" xfId="5392" xr:uid="{00000000-0005-0000-0000-000032070000}"/>
    <cellStyle name="20% - uthevingsfarge 3 30 2 2 2" xfId="8025" xr:uid="{00000000-0005-0000-0000-000033070000}"/>
    <cellStyle name="20% - uthevingsfarge 3 30 2 3" xfId="10008" xr:uid="{00000000-0005-0000-0000-000034070000}"/>
    <cellStyle name="20% - uthevingsfarge 3 30 3" xfId="4671" xr:uid="{00000000-0005-0000-0000-000035070000}"/>
    <cellStyle name="20% - uthevingsfarge 3 30 3 2" xfId="7324" xr:uid="{00000000-0005-0000-0000-000036070000}"/>
    <cellStyle name="20% - uthevingsfarge 3 30 4" xfId="10007" xr:uid="{00000000-0005-0000-0000-000037070000}"/>
    <cellStyle name="20% - uthevingsfarge 3 31" xfId="547" xr:uid="{00000000-0005-0000-0000-000038070000}"/>
    <cellStyle name="20% - uthevingsfarge 3 31 2" xfId="548" xr:uid="{00000000-0005-0000-0000-000039070000}"/>
    <cellStyle name="20% - uthevingsfarge 3 31 2 2" xfId="5393" xr:uid="{00000000-0005-0000-0000-00003A070000}"/>
    <cellStyle name="20% - uthevingsfarge 3 31 2 2 2" xfId="8026" xr:uid="{00000000-0005-0000-0000-00003B070000}"/>
    <cellStyle name="20% - uthevingsfarge 3 31 2 3" xfId="9989" xr:uid="{00000000-0005-0000-0000-00003C070000}"/>
    <cellStyle name="20% - uthevingsfarge 3 31 3" xfId="4672" xr:uid="{00000000-0005-0000-0000-00003D070000}"/>
    <cellStyle name="20% - uthevingsfarge 3 31 3 2" xfId="7325" xr:uid="{00000000-0005-0000-0000-00003E070000}"/>
    <cellStyle name="20% - uthevingsfarge 3 31 4" xfId="10006" xr:uid="{00000000-0005-0000-0000-00003F070000}"/>
    <cellStyle name="20% - uthevingsfarge 3 32" xfId="549" xr:uid="{00000000-0005-0000-0000-000040070000}"/>
    <cellStyle name="20% - uthevingsfarge 3 32 2" xfId="550" xr:uid="{00000000-0005-0000-0000-000041070000}"/>
    <cellStyle name="20% - uthevingsfarge 3 32 2 2" xfId="5394" xr:uid="{00000000-0005-0000-0000-000042070000}"/>
    <cellStyle name="20% - uthevingsfarge 3 32 2 2 2" xfId="8027" xr:uid="{00000000-0005-0000-0000-000043070000}"/>
    <cellStyle name="20% - uthevingsfarge 3 32 2 3" xfId="10005" xr:uid="{00000000-0005-0000-0000-000044070000}"/>
    <cellStyle name="20% - uthevingsfarge 3 32 3" xfId="4673" xr:uid="{00000000-0005-0000-0000-000045070000}"/>
    <cellStyle name="20% - uthevingsfarge 3 32 3 2" xfId="7326" xr:uid="{00000000-0005-0000-0000-000046070000}"/>
    <cellStyle name="20% - uthevingsfarge 3 32 4" xfId="10261" xr:uid="{00000000-0005-0000-0000-000047070000}"/>
    <cellStyle name="20% - uthevingsfarge 3 33" xfId="551" xr:uid="{00000000-0005-0000-0000-000048070000}"/>
    <cellStyle name="20% - uthevingsfarge 3 33 2" xfId="552" xr:uid="{00000000-0005-0000-0000-000049070000}"/>
    <cellStyle name="20% - uthevingsfarge 3 33 2 2" xfId="5395" xr:uid="{00000000-0005-0000-0000-00004A070000}"/>
    <cellStyle name="20% - uthevingsfarge 3 33 2 2 2" xfId="8028" xr:uid="{00000000-0005-0000-0000-00004B070000}"/>
    <cellStyle name="20% - uthevingsfarge 3 33 2 3" xfId="10260" xr:uid="{00000000-0005-0000-0000-00004C070000}"/>
    <cellStyle name="20% - uthevingsfarge 3 33 3" xfId="4674" xr:uid="{00000000-0005-0000-0000-00004D070000}"/>
    <cellStyle name="20% - uthevingsfarge 3 33 3 2" xfId="7327" xr:uid="{00000000-0005-0000-0000-00004E070000}"/>
    <cellStyle name="20% - uthevingsfarge 3 33 4" xfId="10259" xr:uid="{00000000-0005-0000-0000-00004F070000}"/>
    <cellStyle name="20% - uthevingsfarge 3 34" xfId="553" xr:uid="{00000000-0005-0000-0000-000050070000}"/>
    <cellStyle name="20% - uthevingsfarge 3 34 2" xfId="554" xr:uid="{00000000-0005-0000-0000-000051070000}"/>
    <cellStyle name="20% - uthevingsfarge 3 34 2 2" xfId="5396" xr:uid="{00000000-0005-0000-0000-000052070000}"/>
    <cellStyle name="20% - uthevingsfarge 3 34 2 2 2" xfId="8029" xr:uid="{00000000-0005-0000-0000-000053070000}"/>
    <cellStyle name="20% - uthevingsfarge 3 34 2 3" xfId="10258" xr:uid="{00000000-0005-0000-0000-000054070000}"/>
    <cellStyle name="20% - uthevingsfarge 3 34 3" xfId="4675" xr:uid="{00000000-0005-0000-0000-000055070000}"/>
    <cellStyle name="20% - uthevingsfarge 3 34 3 2" xfId="7328" xr:uid="{00000000-0005-0000-0000-000056070000}"/>
    <cellStyle name="20% - uthevingsfarge 3 34 4" xfId="10257" xr:uid="{00000000-0005-0000-0000-000057070000}"/>
    <cellStyle name="20% - uthevingsfarge 3 35" xfId="555" xr:uid="{00000000-0005-0000-0000-000058070000}"/>
    <cellStyle name="20% - uthevingsfarge 3 35 2" xfId="556" xr:uid="{00000000-0005-0000-0000-000059070000}"/>
    <cellStyle name="20% - uthevingsfarge 3 35 2 2" xfId="5397" xr:uid="{00000000-0005-0000-0000-00005A070000}"/>
    <cellStyle name="20% - uthevingsfarge 3 35 2 2 2" xfId="8030" xr:uid="{00000000-0005-0000-0000-00005B070000}"/>
    <cellStyle name="20% - uthevingsfarge 3 35 2 3" xfId="10256" xr:uid="{00000000-0005-0000-0000-00005C070000}"/>
    <cellStyle name="20% - uthevingsfarge 3 35 3" xfId="4676" xr:uid="{00000000-0005-0000-0000-00005D070000}"/>
    <cellStyle name="20% - uthevingsfarge 3 35 3 2" xfId="7329" xr:uid="{00000000-0005-0000-0000-00005E070000}"/>
    <cellStyle name="20% - uthevingsfarge 3 35 4" xfId="10004" xr:uid="{00000000-0005-0000-0000-00005F070000}"/>
    <cellStyle name="20% - uthevingsfarge 3 36" xfId="557" xr:uid="{00000000-0005-0000-0000-000060070000}"/>
    <cellStyle name="20% - uthevingsfarge 3 36 2" xfId="558" xr:uid="{00000000-0005-0000-0000-000061070000}"/>
    <cellStyle name="20% - uthevingsfarge 3 36 2 2" xfId="5398" xr:uid="{00000000-0005-0000-0000-000062070000}"/>
    <cellStyle name="20% - uthevingsfarge 3 36 2 2 2" xfId="8031" xr:uid="{00000000-0005-0000-0000-000063070000}"/>
    <cellStyle name="20% - uthevingsfarge 3 36 2 3" xfId="10255" xr:uid="{00000000-0005-0000-0000-000064070000}"/>
    <cellStyle name="20% - uthevingsfarge 3 36 3" xfId="4677" xr:uid="{00000000-0005-0000-0000-000065070000}"/>
    <cellStyle name="20% - uthevingsfarge 3 36 3 2" xfId="7330" xr:uid="{00000000-0005-0000-0000-000066070000}"/>
    <cellStyle name="20% - uthevingsfarge 3 36 4" xfId="10254" xr:uid="{00000000-0005-0000-0000-000067070000}"/>
    <cellStyle name="20% - uthevingsfarge 3 37" xfId="559" xr:uid="{00000000-0005-0000-0000-000068070000}"/>
    <cellStyle name="20% - uthevingsfarge 3 37 2" xfId="560" xr:uid="{00000000-0005-0000-0000-000069070000}"/>
    <cellStyle name="20% - uthevingsfarge 3 37 2 2" xfId="5399" xr:uid="{00000000-0005-0000-0000-00006A070000}"/>
    <cellStyle name="20% - uthevingsfarge 3 37 2 2 2" xfId="8032" xr:uid="{00000000-0005-0000-0000-00006B070000}"/>
    <cellStyle name="20% - uthevingsfarge 3 37 2 3" xfId="10253" xr:uid="{00000000-0005-0000-0000-00006C070000}"/>
    <cellStyle name="20% - uthevingsfarge 3 37 3" xfId="4678" xr:uid="{00000000-0005-0000-0000-00006D070000}"/>
    <cellStyle name="20% - uthevingsfarge 3 37 3 2" xfId="7331" xr:uid="{00000000-0005-0000-0000-00006E070000}"/>
    <cellStyle name="20% - uthevingsfarge 3 37 4" xfId="9988" xr:uid="{00000000-0005-0000-0000-00006F070000}"/>
    <cellStyle name="20% - uthevingsfarge 3 38" xfId="561" xr:uid="{00000000-0005-0000-0000-000070070000}"/>
    <cellStyle name="20% - uthevingsfarge 3 38 2" xfId="562" xr:uid="{00000000-0005-0000-0000-000071070000}"/>
    <cellStyle name="20% - uthevingsfarge 3 38 2 2" xfId="5400" xr:uid="{00000000-0005-0000-0000-000072070000}"/>
    <cellStyle name="20% - uthevingsfarge 3 38 2 2 2" xfId="8033" xr:uid="{00000000-0005-0000-0000-000073070000}"/>
    <cellStyle name="20% - uthevingsfarge 3 38 2 3" xfId="10252" xr:uid="{00000000-0005-0000-0000-000074070000}"/>
    <cellStyle name="20% - uthevingsfarge 3 38 3" xfId="4679" xr:uid="{00000000-0005-0000-0000-000075070000}"/>
    <cellStyle name="20% - uthevingsfarge 3 38 3 2" xfId="7332" xr:uid="{00000000-0005-0000-0000-000076070000}"/>
    <cellStyle name="20% - uthevingsfarge 3 38 4" xfId="10251" xr:uid="{00000000-0005-0000-0000-000077070000}"/>
    <cellStyle name="20% - uthevingsfarge 3 39" xfId="563" xr:uid="{00000000-0005-0000-0000-000078070000}"/>
    <cellStyle name="20% - uthevingsfarge 3 39 2" xfId="564" xr:uid="{00000000-0005-0000-0000-000079070000}"/>
    <cellStyle name="20% - uthevingsfarge 3 39 2 2" xfId="5401" xr:uid="{00000000-0005-0000-0000-00007A070000}"/>
    <cellStyle name="20% - uthevingsfarge 3 39 2 2 2" xfId="8034" xr:uid="{00000000-0005-0000-0000-00007B070000}"/>
    <cellStyle name="20% - uthevingsfarge 3 39 2 3" xfId="10249" xr:uid="{00000000-0005-0000-0000-00007C070000}"/>
    <cellStyle name="20% - uthevingsfarge 3 39 3" xfId="4680" xr:uid="{00000000-0005-0000-0000-00007D070000}"/>
    <cellStyle name="20% - uthevingsfarge 3 39 3 2" xfId="7333" xr:uid="{00000000-0005-0000-0000-00007E070000}"/>
    <cellStyle name="20% - uthevingsfarge 3 39 4" xfId="10250" xr:uid="{00000000-0005-0000-0000-00007F070000}"/>
    <cellStyle name="20% - uthevingsfarge 3 4" xfId="565" xr:uid="{00000000-0005-0000-0000-000080070000}"/>
    <cellStyle name="20% - uthevingsfarge 3 4 2" xfId="566" xr:uid="{00000000-0005-0000-0000-000081070000}"/>
    <cellStyle name="20% - uthevingsfarge 3 4 2 2" xfId="5402" xr:uid="{00000000-0005-0000-0000-000082070000}"/>
    <cellStyle name="20% - uthevingsfarge 3 4 2 2 2" xfId="8035" xr:uid="{00000000-0005-0000-0000-000083070000}"/>
    <cellStyle name="20% - uthevingsfarge 3 4 2 3" xfId="10248" xr:uid="{00000000-0005-0000-0000-000084070000}"/>
    <cellStyle name="20% - uthevingsfarge 3 4 3" xfId="4681" xr:uid="{00000000-0005-0000-0000-000085070000}"/>
    <cellStyle name="20% - uthevingsfarge 3 4 3 2" xfId="7334" xr:uid="{00000000-0005-0000-0000-000086070000}"/>
    <cellStyle name="20% - uthevingsfarge 3 4 4" xfId="10247" xr:uid="{00000000-0005-0000-0000-000087070000}"/>
    <cellStyle name="20% - uthevingsfarge 3 40" xfId="567" xr:uid="{00000000-0005-0000-0000-000088070000}"/>
    <cellStyle name="20% - uthevingsfarge 3 40 2" xfId="568" xr:uid="{00000000-0005-0000-0000-000089070000}"/>
    <cellStyle name="20% - uthevingsfarge 3 40 2 2" xfId="5403" xr:uid="{00000000-0005-0000-0000-00008A070000}"/>
    <cellStyle name="20% - uthevingsfarge 3 40 2 2 2" xfId="8036" xr:uid="{00000000-0005-0000-0000-00008B070000}"/>
    <cellStyle name="20% - uthevingsfarge 3 40 2 3" xfId="10003" xr:uid="{00000000-0005-0000-0000-00008C070000}"/>
    <cellStyle name="20% - uthevingsfarge 3 40 3" xfId="4682" xr:uid="{00000000-0005-0000-0000-00008D070000}"/>
    <cellStyle name="20% - uthevingsfarge 3 40 3 2" xfId="7335" xr:uid="{00000000-0005-0000-0000-00008E070000}"/>
    <cellStyle name="20% - uthevingsfarge 3 40 4" xfId="10246" xr:uid="{00000000-0005-0000-0000-00008F070000}"/>
    <cellStyle name="20% - uthevingsfarge 3 41" xfId="569" xr:uid="{00000000-0005-0000-0000-000090070000}"/>
    <cellStyle name="20% - uthevingsfarge 3 41 2" xfId="570" xr:uid="{00000000-0005-0000-0000-000091070000}"/>
    <cellStyle name="20% - uthevingsfarge 3 41 2 2" xfId="5404" xr:uid="{00000000-0005-0000-0000-000092070000}"/>
    <cellStyle name="20% - uthevingsfarge 3 41 2 2 2" xfId="8037" xr:uid="{00000000-0005-0000-0000-000093070000}"/>
    <cellStyle name="20% - uthevingsfarge 3 41 2 3" xfId="10245" xr:uid="{00000000-0005-0000-0000-000094070000}"/>
    <cellStyle name="20% - uthevingsfarge 3 41 3" xfId="4683" xr:uid="{00000000-0005-0000-0000-000095070000}"/>
    <cellStyle name="20% - uthevingsfarge 3 41 3 2" xfId="7336" xr:uid="{00000000-0005-0000-0000-000096070000}"/>
    <cellStyle name="20% - uthevingsfarge 3 41 4" xfId="10244" xr:uid="{00000000-0005-0000-0000-000097070000}"/>
    <cellStyle name="20% - uthevingsfarge 3 42" xfId="571" xr:uid="{00000000-0005-0000-0000-000098070000}"/>
    <cellStyle name="20% - uthevingsfarge 3 42 2" xfId="572" xr:uid="{00000000-0005-0000-0000-000099070000}"/>
    <cellStyle name="20% - uthevingsfarge 3 42 2 2" xfId="5405" xr:uid="{00000000-0005-0000-0000-00009A070000}"/>
    <cellStyle name="20% - uthevingsfarge 3 42 2 2 2" xfId="8038" xr:uid="{00000000-0005-0000-0000-00009B070000}"/>
    <cellStyle name="20% - uthevingsfarge 3 42 2 3" xfId="10243" xr:uid="{00000000-0005-0000-0000-00009C070000}"/>
    <cellStyle name="20% - uthevingsfarge 3 42 3" xfId="4684" xr:uid="{00000000-0005-0000-0000-00009D070000}"/>
    <cellStyle name="20% - uthevingsfarge 3 42 3 2" xfId="7337" xr:uid="{00000000-0005-0000-0000-00009E070000}"/>
    <cellStyle name="20% - uthevingsfarge 3 42 4" xfId="10242" xr:uid="{00000000-0005-0000-0000-00009F070000}"/>
    <cellStyle name="20% - uthevingsfarge 3 43" xfId="573" xr:uid="{00000000-0005-0000-0000-0000A0070000}"/>
    <cellStyle name="20% - uthevingsfarge 3 43 2" xfId="574" xr:uid="{00000000-0005-0000-0000-0000A1070000}"/>
    <cellStyle name="20% - uthevingsfarge 3 43 2 2" xfId="5406" xr:uid="{00000000-0005-0000-0000-0000A2070000}"/>
    <cellStyle name="20% - uthevingsfarge 3 43 2 2 2" xfId="8039" xr:uid="{00000000-0005-0000-0000-0000A3070000}"/>
    <cellStyle name="20% - uthevingsfarge 3 43 2 3" xfId="10137" xr:uid="{00000000-0005-0000-0000-0000A4070000}"/>
    <cellStyle name="20% - uthevingsfarge 3 43 3" xfId="4685" xr:uid="{00000000-0005-0000-0000-0000A5070000}"/>
    <cellStyle name="20% - uthevingsfarge 3 43 3 2" xfId="7338" xr:uid="{00000000-0005-0000-0000-0000A6070000}"/>
    <cellStyle name="20% - uthevingsfarge 3 43 4" xfId="10136" xr:uid="{00000000-0005-0000-0000-0000A7070000}"/>
    <cellStyle name="20% - uthevingsfarge 3 44" xfId="575" xr:uid="{00000000-0005-0000-0000-0000A8070000}"/>
    <cellStyle name="20% - uthevingsfarge 3 44 2" xfId="576" xr:uid="{00000000-0005-0000-0000-0000A9070000}"/>
    <cellStyle name="20% - uthevingsfarge 3 44 2 2" xfId="5407" xr:uid="{00000000-0005-0000-0000-0000AA070000}"/>
    <cellStyle name="20% - uthevingsfarge 3 44 2 2 2" xfId="8040" xr:uid="{00000000-0005-0000-0000-0000AB070000}"/>
    <cellStyle name="20% - uthevingsfarge 3 44 2 3" xfId="10135" xr:uid="{00000000-0005-0000-0000-0000AC070000}"/>
    <cellStyle name="20% - uthevingsfarge 3 44 3" xfId="4686" xr:uid="{00000000-0005-0000-0000-0000AD070000}"/>
    <cellStyle name="20% - uthevingsfarge 3 44 3 2" xfId="7339" xr:uid="{00000000-0005-0000-0000-0000AE070000}"/>
    <cellStyle name="20% - uthevingsfarge 3 44 4" xfId="10134" xr:uid="{00000000-0005-0000-0000-0000AF070000}"/>
    <cellStyle name="20% - uthevingsfarge 3 45" xfId="577" xr:uid="{00000000-0005-0000-0000-0000B0070000}"/>
    <cellStyle name="20% - uthevingsfarge 3 45 2" xfId="578" xr:uid="{00000000-0005-0000-0000-0000B1070000}"/>
    <cellStyle name="20% - uthevingsfarge 3 45 2 2" xfId="5408" xr:uid="{00000000-0005-0000-0000-0000B2070000}"/>
    <cellStyle name="20% - uthevingsfarge 3 45 2 2 2" xfId="8041" xr:uid="{00000000-0005-0000-0000-0000B3070000}"/>
    <cellStyle name="20% - uthevingsfarge 3 45 2 3" xfId="10133" xr:uid="{00000000-0005-0000-0000-0000B4070000}"/>
    <cellStyle name="20% - uthevingsfarge 3 45 3" xfId="4687" xr:uid="{00000000-0005-0000-0000-0000B5070000}"/>
    <cellStyle name="20% - uthevingsfarge 3 45 3 2" xfId="7340" xr:uid="{00000000-0005-0000-0000-0000B6070000}"/>
    <cellStyle name="20% - uthevingsfarge 3 45 4" xfId="10132" xr:uid="{00000000-0005-0000-0000-0000B7070000}"/>
    <cellStyle name="20% - uthevingsfarge 3 46" xfId="579" xr:uid="{00000000-0005-0000-0000-0000B8070000}"/>
    <cellStyle name="20% - uthevingsfarge 3 46 2" xfId="580" xr:uid="{00000000-0005-0000-0000-0000B9070000}"/>
    <cellStyle name="20% - uthevingsfarge 3 46 2 2" xfId="5409" xr:uid="{00000000-0005-0000-0000-0000BA070000}"/>
    <cellStyle name="20% - uthevingsfarge 3 46 2 2 2" xfId="8042" xr:uid="{00000000-0005-0000-0000-0000BB070000}"/>
    <cellStyle name="20% - uthevingsfarge 3 46 2 3" xfId="10130" xr:uid="{00000000-0005-0000-0000-0000BC070000}"/>
    <cellStyle name="20% - uthevingsfarge 3 46 3" xfId="4688" xr:uid="{00000000-0005-0000-0000-0000BD070000}"/>
    <cellStyle name="20% - uthevingsfarge 3 46 3 2" xfId="7341" xr:uid="{00000000-0005-0000-0000-0000BE070000}"/>
    <cellStyle name="20% - uthevingsfarge 3 46 4" xfId="10076" xr:uid="{00000000-0005-0000-0000-0000BF070000}"/>
    <cellStyle name="20% - uthevingsfarge 3 47" xfId="581" xr:uid="{00000000-0005-0000-0000-0000C0070000}"/>
    <cellStyle name="20% - uthevingsfarge 3 47 2" xfId="582" xr:uid="{00000000-0005-0000-0000-0000C1070000}"/>
    <cellStyle name="20% - uthevingsfarge 3 47 2 2" xfId="5410" xr:uid="{00000000-0005-0000-0000-0000C2070000}"/>
    <cellStyle name="20% - uthevingsfarge 3 47 2 2 2" xfId="8043" xr:uid="{00000000-0005-0000-0000-0000C3070000}"/>
    <cellStyle name="20% - uthevingsfarge 3 47 2 3" xfId="10075" xr:uid="{00000000-0005-0000-0000-0000C4070000}"/>
    <cellStyle name="20% - uthevingsfarge 3 47 3" xfId="4689" xr:uid="{00000000-0005-0000-0000-0000C5070000}"/>
    <cellStyle name="20% - uthevingsfarge 3 47 3 2" xfId="7342" xr:uid="{00000000-0005-0000-0000-0000C6070000}"/>
    <cellStyle name="20% - uthevingsfarge 3 47 4" xfId="10002" xr:uid="{00000000-0005-0000-0000-0000C7070000}"/>
    <cellStyle name="20% - uthevingsfarge 3 48" xfId="583" xr:uid="{00000000-0005-0000-0000-0000C8070000}"/>
    <cellStyle name="20% - uthevingsfarge 3 48 2" xfId="584" xr:uid="{00000000-0005-0000-0000-0000C9070000}"/>
    <cellStyle name="20% - uthevingsfarge 3 48 2 2" xfId="5411" xr:uid="{00000000-0005-0000-0000-0000CA070000}"/>
    <cellStyle name="20% - uthevingsfarge 3 48 2 2 2" xfId="8044" xr:uid="{00000000-0005-0000-0000-0000CB070000}"/>
    <cellStyle name="20% - uthevingsfarge 3 48 2 3" xfId="10074" xr:uid="{00000000-0005-0000-0000-0000CC070000}"/>
    <cellStyle name="20% - uthevingsfarge 3 48 3" xfId="4690" xr:uid="{00000000-0005-0000-0000-0000CD070000}"/>
    <cellStyle name="20% - uthevingsfarge 3 48 3 2" xfId="7343" xr:uid="{00000000-0005-0000-0000-0000CE070000}"/>
    <cellStyle name="20% - uthevingsfarge 3 48 4" xfId="10073" xr:uid="{00000000-0005-0000-0000-0000CF070000}"/>
    <cellStyle name="20% - uthevingsfarge 3 49" xfId="585" xr:uid="{00000000-0005-0000-0000-0000D0070000}"/>
    <cellStyle name="20% - uthevingsfarge 3 49 2" xfId="586" xr:uid="{00000000-0005-0000-0000-0000D1070000}"/>
    <cellStyle name="20% - uthevingsfarge 3 49 2 2" xfId="5412" xr:uid="{00000000-0005-0000-0000-0000D2070000}"/>
    <cellStyle name="20% - uthevingsfarge 3 49 2 2 2" xfId="8045" xr:uid="{00000000-0005-0000-0000-0000D3070000}"/>
    <cellStyle name="20% - uthevingsfarge 3 49 2 3" xfId="10072" xr:uid="{00000000-0005-0000-0000-0000D4070000}"/>
    <cellStyle name="20% - uthevingsfarge 3 49 3" xfId="4691" xr:uid="{00000000-0005-0000-0000-0000D5070000}"/>
    <cellStyle name="20% - uthevingsfarge 3 49 3 2" xfId="7344" xr:uid="{00000000-0005-0000-0000-0000D6070000}"/>
    <cellStyle name="20% - uthevingsfarge 3 49 4" xfId="10071" xr:uid="{00000000-0005-0000-0000-0000D7070000}"/>
    <cellStyle name="20% - uthevingsfarge 3 5" xfId="587" xr:uid="{00000000-0005-0000-0000-0000D8070000}"/>
    <cellStyle name="20% - uthevingsfarge 3 5 2" xfId="588" xr:uid="{00000000-0005-0000-0000-0000D9070000}"/>
    <cellStyle name="20% - uthevingsfarge 3 5 2 2" xfId="5413" xr:uid="{00000000-0005-0000-0000-0000DA070000}"/>
    <cellStyle name="20% - uthevingsfarge 3 5 2 2 2" xfId="8046" xr:uid="{00000000-0005-0000-0000-0000DB070000}"/>
    <cellStyle name="20% - uthevingsfarge 3 5 2 3" xfId="10070" xr:uid="{00000000-0005-0000-0000-0000DC070000}"/>
    <cellStyle name="20% - uthevingsfarge 3 5 3" xfId="4692" xr:uid="{00000000-0005-0000-0000-0000DD070000}"/>
    <cellStyle name="20% - uthevingsfarge 3 5 3 2" xfId="7345" xr:uid="{00000000-0005-0000-0000-0000DE070000}"/>
    <cellStyle name="20% - uthevingsfarge 3 5 4" xfId="10069" xr:uid="{00000000-0005-0000-0000-0000DF070000}"/>
    <cellStyle name="20% - uthevingsfarge 3 50" xfId="589" xr:uid="{00000000-0005-0000-0000-0000E0070000}"/>
    <cellStyle name="20% - uthevingsfarge 3 50 2" xfId="590" xr:uid="{00000000-0005-0000-0000-0000E1070000}"/>
    <cellStyle name="20% - uthevingsfarge 3 50 2 2" xfId="5414" xr:uid="{00000000-0005-0000-0000-0000E2070000}"/>
    <cellStyle name="20% - uthevingsfarge 3 50 2 2 2" xfId="8047" xr:uid="{00000000-0005-0000-0000-0000E3070000}"/>
    <cellStyle name="20% - uthevingsfarge 3 50 2 3" xfId="10001" xr:uid="{00000000-0005-0000-0000-0000E4070000}"/>
    <cellStyle name="20% - uthevingsfarge 3 50 3" xfId="4693" xr:uid="{00000000-0005-0000-0000-0000E5070000}"/>
    <cellStyle name="20% - uthevingsfarge 3 50 3 2" xfId="7346" xr:uid="{00000000-0005-0000-0000-0000E6070000}"/>
    <cellStyle name="20% - uthevingsfarge 3 50 4" xfId="10068" xr:uid="{00000000-0005-0000-0000-0000E7070000}"/>
    <cellStyle name="20% - uthevingsfarge 3 51" xfId="591" xr:uid="{00000000-0005-0000-0000-0000E8070000}"/>
    <cellStyle name="20% - uthevingsfarge 3 51 2" xfId="592" xr:uid="{00000000-0005-0000-0000-0000E9070000}"/>
    <cellStyle name="20% - uthevingsfarge 3 51 2 2" xfId="5415" xr:uid="{00000000-0005-0000-0000-0000EA070000}"/>
    <cellStyle name="20% - uthevingsfarge 3 51 2 2 2" xfId="8048" xr:uid="{00000000-0005-0000-0000-0000EB070000}"/>
    <cellStyle name="20% - uthevingsfarge 3 51 2 3" xfId="10067" xr:uid="{00000000-0005-0000-0000-0000EC070000}"/>
    <cellStyle name="20% - uthevingsfarge 3 51 3" xfId="4694" xr:uid="{00000000-0005-0000-0000-0000ED070000}"/>
    <cellStyle name="20% - uthevingsfarge 3 51 3 2" xfId="7347" xr:uid="{00000000-0005-0000-0000-0000EE070000}"/>
    <cellStyle name="20% - uthevingsfarge 3 51 4" xfId="10066" xr:uid="{00000000-0005-0000-0000-0000EF070000}"/>
    <cellStyle name="20% - uthevingsfarge 3 52" xfId="593" xr:uid="{00000000-0005-0000-0000-0000F0070000}"/>
    <cellStyle name="20% - uthevingsfarge 3 52 2" xfId="594" xr:uid="{00000000-0005-0000-0000-0000F1070000}"/>
    <cellStyle name="20% - uthevingsfarge 3 52 2 2" xfId="5416" xr:uid="{00000000-0005-0000-0000-0000F2070000}"/>
    <cellStyle name="20% - uthevingsfarge 3 52 2 2 2" xfId="8049" xr:uid="{00000000-0005-0000-0000-0000F3070000}"/>
    <cellStyle name="20% - uthevingsfarge 3 52 2 3" xfId="10065" xr:uid="{00000000-0005-0000-0000-0000F4070000}"/>
    <cellStyle name="20% - uthevingsfarge 3 52 3" xfId="4695" xr:uid="{00000000-0005-0000-0000-0000F5070000}"/>
    <cellStyle name="20% - uthevingsfarge 3 52 3 2" xfId="7348" xr:uid="{00000000-0005-0000-0000-0000F6070000}"/>
    <cellStyle name="20% - uthevingsfarge 3 52 4" xfId="10064" xr:uid="{00000000-0005-0000-0000-0000F7070000}"/>
    <cellStyle name="20% - uthevingsfarge 3 53" xfId="595" xr:uid="{00000000-0005-0000-0000-0000F8070000}"/>
    <cellStyle name="20% - uthevingsfarge 3 53 2" xfId="596" xr:uid="{00000000-0005-0000-0000-0000F9070000}"/>
    <cellStyle name="20% - uthevingsfarge 3 53 2 2" xfId="5417" xr:uid="{00000000-0005-0000-0000-0000FA070000}"/>
    <cellStyle name="20% - uthevingsfarge 3 53 2 2 2" xfId="8050" xr:uid="{00000000-0005-0000-0000-0000FB070000}"/>
    <cellStyle name="20% - uthevingsfarge 3 53 2 3" xfId="10063" xr:uid="{00000000-0005-0000-0000-0000FC070000}"/>
    <cellStyle name="20% - uthevingsfarge 3 53 3" xfId="4696" xr:uid="{00000000-0005-0000-0000-0000FD070000}"/>
    <cellStyle name="20% - uthevingsfarge 3 53 3 2" xfId="7349" xr:uid="{00000000-0005-0000-0000-0000FE070000}"/>
    <cellStyle name="20% - uthevingsfarge 3 53 4" xfId="10062" xr:uid="{00000000-0005-0000-0000-0000FF070000}"/>
    <cellStyle name="20% - uthevingsfarge 3 54" xfId="597" xr:uid="{00000000-0005-0000-0000-000000080000}"/>
    <cellStyle name="20% - uthevingsfarge 3 54 2" xfId="598" xr:uid="{00000000-0005-0000-0000-000001080000}"/>
    <cellStyle name="20% - uthevingsfarge 3 54 2 2" xfId="5418" xr:uid="{00000000-0005-0000-0000-000002080000}"/>
    <cellStyle name="20% - uthevingsfarge 3 54 2 2 2" xfId="8051" xr:uid="{00000000-0005-0000-0000-000003080000}"/>
    <cellStyle name="20% - uthevingsfarge 3 54 2 3" xfId="10061" xr:uid="{00000000-0005-0000-0000-000004080000}"/>
    <cellStyle name="20% - uthevingsfarge 3 54 3" xfId="4697" xr:uid="{00000000-0005-0000-0000-000005080000}"/>
    <cellStyle name="20% - uthevingsfarge 3 54 3 2" xfId="7350" xr:uid="{00000000-0005-0000-0000-000006080000}"/>
    <cellStyle name="20% - uthevingsfarge 3 54 4" xfId="10060" xr:uid="{00000000-0005-0000-0000-000007080000}"/>
    <cellStyle name="20% - uthevingsfarge 3 55" xfId="599" xr:uid="{00000000-0005-0000-0000-000008080000}"/>
    <cellStyle name="20% - uthevingsfarge 3 55 2" xfId="600" xr:uid="{00000000-0005-0000-0000-000009080000}"/>
    <cellStyle name="20% - uthevingsfarge 3 55 2 2" xfId="5419" xr:uid="{00000000-0005-0000-0000-00000A080000}"/>
    <cellStyle name="20% - uthevingsfarge 3 55 2 2 2" xfId="8052" xr:uid="{00000000-0005-0000-0000-00000B080000}"/>
    <cellStyle name="20% - uthevingsfarge 3 55 2 3" xfId="10059" xr:uid="{00000000-0005-0000-0000-00000C080000}"/>
    <cellStyle name="20% - uthevingsfarge 3 55 3" xfId="4698" xr:uid="{00000000-0005-0000-0000-00000D080000}"/>
    <cellStyle name="20% - uthevingsfarge 3 55 3 2" xfId="7351" xr:uid="{00000000-0005-0000-0000-00000E080000}"/>
    <cellStyle name="20% - uthevingsfarge 3 55 4" xfId="10058" xr:uid="{00000000-0005-0000-0000-00000F080000}"/>
    <cellStyle name="20% - uthevingsfarge 3 56" xfId="601" xr:uid="{00000000-0005-0000-0000-000010080000}"/>
    <cellStyle name="20% - uthevingsfarge 3 56 2" xfId="602" xr:uid="{00000000-0005-0000-0000-000011080000}"/>
    <cellStyle name="20% - uthevingsfarge 3 56 2 2" xfId="5420" xr:uid="{00000000-0005-0000-0000-000012080000}"/>
    <cellStyle name="20% - uthevingsfarge 3 56 2 2 2" xfId="8053" xr:uid="{00000000-0005-0000-0000-000013080000}"/>
    <cellStyle name="20% - uthevingsfarge 3 56 2 3" xfId="10057" xr:uid="{00000000-0005-0000-0000-000014080000}"/>
    <cellStyle name="20% - uthevingsfarge 3 56 3" xfId="4699" xr:uid="{00000000-0005-0000-0000-000015080000}"/>
    <cellStyle name="20% - uthevingsfarge 3 56 3 2" xfId="7352" xr:uid="{00000000-0005-0000-0000-000016080000}"/>
    <cellStyle name="20% - uthevingsfarge 3 56 4" xfId="10056" xr:uid="{00000000-0005-0000-0000-000017080000}"/>
    <cellStyle name="20% - uthevingsfarge 3 57" xfId="603" xr:uid="{00000000-0005-0000-0000-000018080000}"/>
    <cellStyle name="20% - uthevingsfarge 3 57 2" xfId="604" xr:uid="{00000000-0005-0000-0000-000019080000}"/>
    <cellStyle name="20% - uthevingsfarge 3 57 2 2" xfId="5421" xr:uid="{00000000-0005-0000-0000-00001A080000}"/>
    <cellStyle name="20% - uthevingsfarge 3 57 2 2 2" xfId="8054" xr:uid="{00000000-0005-0000-0000-00001B080000}"/>
    <cellStyle name="20% - uthevingsfarge 3 57 2 3" xfId="10055" xr:uid="{00000000-0005-0000-0000-00001C080000}"/>
    <cellStyle name="20% - uthevingsfarge 3 57 3" xfId="4700" xr:uid="{00000000-0005-0000-0000-00001D080000}"/>
    <cellStyle name="20% - uthevingsfarge 3 57 3 2" xfId="7353" xr:uid="{00000000-0005-0000-0000-00001E080000}"/>
    <cellStyle name="20% - uthevingsfarge 3 57 4" xfId="10054" xr:uid="{00000000-0005-0000-0000-00001F080000}"/>
    <cellStyle name="20% - uthevingsfarge 3 58" xfId="605" xr:uid="{00000000-0005-0000-0000-000020080000}"/>
    <cellStyle name="20% - uthevingsfarge 3 58 2" xfId="606" xr:uid="{00000000-0005-0000-0000-000021080000}"/>
    <cellStyle name="20% - uthevingsfarge 3 58 2 2" xfId="5422" xr:uid="{00000000-0005-0000-0000-000022080000}"/>
    <cellStyle name="20% - uthevingsfarge 3 58 2 2 2" xfId="8055" xr:uid="{00000000-0005-0000-0000-000023080000}"/>
    <cellStyle name="20% - uthevingsfarge 3 58 2 3" xfId="10053" xr:uid="{00000000-0005-0000-0000-000024080000}"/>
    <cellStyle name="20% - uthevingsfarge 3 58 3" xfId="4701" xr:uid="{00000000-0005-0000-0000-000025080000}"/>
    <cellStyle name="20% - uthevingsfarge 3 58 3 2" xfId="7354" xr:uid="{00000000-0005-0000-0000-000026080000}"/>
    <cellStyle name="20% - uthevingsfarge 3 58 4" xfId="10052" xr:uid="{00000000-0005-0000-0000-000027080000}"/>
    <cellStyle name="20% - uthevingsfarge 3 59" xfId="607" xr:uid="{00000000-0005-0000-0000-000028080000}"/>
    <cellStyle name="20% - uthevingsfarge 3 59 2" xfId="608" xr:uid="{00000000-0005-0000-0000-000029080000}"/>
    <cellStyle name="20% - uthevingsfarge 3 59 2 2" xfId="5423" xr:uid="{00000000-0005-0000-0000-00002A080000}"/>
    <cellStyle name="20% - uthevingsfarge 3 59 2 2 2" xfId="8056" xr:uid="{00000000-0005-0000-0000-00002B080000}"/>
    <cellStyle name="20% - uthevingsfarge 3 59 2 3" xfId="10051" xr:uid="{00000000-0005-0000-0000-00002C080000}"/>
    <cellStyle name="20% - uthevingsfarge 3 59 3" xfId="4702" xr:uid="{00000000-0005-0000-0000-00002D080000}"/>
    <cellStyle name="20% - uthevingsfarge 3 59 3 2" xfId="7355" xr:uid="{00000000-0005-0000-0000-00002E080000}"/>
    <cellStyle name="20% - uthevingsfarge 3 59 4" xfId="10000" xr:uid="{00000000-0005-0000-0000-00002F080000}"/>
    <cellStyle name="20% - uthevingsfarge 3 6" xfId="609" xr:uid="{00000000-0005-0000-0000-000030080000}"/>
    <cellStyle name="20% - uthevingsfarge 3 6 2" xfId="610" xr:uid="{00000000-0005-0000-0000-000031080000}"/>
    <cellStyle name="20% - uthevingsfarge 3 6 2 2" xfId="5424" xr:uid="{00000000-0005-0000-0000-000032080000}"/>
    <cellStyle name="20% - uthevingsfarge 3 6 2 2 2" xfId="8057" xr:uid="{00000000-0005-0000-0000-000033080000}"/>
    <cellStyle name="20% - uthevingsfarge 3 6 2 3" xfId="10050" xr:uid="{00000000-0005-0000-0000-000034080000}"/>
    <cellStyle name="20% - uthevingsfarge 3 6 3" xfId="4703" xr:uid="{00000000-0005-0000-0000-000035080000}"/>
    <cellStyle name="20% - uthevingsfarge 3 6 3 2" xfId="7356" xr:uid="{00000000-0005-0000-0000-000036080000}"/>
    <cellStyle name="20% - uthevingsfarge 3 6 4" xfId="10049" xr:uid="{00000000-0005-0000-0000-000037080000}"/>
    <cellStyle name="20% - uthevingsfarge 3 60" xfId="611" xr:uid="{00000000-0005-0000-0000-000038080000}"/>
    <cellStyle name="20% - uthevingsfarge 3 60 2" xfId="612" xr:uid="{00000000-0005-0000-0000-000039080000}"/>
    <cellStyle name="20% - uthevingsfarge 3 60 3" xfId="10048" xr:uid="{00000000-0005-0000-0000-00003A080000}"/>
    <cellStyle name="20% - uthevingsfarge 3 61" xfId="613" xr:uid="{00000000-0005-0000-0000-00003B080000}"/>
    <cellStyle name="20% - uthevingsfarge 3 61 2" xfId="614" xr:uid="{00000000-0005-0000-0000-00003C080000}"/>
    <cellStyle name="20% - uthevingsfarge 3 62" xfId="615" xr:uid="{00000000-0005-0000-0000-00003D080000}"/>
    <cellStyle name="20% - uthevingsfarge 3 62 2" xfId="616" xr:uid="{00000000-0005-0000-0000-00003E080000}"/>
    <cellStyle name="20% - uthevingsfarge 3 63" xfId="617" xr:uid="{00000000-0005-0000-0000-00003F080000}"/>
    <cellStyle name="20% - uthevingsfarge 3 63 2" xfId="618" xr:uid="{00000000-0005-0000-0000-000040080000}"/>
    <cellStyle name="20% - uthevingsfarge 3 64" xfId="619" xr:uid="{00000000-0005-0000-0000-000041080000}"/>
    <cellStyle name="20% - uthevingsfarge 3 64 2" xfId="620" xr:uid="{00000000-0005-0000-0000-000042080000}"/>
    <cellStyle name="20% - uthevingsfarge 3 65" xfId="621" xr:uid="{00000000-0005-0000-0000-000043080000}"/>
    <cellStyle name="20% - uthevingsfarge 3 65 2" xfId="622" xr:uid="{00000000-0005-0000-0000-000044080000}"/>
    <cellStyle name="20% - uthevingsfarge 3 66" xfId="623" xr:uid="{00000000-0005-0000-0000-000045080000}"/>
    <cellStyle name="20% - uthevingsfarge 3 66 2" xfId="624" xr:uid="{00000000-0005-0000-0000-000046080000}"/>
    <cellStyle name="20% - uthevingsfarge 3 67" xfId="625" xr:uid="{00000000-0005-0000-0000-000047080000}"/>
    <cellStyle name="20% - uthevingsfarge 3 67 2" xfId="626" xr:uid="{00000000-0005-0000-0000-000048080000}"/>
    <cellStyle name="20% - uthevingsfarge 3 68" xfId="627" xr:uid="{00000000-0005-0000-0000-000049080000}"/>
    <cellStyle name="20% - uthevingsfarge 3 68 2" xfId="628" xr:uid="{00000000-0005-0000-0000-00004A080000}"/>
    <cellStyle name="20% - uthevingsfarge 3 69" xfId="629" xr:uid="{00000000-0005-0000-0000-00004B080000}"/>
    <cellStyle name="20% - uthevingsfarge 3 69 2" xfId="630" xr:uid="{00000000-0005-0000-0000-00004C080000}"/>
    <cellStyle name="20% - uthevingsfarge 3 7" xfId="631" xr:uid="{00000000-0005-0000-0000-00004D080000}"/>
    <cellStyle name="20% - uthevingsfarge 3 7 2" xfId="632" xr:uid="{00000000-0005-0000-0000-00004E080000}"/>
    <cellStyle name="20% - uthevingsfarge 3 7 2 2" xfId="5425" xr:uid="{00000000-0005-0000-0000-00004F080000}"/>
    <cellStyle name="20% - uthevingsfarge 3 7 2 2 2" xfId="8058" xr:uid="{00000000-0005-0000-0000-000050080000}"/>
    <cellStyle name="20% - uthevingsfarge 3 7 2 3" xfId="9999" xr:uid="{00000000-0005-0000-0000-000051080000}"/>
    <cellStyle name="20% - uthevingsfarge 3 7 3" xfId="4704" xr:uid="{00000000-0005-0000-0000-000052080000}"/>
    <cellStyle name="20% - uthevingsfarge 3 7 3 2" xfId="7357" xr:uid="{00000000-0005-0000-0000-000053080000}"/>
    <cellStyle name="20% - uthevingsfarge 3 7 4" xfId="10047" xr:uid="{00000000-0005-0000-0000-000054080000}"/>
    <cellStyle name="20% - uthevingsfarge 3 70" xfId="633" xr:uid="{00000000-0005-0000-0000-000055080000}"/>
    <cellStyle name="20% - uthevingsfarge 3 70 2" xfId="634" xr:uid="{00000000-0005-0000-0000-000056080000}"/>
    <cellStyle name="20% - uthevingsfarge 3 71" xfId="635" xr:uid="{00000000-0005-0000-0000-000057080000}"/>
    <cellStyle name="20% - uthevingsfarge 3 71 2" xfId="636" xr:uid="{00000000-0005-0000-0000-000058080000}"/>
    <cellStyle name="20% - uthevingsfarge 3 72" xfId="637" xr:uid="{00000000-0005-0000-0000-000059080000}"/>
    <cellStyle name="20% - uthevingsfarge 3 72 2" xfId="638" xr:uid="{00000000-0005-0000-0000-00005A080000}"/>
    <cellStyle name="20% - uthevingsfarge 3 73" xfId="639" xr:uid="{00000000-0005-0000-0000-00005B080000}"/>
    <cellStyle name="20% - uthevingsfarge 3 73 2" xfId="640" xr:uid="{00000000-0005-0000-0000-00005C080000}"/>
    <cellStyle name="20% - uthevingsfarge 3 74" xfId="641" xr:uid="{00000000-0005-0000-0000-00005D080000}"/>
    <cellStyle name="20% - uthevingsfarge 3 74 2" xfId="642" xr:uid="{00000000-0005-0000-0000-00005E080000}"/>
    <cellStyle name="20% - uthevingsfarge 3 75" xfId="643" xr:uid="{00000000-0005-0000-0000-00005F080000}"/>
    <cellStyle name="20% - uthevingsfarge 3 75 2" xfId="644" xr:uid="{00000000-0005-0000-0000-000060080000}"/>
    <cellStyle name="20% - uthevingsfarge 3 76" xfId="645" xr:uid="{00000000-0005-0000-0000-000061080000}"/>
    <cellStyle name="20% - uthevingsfarge 3 76 2" xfId="646" xr:uid="{00000000-0005-0000-0000-000062080000}"/>
    <cellStyle name="20% - uthevingsfarge 3 77" xfId="647" xr:uid="{00000000-0005-0000-0000-000063080000}"/>
    <cellStyle name="20% - uthevingsfarge 3 78" xfId="648" xr:uid="{00000000-0005-0000-0000-000064080000}"/>
    <cellStyle name="20% - uthevingsfarge 3 79" xfId="649" xr:uid="{00000000-0005-0000-0000-000065080000}"/>
    <cellStyle name="20% - uthevingsfarge 3 8" xfId="650" xr:uid="{00000000-0005-0000-0000-000066080000}"/>
    <cellStyle name="20% - uthevingsfarge 3 8 2" xfId="651" xr:uid="{00000000-0005-0000-0000-000067080000}"/>
    <cellStyle name="20% - uthevingsfarge 3 8 2 2" xfId="5426" xr:uid="{00000000-0005-0000-0000-000068080000}"/>
    <cellStyle name="20% - uthevingsfarge 3 8 2 2 2" xfId="8059" xr:uid="{00000000-0005-0000-0000-000069080000}"/>
    <cellStyle name="20% - uthevingsfarge 3 8 2 3" xfId="10046" xr:uid="{00000000-0005-0000-0000-00006A080000}"/>
    <cellStyle name="20% - uthevingsfarge 3 8 3" xfId="4705" xr:uid="{00000000-0005-0000-0000-00006B080000}"/>
    <cellStyle name="20% - uthevingsfarge 3 8 3 2" xfId="7358" xr:uid="{00000000-0005-0000-0000-00006C080000}"/>
    <cellStyle name="20% - uthevingsfarge 3 8 4" xfId="10045" xr:uid="{00000000-0005-0000-0000-00006D080000}"/>
    <cellStyle name="20% - uthevingsfarge 3 80" xfId="652" xr:uid="{00000000-0005-0000-0000-00006E080000}"/>
    <cellStyle name="20% - uthevingsfarge 3 81" xfId="653" xr:uid="{00000000-0005-0000-0000-00006F080000}"/>
    <cellStyle name="20% - uthevingsfarge 3 82" xfId="654" xr:uid="{00000000-0005-0000-0000-000070080000}"/>
    <cellStyle name="20% - uthevingsfarge 3 83" xfId="655" xr:uid="{00000000-0005-0000-0000-000071080000}"/>
    <cellStyle name="20% - uthevingsfarge 3 84" xfId="656" xr:uid="{00000000-0005-0000-0000-000072080000}"/>
    <cellStyle name="20% - uthevingsfarge 3 85" xfId="657" xr:uid="{00000000-0005-0000-0000-000073080000}"/>
    <cellStyle name="20% - uthevingsfarge 3 86" xfId="658" xr:uid="{00000000-0005-0000-0000-000074080000}"/>
    <cellStyle name="20% - uthevingsfarge 3 87" xfId="659" xr:uid="{00000000-0005-0000-0000-000075080000}"/>
    <cellStyle name="20% - uthevingsfarge 3 88" xfId="660" xr:uid="{00000000-0005-0000-0000-000076080000}"/>
    <cellStyle name="20% - uthevingsfarge 3 89" xfId="661" xr:uid="{00000000-0005-0000-0000-000077080000}"/>
    <cellStyle name="20% - uthevingsfarge 3 9" xfId="662" xr:uid="{00000000-0005-0000-0000-000078080000}"/>
    <cellStyle name="20% - uthevingsfarge 3 9 2" xfId="663" xr:uid="{00000000-0005-0000-0000-000079080000}"/>
    <cellStyle name="20% - uthevingsfarge 3 9 2 2" xfId="5427" xr:uid="{00000000-0005-0000-0000-00007A080000}"/>
    <cellStyle name="20% - uthevingsfarge 3 9 2 2 2" xfId="8060" xr:uid="{00000000-0005-0000-0000-00007B080000}"/>
    <cellStyle name="20% - uthevingsfarge 3 9 2 3" xfId="10044" xr:uid="{00000000-0005-0000-0000-00007C080000}"/>
    <cellStyle name="20% - uthevingsfarge 3 9 3" xfId="4706" xr:uid="{00000000-0005-0000-0000-00007D080000}"/>
    <cellStyle name="20% - uthevingsfarge 3 9 3 2" xfId="7359" xr:uid="{00000000-0005-0000-0000-00007E080000}"/>
    <cellStyle name="20% - uthevingsfarge 3 9 4" xfId="10043" xr:uid="{00000000-0005-0000-0000-00007F080000}"/>
    <cellStyle name="20% - uthevingsfarge 3 90" xfId="664" xr:uid="{00000000-0005-0000-0000-000080080000}"/>
    <cellStyle name="20% - uthevingsfarge 3 90 2" xfId="2780" xr:uid="{00000000-0005-0000-0000-000081080000}"/>
    <cellStyle name="20% - uthevingsfarge 3 90 2 2" xfId="3120" xr:uid="{00000000-0005-0000-0000-000082080000}"/>
    <cellStyle name="20% - uthevingsfarge 3 90 2 2 2" xfId="6705" xr:uid="{00000000-0005-0000-0000-000083080000}"/>
    <cellStyle name="20% - uthevingsfarge 3 90 2 3" xfId="3992" xr:uid="{00000000-0005-0000-0000-000084080000}"/>
    <cellStyle name="20% - uthevingsfarge 3 90 2 4" xfId="6353" xr:uid="{00000000-0005-0000-0000-000085080000}"/>
    <cellStyle name="20% - uthevingsfarge 3 90 2 5" xfId="8705" xr:uid="{00000000-0005-0000-0000-000086080000}"/>
    <cellStyle name="20% - uthevingsfarge 3 90 3" xfId="3119" xr:uid="{00000000-0005-0000-0000-000087080000}"/>
    <cellStyle name="20% - uthevingsfarge 3 90 3 2" xfId="6704" xr:uid="{00000000-0005-0000-0000-000088080000}"/>
    <cellStyle name="20% - uthevingsfarge 3 90 4" xfId="3947" xr:uid="{00000000-0005-0000-0000-000089080000}"/>
    <cellStyle name="20% - uthevingsfarge 3 90 5" xfId="6068" xr:uid="{00000000-0005-0000-0000-00008A080000}"/>
    <cellStyle name="20% - uthevingsfarge 3 90 6" xfId="8704" xr:uid="{00000000-0005-0000-0000-00008B080000}"/>
    <cellStyle name="20% - uthevingsfarge 3 91" xfId="665" xr:uid="{00000000-0005-0000-0000-00008C080000}"/>
    <cellStyle name="20% - uthevingsfarge 3 91 2" xfId="2781" xr:uid="{00000000-0005-0000-0000-00008D080000}"/>
    <cellStyle name="20% - uthevingsfarge 3 91 2 2" xfId="3122" xr:uid="{00000000-0005-0000-0000-00008E080000}"/>
    <cellStyle name="20% - uthevingsfarge 3 91 2 2 2" xfId="6707" xr:uid="{00000000-0005-0000-0000-00008F080000}"/>
    <cellStyle name="20% - uthevingsfarge 3 91 2 3" xfId="3962" xr:uid="{00000000-0005-0000-0000-000090080000}"/>
    <cellStyle name="20% - uthevingsfarge 3 91 2 4" xfId="6354" xr:uid="{00000000-0005-0000-0000-000091080000}"/>
    <cellStyle name="20% - uthevingsfarge 3 91 2 5" xfId="8707" xr:uid="{00000000-0005-0000-0000-000092080000}"/>
    <cellStyle name="20% - uthevingsfarge 3 91 3" xfId="3121" xr:uid="{00000000-0005-0000-0000-000093080000}"/>
    <cellStyle name="20% - uthevingsfarge 3 91 3 2" xfId="6706" xr:uid="{00000000-0005-0000-0000-000094080000}"/>
    <cellStyle name="20% - uthevingsfarge 3 91 4" xfId="4042" xr:uid="{00000000-0005-0000-0000-000095080000}"/>
    <cellStyle name="20% - uthevingsfarge 3 91 5" xfId="6069" xr:uid="{00000000-0005-0000-0000-000096080000}"/>
    <cellStyle name="20% - uthevingsfarge 3 91 6" xfId="8706" xr:uid="{00000000-0005-0000-0000-000097080000}"/>
    <cellStyle name="20% - uthevingsfarge 3 92" xfId="666" xr:uid="{00000000-0005-0000-0000-000098080000}"/>
    <cellStyle name="20% - uthevingsfarge 3 92 2" xfId="2782" xr:uid="{00000000-0005-0000-0000-000099080000}"/>
    <cellStyle name="20% - uthevingsfarge 3 92 2 2" xfId="3124" xr:uid="{00000000-0005-0000-0000-00009A080000}"/>
    <cellStyle name="20% - uthevingsfarge 3 92 2 2 2" xfId="6709" xr:uid="{00000000-0005-0000-0000-00009B080000}"/>
    <cellStyle name="20% - uthevingsfarge 3 92 2 3" xfId="3963" xr:uid="{00000000-0005-0000-0000-00009C080000}"/>
    <cellStyle name="20% - uthevingsfarge 3 92 2 4" xfId="6355" xr:uid="{00000000-0005-0000-0000-00009D080000}"/>
    <cellStyle name="20% - uthevingsfarge 3 92 2 5" xfId="8709" xr:uid="{00000000-0005-0000-0000-00009E080000}"/>
    <cellStyle name="20% - uthevingsfarge 3 92 3" xfId="3123" xr:uid="{00000000-0005-0000-0000-00009F080000}"/>
    <cellStyle name="20% - uthevingsfarge 3 92 3 2" xfId="6708" xr:uid="{00000000-0005-0000-0000-0000A0080000}"/>
    <cellStyle name="20% - uthevingsfarge 3 92 4" xfId="3635" xr:uid="{00000000-0005-0000-0000-0000A1080000}"/>
    <cellStyle name="20% - uthevingsfarge 3 92 5" xfId="6070" xr:uid="{00000000-0005-0000-0000-0000A2080000}"/>
    <cellStyle name="20% - uthevingsfarge 3 92 6" xfId="8708" xr:uid="{00000000-0005-0000-0000-0000A3080000}"/>
    <cellStyle name="20% - uthevingsfarge 3 93" xfId="667" xr:uid="{00000000-0005-0000-0000-0000A4080000}"/>
    <cellStyle name="20% - uthevingsfarge 3 93 2" xfId="2783" xr:uid="{00000000-0005-0000-0000-0000A5080000}"/>
    <cellStyle name="20% - uthevingsfarge 3 93 2 2" xfId="3126" xr:uid="{00000000-0005-0000-0000-0000A6080000}"/>
    <cellStyle name="20% - uthevingsfarge 3 93 2 2 2" xfId="6711" xr:uid="{00000000-0005-0000-0000-0000A7080000}"/>
    <cellStyle name="20% - uthevingsfarge 3 93 2 3" xfId="3916" xr:uid="{00000000-0005-0000-0000-0000A8080000}"/>
    <cellStyle name="20% - uthevingsfarge 3 93 2 4" xfId="6356" xr:uid="{00000000-0005-0000-0000-0000A9080000}"/>
    <cellStyle name="20% - uthevingsfarge 3 93 2 5" xfId="8711" xr:uid="{00000000-0005-0000-0000-0000AA080000}"/>
    <cellStyle name="20% - uthevingsfarge 3 93 3" xfId="3125" xr:uid="{00000000-0005-0000-0000-0000AB080000}"/>
    <cellStyle name="20% - uthevingsfarge 3 93 3 2" xfId="6710" xr:uid="{00000000-0005-0000-0000-0000AC080000}"/>
    <cellStyle name="20% - uthevingsfarge 3 93 4" xfId="3670" xr:uid="{00000000-0005-0000-0000-0000AD080000}"/>
    <cellStyle name="20% - uthevingsfarge 3 93 5" xfId="6071" xr:uid="{00000000-0005-0000-0000-0000AE080000}"/>
    <cellStyle name="20% - uthevingsfarge 3 93 6" xfId="8710" xr:uid="{00000000-0005-0000-0000-0000AF080000}"/>
    <cellStyle name="20% - uthevingsfarge 3 94" xfId="668" xr:uid="{00000000-0005-0000-0000-0000B0080000}"/>
    <cellStyle name="20% - uthevingsfarge 3 94 2" xfId="2784" xr:uid="{00000000-0005-0000-0000-0000B1080000}"/>
    <cellStyle name="20% - uthevingsfarge 3 94 2 2" xfId="3128" xr:uid="{00000000-0005-0000-0000-0000B2080000}"/>
    <cellStyle name="20% - uthevingsfarge 3 94 2 2 2" xfId="6713" xr:uid="{00000000-0005-0000-0000-0000B3080000}"/>
    <cellStyle name="20% - uthevingsfarge 3 94 2 3" xfId="3647" xr:uid="{00000000-0005-0000-0000-0000B4080000}"/>
    <cellStyle name="20% - uthevingsfarge 3 94 2 4" xfId="6357" xr:uid="{00000000-0005-0000-0000-0000B5080000}"/>
    <cellStyle name="20% - uthevingsfarge 3 94 2 5" xfId="8713" xr:uid="{00000000-0005-0000-0000-0000B6080000}"/>
    <cellStyle name="20% - uthevingsfarge 3 94 3" xfId="3127" xr:uid="{00000000-0005-0000-0000-0000B7080000}"/>
    <cellStyle name="20% - uthevingsfarge 3 94 3 2" xfId="6712" xr:uid="{00000000-0005-0000-0000-0000B8080000}"/>
    <cellStyle name="20% - uthevingsfarge 3 94 4" xfId="3946" xr:uid="{00000000-0005-0000-0000-0000B9080000}"/>
    <cellStyle name="20% - uthevingsfarge 3 94 5" xfId="6072" xr:uid="{00000000-0005-0000-0000-0000BA080000}"/>
    <cellStyle name="20% - uthevingsfarge 3 94 6" xfId="8712" xr:uid="{00000000-0005-0000-0000-0000BB080000}"/>
    <cellStyle name="20% - uthevingsfarge 3 95" xfId="669" xr:uid="{00000000-0005-0000-0000-0000BC080000}"/>
    <cellStyle name="20% - uthevingsfarge 3 95 2" xfId="2785" xr:uid="{00000000-0005-0000-0000-0000BD080000}"/>
    <cellStyle name="20% - uthevingsfarge 3 95 2 2" xfId="3130" xr:uid="{00000000-0005-0000-0000-0000BE080000}"/>
    <cellStyle name="20% - uthevingsfarge 3 95 2 2 2" xfId="6715" xr:uid="{00000000-0005-0000-0000-0000BF080000}"/>
    <cellStyle name="20% - uthevingsfarge 3 95 2 3" xfId="3960" xr:uid="{00000000-0005-0000-0000-0000C0080000}"/>
    <cellStyle name="20% - uthevingsfarge 3 95 2 4" xfId="6358" xr:uid="{00000000-0005-0000-0000-0000C1080000}"/>
    <cellStyle name="20% - uthevingsfarge 3 95 2 5" xfId="8715" xr:uid="{00000000-0005-0000-0000-0000C2080000}"/>
    <cellStyle name="20% - uthevingsfarge 3 95 3" xfId="3129" xr:uid="{00000000-0005-0000-0000-0000C3080000}"/>
    <cellStyle name="20% - uthevingsfarge 3 95 3 2" xfId="6714" xr:uid="{00000000-0005-0000-0000-0000C4080000}"/>
    <cellStyle name="20% - uthevingsfarge 3 95 4" xfId="3892" xr:uid="{00000000-0005-0000-0000-0000C5080000}"/>
    <cellStyle name="20% - uthevingsfarge 3 95 5" xfId="6073" xr:uid="{00000000-0005-0000-0000-0000C6080000}"/>
    <cellStyle name="20% - uthevingsfarge 3 95 6" xfId="8714" xr:uid="{00000000-0005-0000-0000-0000C7080000}"/>
    <cellStyle name="20% - uthevingsfarge 3 96" xfId="670" xr:uid="{00000000-0005-0000-0000-0000C8080000}"/>
    <cellStyle name="20% - uthevingsfarge 3 96 2" xfId="2786" xr:uid="{00000000-0005-0000-0000-0000C9080000}"/>
    <cellStyle name="20% - uthevingsfarge 3 96 2 2" xfId="3132" xr:uid="{00000000-0005-0000-0000-0000CA080000}"/>
    <cellStyle name="20% - uthevingsfarge 3 96 2 2 2" xfId="6717" xr:uid="{00000000-0005-0000-0000-0000CB080000}"/>
    <cellStyle name="20% - uthevingsfarge 3 96 2 3" xfId="3961" xr:uid="{00000000-0005-0000-0000-0000CC080000}"/>
    <cellStyle name="20% - uthevingsfarge 3 96 2 4" xfId="6359" xr:uid="{00000000-0005-0000-0000-0000CD080000}"/>
    <cellStyle name="20% - uthevingsfarge 3 96 2 5" xfId="8717" xr:uid="{00000000-0005-0000-0000-0000CE080000}"/>
    <cellStyle name="20% - uthevingsfarge 3 96 3" xfId="3131" xr:uid="{00000000-0005-0000-0000-0000CF080000}"/>
    <cellStyle name="20% - uthevingsfarge 3 96 3 2" xfId="6716" xr:uid="{00000000-0005-0000-0000-0000D0080000}"/>
    <cellStyle name="20% - uthevingsfarge 3 96 4" xfId="3599" xr:uid="{00000000-0005-0000-0000-0000D1080000}"/>
    <cellStyle name="20% - uthevingsfarge 3 96 5" xfId="6074" xr:uid="{00000000-0005-0000-0000-0000D2080000}"/>
    <cellStyle name="20% - uthevingsfarge 3 96 6" xfId="8716" xr:uid="{00000000-0005-0000-0000-0000D3080000}"/>
    <cellStyle name="20% - uthevingsfarge 3 97" xfId="671" xr:uid="{00000000-0005-0000-0000-0000D4080000}"/>
    <cellStyle name="20% - uthevingsfarge 3 97 2" xfId="2787" xr:uid="{00000000-0005-0000-0000-0000D5080000}"/>
    <cellStyle name="20% - uthevingsfarge 3 97 2 2" xfId="3134" xr:uid="{00000000-0005-0000-0000-0000D6080000}"/>
    <cellStyle name="20% - uthevingsfarge 3 97 2 2 2" xfId="6719" xr:uid="{00000000-0005-0000-0000-0000D7080000}"/>
    <cellStyle name="20% - uthevingsfarge 3 97 2 3" xfId="3915" xr:uid="{00000000-0005-0000-0000-0000D8080000}"/>
    <cellStyle name="20% - uthevingsfarge 3 97 2 4" xfId="6360" xr:uid="{00000000-0005-0000-0000-0000D9080000}"/>
    <cellStyle name="20% - uthevingsfarge 3 97 2 5" xfId="8719" xr:uid="{00000000-0005-0000-0000-0000DA080000}"/>
    <cellStyle name="20% - uthevingsfarge 3 97 3" xfId="3133" xr:uid="{00000000-0005-0000-0000-0000DB080000}"/>
    <cellStyle name="20% - uthevingsfarge 3 97 3 2" xfId="6718" xr:uid="{00000000-0005-0000-0000-0000DC080000}"/>
    <cellStyle name="20% - uthevingsfarge 3 97 4" xfId="4011" xr:uid="{00000000-0005-0000-0000-0000DD080000}"/>
    <cellStyle name="20% - uthevingsfarge 3 97 5" xfId="6075" xr:uid="{00000000-0005-0000-0000-0000DE080000}"/>
    <cellStyle name="20% - uthevingsfarge 3 97 6" xfId="8718" xr:uid="{00000000-0005-0000-0000-0000DF080000}"/>
    <cellStyle name="20% - uthevingsfarge 3 98" xfId="672" xr:uid="{00000000-0005-0000-0000-0000E0080000}"/>
    <cellStyle name="20% - uthevingsfarge 3 98 2" xfId="2788" xr:uid="{00000000-0005-0000-0000-0000E1080000}"/>
    <cellStyle name="20% - uthevingsfarge 3 98 2 2" xfId="3136" xr:uid="{00000000-0005-0000-0000-0000E2080000}"/>
    <cellStyle name="20% - uthevingsfarge 3 98 2 2 2" xfId="6721" xr:uid="{00000000-0005-0000-0000-0000E3080000}"/>
    <cellStyle name="20% - uthevingsfarge 3 98 2 3" xfId="3609" xr:uid="{00000000-0005-0000-0000-0000E4080000}"/>
    <cellStyle name="20% - uthevingsfarge 3 98 2 4" xfId="6361" xr:uid="{00000000-0005-0000-0000-0000E5080000}"/>
    <cellStyle name="20% - uthevingsfarge 3 98 2 5" xfId="8721" xr:uid="{00000000-0005-0000-0000-0000E6080000}"/>
    <cellStyle name="20% - uthevingsfarge 3 98 3" xfId="3135" xr:uid="{00000000-0005-0000-0000-0000E7080000}"/>
    <cellStyle name="20% - uthevingsfarge 3 98 3 2" xfId="6720" xr:uid="{00000000-0005-0000-0000-0000E8080000}"/>
    <cellStyle name="20% - uthevingsfarge 3 98 4" xfId="3945" xr:uid="{00000000-0005-0000-0000-0000E9080000}"/>
    <cellStyle name="20% - uthevingsfarge 3 98 5" xfId="6076" xr:uid="{00000000-0005-0000-0000-0000EA080000}"/>
    <cellStyle name="20% - uthevingsfarge 3 98 6" xfId="8720" xr:uid="{00000000-0005-0000-0000-0000EB080000}"/>
    <cellStyle name="20% - uthevingsfarge 3 99" xfId="673" xr:uid="{00000000-0005-0000-0000-0000EC080000}"/>
    <cellStyle name="20% - uthevingsfarge 3 99 2" xfId="2789" xr:uid="{00000000-0005-0000-0000-0000ED080000}"/>
    <cellStyle name="20% - uthevingsfarge 3 99 2 2" xfId="3138" xr:uid="{00000000-0005-0000-0000-0000EE080000}"/>
    <cellStyle name="20% - uthevingsfarge 3 99 2 2 2" xfId="6723" xr:uid="{00000000-0005-0000-0000-0000EF080000}"/>
    <cellStyle name="20% - uthevingsfarge 3 99 2 3" xfId="3959" xr:uid="{00000000-0005-0000-0000-0000F0080000}"/>
    <cellStyle name="20% - uthevingsfarge 3 99 2 4" xfId="6362" xr:uid="{00000000-0005-0000-0000-0000F1080000}"/>
    <cellStyle name="20% - uthevingsfarge 3 99 2 5" xfId="8723" xr:uid="{00000000-0005-0000-0000-0000F2080000}"/>
    <cellStyle name="20% - uthevingsfarge 3 99 3" xfId="3137" xr:uid="{00000000-0005-0000-0000-0000F3080000}"/>
    <cellStyle name="20% - uthevingsfarge 3 99 3 2" xfId="6722" xr:uid="{00000000-0005-0000-0000-0000F4080000}"/>
    <cellStyle name="20% - uthevingsfarge 3 99 4" xfId="4133" xr:uid="{00000000-0005-0000-0000-0000F5080000}"/>
    <cellStyle name="20% - uthevingsfarge 3 99 5" xfId="6077" xr:uid="{00000000-0005-0000-0000-0000F6080000}"/>
    <cellStyle name="20% - uthevingsfarge 3 99 6" xfId="8722" xr:uid="{00000000-0005-0000-0000-0000F7080000}"/>
    <cellStyle name="20% - uthevingsfarge 4 10" xfId="674" xr:uid="{00000000-0005-0000-0000-0000F8080000}"/>
    <cellStyle name="20% - uthevingsfarge 4 10 2" xfId="675" xr:uid="{00000000-0005-0000-0000-0000F9080000}"/>
    <cellStyle name="20% - uthevingsfarge 4 10 2 2" xfId="5428" xr:uid="{00000000-0005-0000-0000-0000FA080000}"/>
    <cellStyle name="20% - uthevingsfarge 4 10 2 2 2" xfId="8061" xr:uid="{00000000-0005-0000-0000-0000FB080000}"/>
    <cellStyle name="20% - uthevingsfarge 4 10 2 3" xfId="10042" xr:uid="{00000000-0005-0000-0000-0000FC080000}"/>
    <cellStyle name="20% - uthevingsfarge 4 10 3" xfId="4707" xr:uid="{00000000-0005-0000-0000-0000FD080000}"/>
    <cellStyle name="20% - uthevingsfarge 4 10 3 2" xfId="7360" xr:uid="{00000000-0005-0000-0000-0000FE080000}"/>
    <cellStyle name="20% - uthevingsfarge 4 10 4" xfId="10041" xr:uid="{00000000-0005-0000-0000-0000FF080000}"/>
    <cellStyle name="20% - uthevingsfarge 4 100" xfId="676" xr:uid="{00000000-0005-0000-0000-000000090000}"/>
    <cellStyle name="20% - uthevingsfarge 4 100 2" xfId="2790" xr:uid="{00000000-0005-0000-0000-000001090000}"/>
    <cellStyle name="20% - uthevingsfarge 4 100 2 2" xfId="3140" xr:uid="{00000000-0005-0000-0000-000002090000}"/>
    <cellStyle name="20% - uthevingsfarge 4 100 2 2 2" xfId="6725" xr:uid="{00000000-0005-0000-0000-000003090000}"/>
    <cellStyle name="20% - uthevingsfarge 4 100 2 3" xfId="3999" xr:uid="{00000000-0005-0000-0000-000004090000}"/>
    <cellStyle name="20% - uthevingsfarge 4 100 2 4" xfId="6363" xr:uid="{00000000-0005-0000-0000-000005090000}"/>
    <cellStyle name="20% - uthevingsfarge 4 100 2 5" xfId="8725" xr:uid="{00000000-0005-0000-0000-000006090000}"/>
    <cellStyle name="20% - uthevingsfarge 4 100 3" xfId="3139" xr:uid="{00000000-0005-0000-0000-000007090000}"/>
    <cellStyle name="20% - uthevingsfarge 4 100 3 2" xfId="6724" xr:uid="{00000000-0005-0000-0000-000008090000}"/>
    <cellStyle name="20% - uthevingsfarge 4 100 4" xfId="3987" xr:uid="{00000000-0005-0000-0000-000009090000}"/>
    <cellStyle name="20% - uthevingsfarge 4 100 5" xfId="6078" xr:uid="{00000000-0005-0000-0000-00000A090000}"/>
    <cellStyle name="20% - uthevingsfarge 4 100 6" xfId="8724" xr:uid="{00000000-0005-0000-0000-00000B090000}"/>
    <cellStyle name="20% - uthevingsfarge 4 101" xfId="677" xr:uid="{00000000-0005-0000-0000-00000C090000}"/>
    <cellStyle name="20% - uthevingsfarge 4 101 2" xfId="2791" xr:uid="{00000000-0005-0000-0000-00000D090000}"/>
    <cellStyle name="20% - uthevingsfarge 4 101 2 2" xfId="3142" xr:uid="{00000000-0005-0000-0000-00000E090000}"/>
    <cellStyle name="20% - uthevingsfarge 4 101 2 2 2" xfId="6727" xr:uid="{00000000-0005-0000-0000-00000F090000}"/>
    <cellStyle name="20% - uthevingsfarge 4 101 2 3" xfId="3914" xr:uid="{00000000-0005-0000-0000-000010090000}"/>
    <cellStyle name="20% - uthevingsfarge 4 101 2 4" xfId="6364" xr:uid="{00000000-0005-0000-0000-000011090000}"/>
    <cellStyle name="20% - uthevingsfarge 4 101 2 5" xfId="8727" xr:uid="{00000000-0005-0000-0000-000012090000}"/>
    <cellStyle name="20% - uthevingsfarge 4 101 3" xfId="3141" xr:uid="{00000000-0005-0000-0000-000013090000}"/>
    <cellStyle name="20% - uthevingsfarge 4 101 3 2" xfId="6726" xr:uid="{00000000-0005-0000-0000-000014090000}"/>
    <cellStyle name="20% - uthevingsfarge 4 101 4" xfId="3988" xr:uid="{00000000-0005-0000-0000-000015090000}"/>
    <cellStyle name="20% - uthevingsfarge 4 101 5" xfId="6079" xr:uid="{00000000-0005-0000-0000-000016090000}"/>
    <cellStyle name="20% - uthevingsfarge 4 101 6" xfId="8726" xr:uid="{00000000-0005-0000-0000-000017090000}"/>
    <cellStyle name="20% - uthevingsfarge 4 102" xfId="678" xr:uid="{00000000-0005-0000-0000-000018090000}"/>
    <cellStyle name="20% - uthevingsfarge 4 102 2" xfId="2792" xr:uid="{00000000-0005-0000-0000-000019090000}"/>
    <cellStyle name="20% - uthevingsfarge 4 102 2 2" xfId="3144" xr:uid="{00000000-0005-0000-0000-00001A090000}"/>
    <cellStyle name="20% - uthevingsfarge 4 102 2 2 2" xfId="6729" xr:uid="{00000000-0005-0000-0000-00001B090000}"/>
    <cellStyle name="20% - uthevingsfarge 4 102 2 3" xfId="4005" xr:uid="{00000000-0005-0000-0000-00001C090000}"/>
    <cellStyle name="20% - uthevingsfarge 4 102 2 4" xfId="6365" xr:uid="{00000000-0005-0000-0000-00001D090000}"/>
    <cellStyle name="20% - uthevingsfarge 4 102 2 5" xfId="8729" xr:uid="{00000000-0005-0000-0000-00001E090000}"/>
    <cellStyle name="20% - uthevingsfarge 4 102 3" xfId="3143" xr:uid="{00000000-0005-0000-0000-00001F090000}"/>
    <cellStyle name="20% - uthevingsfarge 4 102 3 2" xfId="6728" xr:uid="{00000000-0005-0000-0000-000020090000}"/>
    <cellStyle name="20% - uthevingsfarge 4 102 4" xfId="3944" xr:uid="{00000000-0005-0000-0000-000021090000}"/>
    <cellStyle name="20% - uthevingsfarge 4 102 5" xfId="6080" xr:uid="{00000000-0005-0000-0000-000022090000}"/>
    <cellStyle name="20% - uthevingsfarge 4 102 6" xfId="8728" xr:uid="{00000000-0005-0000-0000-000023090000}"/>
    <cellStyle name="20% - uthevingsfarge 4 103" xfId="679" xr:uid="{00000000-0005-0000-0000-000024090000}"/>
    <cellStyle name="20% - uthevingsfarge 4 103 2" xfId="2793" xr:uid="{00000000-0005-0000-0000-000025090000}"/>
    <cellStyle name="20% - uthevingsfarge 4 103 2 2" xfId="3146" xr:uid="{00000000-0005-0000-0000-000026090000}"/>
    <cellStyle name="20% - uthevingsfarge 4 103 2 2 2" xfId="6731" xr:uid="{00000000-0005-0000-0000-000027090000}"/>
    <cellStyle name="20% - uthevingsfarge 4 103 2 3" xfId="4055" xr:uid="{00000000-0005-0000-0000-000028090000}"/>
    <cellStyle name="20% - uthevingsfarge 4 103 2 4" xfId="6366" xr:uid="{00000000-0005-0000-0000-000029090000}"/>
    <cellStyle name="20% - uthevingsfarge 4 103 2 5" xfId="8731" xr:uid="{00000000-0005-0000-0000-00002A090000}"/>
    <cellStyle name="20% - uthevingsfarge 4 103 3" xfId="3145" xr:uid="{00000000-0005-0000-0000-00002B090000}"/>
    <cellStyle name="20% - uthevingsfarge 4 103 3 2" xfId="6730" xr:uid="{00000000-0005-0000-0000-00002C090000}"/>
    <cellStyle name="20% - uthevingsfarge 4 103 4" xfId="4134" xr:uid="{00000000-0005-0000-0000-00002D090000}"/>
    <cellStyle name="20% - uthevingsfarge 4 103 5" xfId="6081" xr:uid="{00000000-0005-0000-0000-00002E090000}"/>
    <cellStyle name="20% - uthevingsfarge 4 103 6" xfId="8730" xr:uid="{00000000-0005-0000-0000-00002F090000}"/>
    <cellStyle name="20% - uthevingsfarge 4 104" xfId="680" xr:uid="{00000000-0005-0000-0000-000030090000}"/>
    <cellStyle name="20% - uthevingsfarge 4 104 2" xfId="2794" xr:uid="{00000000-0005-0000-0000-000031090000}"/>
    <cellStyle name="20% - uthevingsfarge 4 104 2 2" xfId="3148" xr:uid="{00000000-0005-0000-0000-000032090000}"/>
    <cellStyle name="20% - uthevingsfarge 4 104 2 2 2" xfId="6733" xr:uid="{00000000-0005-0000-0000-000033090000}"/>
    <cellStyle name="20% - uthevingsfarge 4 104 2 3" xfId="3958" xr:uid="{00000000-0005-0000-0000-000034090000}"/>
    <cellStyle name="20% - uthevingsfarge 4 104 2 4" xfId="6367" xr:uid="{00000000-0005-0000-0000-000035090000}"/>
    <cellStyle name="20% - uthevingsfarge 4 104 2 5" xfId="8733" xr:uid="{00000000-0005-0000-0000-000036090000}"/>
    <cellStyle name="20% - uthevingsfarge 4 104 3" xfId="3147" xr:uid="{00000000-0005-0000-0000-000037090000}"/>
    <cellStyle name="20% - uthevingsfarge 4 104 3 2" xfId="6732" xr:uid="{00000000-0005-0000-0000-000038090000}"/>
    <cellStyle name="20% - uthevingsfarge 4 104 4" xfId="3669" xr:uid="{00000000-0005-0000-0000-000039090000}"/>
    <cellStyle name="20% - uthevingsfarge 4 104 5" xfId="6082" xr:uid="{00000000-0005-0000-0000-00003A090000}"/>
    <cellStyle name="20% - uthevingsfarge 4 104 6" xfId="8732" xr:uid="{00000000-0005-0000-0000-00003B090000}"/>
    <cellStyle name="20% - uthevingsfarge 4 105" xfId="681" xr:uid="{00000000-0005-0000-0000-00003C090000}"/>
    <cellStyle name="20% - uthevingsfarge 4 105 2" xfId="2795" xr:uid="{00000000-0005-0000-0000-00003D090000}"/>
    <cellStyle name="20% - uthevingsfarge 4 105 2 2" xfId="3150" xr:uid="{00000000-0005-0000-0000-00003E090000}"/>
    <cellStyle name="20% - uthevingsfarge 4 105 2 2 2" xfId="6735" xr:uid="{00000000-0005-0000-0000-00003F090000}"/>
    <cellStyle name="20% - uthevingsfarge 4 105 2 3" xfId="3913" xr:uid="{00000000-0005-0000-0000-000040090000}"/>
    <cellStyle name="20% - uthevingsfarge 4 105 2 4" xfId="6368" xr:uid="{00000000-0005-0000-0000-000041090000}"/>
    <cellStyle name="20% - uthevingsfarge 4 105 2 5" xfId="8735" xr:uid="{00000000-0005-0000-0000-000042090000}"/>
    <cellStyle name="20% - uthevingsfarge 4 105 3" xfId="3149" xr:uid="{00000000-0005-0000-0000-000043090000}"/>
    <cellStyle name="20% - uthevingsfarge 4 105 3 2" xfId="6734" xr:uid="{00000000-0005-0000-0000-000044090000}"/>
    <cellStyle name="20% - uthevingsfarge 4 105 4" xfId="3986" xr:uid="{00000000-0005-0000-0000-000045090000}"/>
    <cellStyle name="20% - uthevingsfarge 4 105 5" xfId="6083" xr:uid="{00000000-0005-0000-0000-000046090000}"/>
    <cellStyle name="20% - uthevingsfarge 4 105 6" xfId="8734" xr:uid="{00000000-0005-0000-0000-000047090000}"/>
    <cellStyle name="20% - uthevingsfarge 4 106" xfId="682" xr:uid="{00000000-0005-0000-0000-000048090000}"/>
    <cellStyle name="20% - uthevingsfarge 4 106 2" xfId="2796" xr:uid="{00000000-0005-0000-0000-000049090000}"/>
    <cellStyle name="20% - uthevingsfarge 4 106 2 2" xfId="3152" xr:uid="{00000000-0005-0000-0000-00004A090000}"/>
    <cellStyle name="20% - uthevingsfarge 4 106 2 2 2" xfId="6737" xr:uid="{00000000-0005-0000-0000-00004B090000}"/>
    <cellStyle name="20% - uthevingsfarge 4 106 2 3" xfId="3756" xr:uid="{00000000-0005-0000-0000-00004C090000}"/>
    <cellStyle name="20% - uthevingsfarge 4 106 2 4" xfId="6369" xr:uid="{00000000-0005-0000-0000-00004D090000}"/>
    <cellStyle name="20% - uthevingsfarge 4 106 2 5" xfId="8737" xr:uid="{00000000-0005-0000-0000-00004E090000}"/>
    <cellStyle name="20% - uthevingsfarge 4 106 3" xfId="3151" xr:uid="{00000000-0005-0000-0000-00004F090000}"/>
    <cellStyle name="20% - uthevingsfarge 4 106 3 2" xfId="6736" xr:uid="{00000000-0005-0000-0000-000050090000}"/>
    <cellStyle name="20% - uthevingsfarge 4 106 4" xfId="3943" xr:uid="{00000000-0005-0000-0000-000051090000}"/>
    <cellStyle name="20% - uthevingsfarge 4 106 5" xfId="6084" xr:uid="{00000000-0005-0000-0000-000052090000}"/>
    <cellStyle name="20% - uthevingsfarge 4 106 6" xfId="8736" xr:uid="{00000000-0005-0000-0000-000053090000}"/>
    <cellStyle name="20% - uthevingsfarge 4 107" xfId="683" xr:uid="{00000000-0005-0000-0000-000054090000}"/>
    <cellStyle name="20% - uthevingsfarge 4 107 2" xfId="2797" xr:uid="{00000000-0005-0000-0000-000055090000}"/>
    <cellStyle name="20% - uthevingsfarge 4 107 2 2" xfId="3154" xr:uid="{00000000-0005-0000-0000-000056090000}"/>
    <cellStyle name="20% - uthevingsfarge 4 107 2 2 2" xfId="6739" xr:uid="{00000000-0005-0000-0000-000057090000}"/>
    <cellStyle name="20% - uthevingsfarge 4 107 2 3" xfId="4160" xr:uid="{00000000-0005-0000-0000-000058090000}"/>
    <cellStyle name="20% - uthevingsfarge 4 107 2 4" xfId="6370" xr:uid="{00000000-0005-0000-0000-000059090000}"/>
    <cellStyle name="20% - uthevingsfarge 4 107 2 5" xfId="8739" xr:uid="{00000000-0005-0000-0000-00005A090000}"/>
    <cellStyle name="20% - uthevingsfarge 4 107 3" xfId="3153" xr:uid="{00000000-0005-0000-0000-00005B090000}"/>
    <cellStyle name="20% - uthevingsfarge 4 107 3 2" xfId="6738" xr:uid="{00000000-0005-0000-0000-00005C090000}"/>
    <cellStyle name="20% - uthevingsfarge 4 107 4" xfId="4041" xr:uid="{00000000-0005-0000-0000-00005D090000}"/>
    <cellStyle name="20% - uthevingsfarge 4 107 5" xfId="6085" xr:uid="{00000000-0005-0000-0000-00005E090000}"/>
    <cellStyle name="20% - uthevingsfarge 4 107 6" xfId="8738" xr:uid="{00000000-0005-0000-0000-00005F090000}"/>
    <cellStyle name="20% - uthevingsfarge 4 108" xfId="684" xr:uid="{00000000-0005-0000-0000-000060090000}"/>
    <cellStyle name="20% - uthevingsfarge 4 108 2" xfId="2798" xr:uid="{00000000-0005-0000-0000-000061090000}"/>
    <cellStyle name="20% - uthevingsfarge 4 108 2 2" xfId="3156" xr:uid="{00000000-0005-0000-0000-000062090000}"/>
    <cellStyle name="20% - uthevingsfarge 4 108 2 2 2" xfId="6741" xr:uid="{00000000-0005-0000-0000-000063090000}"/>
    <cellStyle name="20% - uthevingsfarge 4 108 2 3" xfId="4159" xr:uid="{00000000-0005-0000-0000-000064090000}"/>
    <cellStyle name="20% - uthevingsfarge 4 108 2 4" xfId="6371" xr:uid="{00000000-0005-0000-0000-000065090000}"/>
    <cellStyle name="20% - uthevingsfarge 4 108 2 5" xfId="8741" xr:uid="{00000000-0005-0000-0000-000066090000}"/>
    <cellStyle name="20% - uthevingsfarge 4 108 3" xfId="3155" xr:uid="{00000000-0005-0000-0000-000067090000}"/>
    <cellStyle name="20% - uthevingsfarge 4 108 3 2" xfId="6740" xr:uid="{00000000-0005-0000-0000-000068090000}"/>
    <cellStyle name="20% - uthevingsfarge 4 108 4" xfId="4073" xr:uid="{00000000-0005-0000-0000-000069090000}"/>
    <cellStyle name="20% - uthevingsfarge 4 108 5" xfId="6086" xr:uid="{00000000-0005-0000-0000-00006A090000}"/>
    <cellStyle name="20% - uthevingsfarge 4 108 6" xfId="8740" xr:uid="{00000000-0005-0000-0000-00006B090000}"/>
    <cellStyle name="20% - uthevingsfarge 4 109" xfId="685" xr:uid="{00000000-0005-0000-0000-00006C090000}"/>
    <cellStyle name="20% - uthevingsfarge 4 109 2" xfId="2799" xr:uid="{00000000-0005-0000-0000-00006D090000}"/>
    <cellStyle name="20% - uthevingsfarge 4 109 2 2" xfId="3158" xr:uid="{00000000-0005-0000-0000-00006E090000}"/>
    <cellStyle name="20% - uthevingsfarge 4 109 2 2 2" xfId="6743" xr:uid="{00000000-0005-0000-0000-00006F090000}"/>
    <cellStyle name="20% - uthevingsfarge 4 109 2 3" xfId="3912" xr:uid="{00000000-0005-0000-0000-000070090000}"/>
    <cellStyle name="20% - uthevingsfarge 4 109 2 4" xfId="6372" xr:uid="{00000000-0005-0000-0000-000071090000}"/>
    <cellStyle name="20% - uthevingsfarge 4 109 2 5" xfId="8743" xr:uid="{00000000-0005-0000-0000-000072090000}"/>
    <cellStyle name="20% - uthevingsfarge 4 109 3" xfId="3157" xr:uid="{00000000-0005-0000-0000-000073090000}"/>
    <cellStyle name="20% - uthevingsfarge 4 109 3 2" xfId="6742" xr:uid="{00000000-0005-0000-0000-000074090000}"/>
    <cellStyle name="20% - uthevingsfarge 4 109 4" xfId="4074" xr:uid="{00000000-0005-0000-0000-000075090000}"/>
    <cellStyle name="20% - uthevingsfarge 4 109 5" xfId="6087" xr:uid="{00000000-0005-0000-0000-000076090000}"/>
    <cellStyle name="20% - uthevingsfarge 4 109 6" xfId="8742" xr:uid="{00000000-0005-0000-0000-000077090000}"/>
    <cellStyle name="20% - uthevingsfarge 4 11" xfId="686" xr:uid="{00000000-0005-0000-0000-000078090000}"/>
    <cellStyle name="20% - uthevingsfarge 4 11 2" xfId="687" xr:uid="{00000000-0005-0000-0000-000079090000}"/>
    <cellStyle name="20% - uthevingsfarge 4 11 2 2" xfId="5429" xr:uid="{00000000-0005-0000-0000-00007A090000}"/>
    <cellStyle name="20% - uthevingsfarge 4 11 2 2 2" xfId="8062" xr:uid="{00000000-0005-0000-0000-00007B090000}"/>
    <cellStyle name="20% - uthevingsfarge 4 11 2 3" xfId="10040" xr:uid="{00000000-0005-0000-0000-00007C090000}"/>
    <cellStyle name="20% - uthevingsfarge 4 11 3" xfId="4708" xr:uid="{00000000-0005-0000-0000-00007D090000}"/>
    <cellStyle name="20% - uthevingsfarge 4 11 3 2" xfId="7361" xr:uid="{00000000-0005-0000-0000-00007E090000}"/>
    <cellStyle name="20% - uthevingsfarge 4 11 4" xfId="10039" xr:uid="{00000000-0005-0000-0000-00007F090000}"/>
    <cellStyle name="20% - uthevingsfarge 4 110" xfId="6594" xr:uid="{00000000-0005-0000-0000-000080090000}"/>
    <cellStyle name="20% - uthevingsfarge 4 111" xfId="8597" xr:uid="{00000000-0005-0000-0000-000081090000}"/>
    <cellStyle name="20% - uthevingsfarge 4 12" xfId="688" xr:uid="{00000000-0005-0000-0000-000082090000}"/>
    <cellStyle name="20% - uthevingsfarge 4 12 2" xfId="689" xr:uid="{00000000-0005-0000-0000-000083090000}"/>
    <cellStyle name="20% - uthevingsfarge 4 12 2 2" xfId="5430" xr:uid="{00000000-0005-0000-0000-000084090000}"/>
    <cellStyle name="20% - uthevingsfarge 4 12 2 2 2" xfId="8063" xr:uid="{00000000-0005-0000-0000-000085090000}"/>
    <cellStyle name="20% - uthevingsfarge 4 12 2 3" xfId="10038" xr:uid="{00000000-0005-0000-0000-000086090000}"/>
    <cellStyle name="20% - uthevingsfarge 4 12 3" xfId="4709" xr:uid="{00000000-0005-0000-0000-000087090000}"/>
    <cellStyle name="20% - uthevingsfarge 4 12 3 2" xfId="7362" xr:uid="{00000000-0005-0000-0000-000088090000}"/>
    <cellStyle name="20% - uthevingsfarge 4 12 4" xfId="10037" xr:uid="{00000000-0005-0000-0000-000089090000}"/>
    <cellStyle name="20% - uthevingsfarge 4 13" xfId="690" xr:uid="{00000000-0005-0000-0000-00008A090000}"/>
    <cellStyle name="20% - uthevingsfarge 4 13 2" xfId="691" xr:uid="{00000000-0005-0000-0000-00008B090000}"/>
    <cellStyle name="20% - uthevingsfarge 4 13 2 2" xfId="5431" xr:uid="{00000000-0005-0000-0000-00008C090000}"/>
    <cellStyle name="20% - uthevingsfarge 4 13 2 2 2" xfId="8064" xr:uid="{00000000-0005-0000-0000-00008D090000}"/>
    <cellStyle name="20% - uthevingsfarge 4 13 2 3" xfId="10036" xr:uid="{00000000-0005-0000-0000-00008E090000}"/>
    <cellStyle name="20% - uthevingsfarge 4 13 3" xfId="4710" xr:uid="{00000000-0005-0000-0000-00008F090000}"/>
    <cellStyle name="20% - uthevingsfarge 4 13 3 2" xfId="7363" xr:uid="{00000000-0005-0000-0000-000090090000}"/>
    <cellStyle name="20% - uthevingsfarge 4 13 4" xfId="10035" xr:uid="{00000000-0005-0000-0000-000091090000}"/>
    <cellStyle name="20% - uthevingsfarge 4 14" xfId="692" xr:uid="{00000000-0005-0000-0000-000092090000}"/>
    <cellStyle name="20% - uthevingsfarge 4 14 2" xfId="693" xr:uid="{00000000-0005-0000-0000-000093090000}"/>
    <cellStyle name="20% - uthevingsfarge 4 14 2 2" xfId="5432" xr:uid="{00000000-0005-0000-0000-000094090000}"/>
    <cellStyle name="20% - uthevingsfarge 4 14 2 2 2" xfId="8065" xr:uid="{00000000-0005-0000-0000-000095090000}"/>
    <cellStyle name="20% - uthevingsfarge 4 14 2 3" xfId="10034" xr:uid="{00000000-0005-0000-0000-000096090000}"/>
    <cellStyle name="20% - uthevingsfarge 4 14 3" xfId="4711" xr:uid="{00000000-0005-0000-0000-000097090000}"/>
    <cellStyle name="20% - uthevingsfarge 4 14 3 2" xfId="7364" xr:uid="{00000000-0005-0000-0000-000098090000}"/>
    <cellStyle name="20% - uthevingsfarge 4 14 4" xfId="9998" xr:uid="{00000000-0005-0000-0000-000099090000}"/>
    <cellStyle name="20% - uthevingsfarge 4 15" xfId="694" xr:uid="{00000000-0005-0000-0000-00009A090000}"/>
    <cellStyle name="20% - uthevingsfarge 4 15 2" xfId="695" xr:uid="{00000000-0005-0000-0000-00009B090000}"/>
    <cellStyle name="20% - uthevingsfarge 4 15 2 2" xfId="5433" xr:uid="{00000000-0005-0000-0000-00009C090000}"/>
    <cellStyle name="20% - uthevingsfarge 4 15 2 2 2" xfId="8066" xr:uid="{00000000-0005-0000-0000-00009D090000}"/>
    <cellStyle name="20% - uthevingsfarge 4 15 2 3" xfId="10033" xr:uid="{00000000-0005-0000-0000-00009E090000}"/>
    <cellStyle name="20% - uthevingsfarge 4 15 3" xfId="4712" xr:uid="{00000000-0005-0000-0000-00009F090000}"/>
    <cellStyle name="20% - uthevingsfarge 4 15 3 2" xfId="7365" xr:uid="{00000000-0005-0000-0000-0000A0090000}"/>
    <cellStyle name="20% - uthevingsfarge 4 15 4" xfId="10032" xr:uid="{00000000-0005-0000-0000-0000A1090000}"/>
    <cellStyle name="20% - uthevingsfarge 4 16" xfId="696" xr:uid="{00000000-0005-0000-0000-0000A2090000}"/>
    <cellStyle name="20% - uthevingsfarge 4 16 2" xfId="697" xr:uid="{00000000-0005-0000-0000-0000A3090000}"/>
    <cellStyle name="20% - uthevingsfarge 4 16 2 2" xfId="5434" xr:uid="{00000000-0005-0000-0000-0000A4090000}"/>
    <cellStyle name="20% - uthevingsfarge 4 16 2 2 2" xfId="8067" xr:uid="{00000000-0005-0000-0000-0000A5090000}"/>
    <cellStyle name="20% - uthevingsfarge 4 16 2 3" xfId="10031" xr:uid="{00000000-0005-0000-0000-0000A6090000}"/>
    <cellStyle name="20% - uthevingsfarge 4 16 3" xfId="4713" xr:uid="{00000000-0005-0000-0000-0000A7090000}"/>
    <cellStyle name="20% - uthevingsfarge 4 16 3 2" xfId="7366" xr:uid="{00000000-0005-0000-0000-0000A8090000}"/>
    <cellStyle name="20% - uthevingsfarge 4 16 4" xfId="10030" xr:uid="{00000000-0005-0000-0000-0000A9090000}"/>
    <cellStyle name="20% - uthevingsfarge 4 17" xfId="698" xr:uid="{00000000-0005-0000-0000-0000AA090000}"/>
    <cellStyle name="20% - uthevingsfarge 4 17 2" xfId="699" xr:uid="{00000000-0005-0000-0000-0000AB090000}"/>
    <cellStyle name="20% - uthevingsfarge 4 17 2 2" xfId="5435" xr:uid="{00000000-0005-0000-0000-0000AC090000}"/>
    <cellStyle name="20% - uthevingsfarge 4 17 2 2 2" xfId="8068" xr:uid="{00000000-0005-0000-0000-0000AD090000}"/>
    <cellStyle name="20% - uthevingsfarge 4 17 2 3" xfId="10029" xr:uid="{00000000-0005-0000-0000-0000AE090000}"/>
    <cellStyle name="20% - uthevingsfarge 4 17 3" xfId="4714" xr:uid="{00000000-0005-0000-0000-0000AF090000}"/>
    <cellStyle name="20% - uthevingsfarge 4 17 3 2" xfId="7367" xr:uid="{00000000-0005-0000-0000-0000B0090000}"/>
    <cellStyle name="20% - uthevingsfarge 4 17 4" xfId="10028" xr:uid="{00000000-0005-0000-0000-0000B1090000}"/>
    <cellStyle name="20% - uthevingsfarge 4 18" xfId="700" xr:uid="{00000000-0005-0000-0000-0000B2090000}"/>
    <cellStyle name="20% - uthevingsfarge 4 18 2" xfId="701" xr:uid="{00000000-0005-0000-0000-0000B3090000}"/>
    <cellStyle name="20% - uthevingsfarge 4 18 2 2" xfId="5436" xr:uid="{00000000-0005-0000-0000-0000B4090000}"/>
    <cellStyle name="20% - uthevingsfarge 4 18 2 2 2" xfId="8069" xr:uid="{00000000-0005-0000-0000-0000B5090000}"/>
    <cellStyle name="20% - uthevingsfarge 4 18 2 3" xfId="9997" xr:uid="{00000000-0005-0000-0000-0000B6090000}"/>
    <cellStyle name="20% - uthevingsfarge 4 18 3" xfId="4715" xr:uid="{00000000-0005-0000-0000-0000B7090000}"/>
    <cellStyle name="20% - uthevingsfarge 4 18 3 2" xfId="7368" xr:uid="{00000000-0005-0000-0000-0000B8090000}"/>
    <cellStyle name="20% - uthevingsfarge 4 18 4" xfId="9604" xr:uid="{00000000-0005-0000-0000-0000B9090000}"/>
    <cellStyle name="20% - uthevingsfarge 4 19" xfId="702" xr:uid="{00000000-0005-0000-0000-0000BA090000}"/>
    <cellStyle name="20% - uthevingsfarge 4 19 2" xfId="703" xr:uid="{00000000-0005-0000-0000-0000BB090000}"/>
    <cellStyle name="20% - uthevingsfarge 4 19 2 2" xfId="5437" xr:uid="{00000000-0005-0000-0000-0000BC090000}"/>
    <cellStyle name="20% - uthevingsfarge 4 19 2 2 2" xfId="8070" xr:uid="{00000000-0005-0000-0000-0000BD090000}"/>
    <cellStyle name="20% - uthevingsfarge 4 19 2 3" xfId="9603" xr:uid="{00000000-0005-0000-0000-0000BE090000}"/>
    <cellStyle name="20% - uthevingsfarge 4 19 3" xfId="4716" xr:uid="{00000000-0005-0000-0000-0000BF090000}"/>
    <cellStyle name="20% - uthevingsfarge 4 19 3 2" xfId="7369" xr:uid="{00000000-0005-0000-0000-0000C0090000}"/>
    <cellStyle name="20% - uthevingsfarge 4 19 4" xfId="9602" xr:uid="{00000000-0005-0000-0000-0000C1090000}"/>
    <cellStyle name="20% - uthevingsfarge 4 2" xfId="65" xr:uid="{00000000-0005-0000-0000-0000C2090000}"/>
    <cellStyle name="20% - uthevingsfarge 4 2 2" xfId="704" xr:uid="{00000000-0005-0000-0000-0000C3090000}"/>
    <cellStyle name="20% - uthevingsfarge 4 2 2 2" xfId="5438" xr:uid="{00000000-0005-0000-0000-0000C4090000}"/>
    <cellStyle name="20% - uthevingsfarge 4 2 2 2 2" xfId="8071" xr:uid="{00000000-0005-0000-0000-0000C5090000}"/>
    <cellStyle name="20% - uthevingsfarge 4 2 2 3" xfId="9601" xr:uid="{00000000-0005-0000-0000-0000C6090000}"/>
    <cellStyle name="20% - uthevingsfarge 4 2 3" xfId="4717" xr:uid="{00000000-0005-0000-0000-0000C7090000}"/>
    <cellStyle name="20% - uthevingsfarge 4 2 3 2" xfId="7370" xr:uid="{00000000-0005-0000-0000-0000C8090000}"/>
    <cellStyle name="20% - uthevingsfarge 4 2 4" xfId="9600" xr:uid="{00000000-0005-0000-0000-0000C9090000}"/>
    <cellStyle name="20% - uthevingsfarge 4 20" xfId="705" xr:uid="{00000000-0005-0000-0000-0000CA090000}"/>
    <cellStyle name="20% - uthevingsfarge 4 20 2" xfId="706" xr:uid="{00000000-0005-0000-0000-0000CB090000}"/>
    <cellStyle name="20% - uthevingsfarge 4 20 2 2" xfId="5439" xr:uid="{00000000-0005-0000-0000-0000CC090000}"/>
    <cellStyle name="20% - uthevingsfarge 4 20 2 2 2" xfId="8072" xr:uid="{00000000-0005-0000-0000-0000CD090000}"/>
    <cellStyle name="20% - uthevingsfarge 4 20 2 3" xfId="9755" xr:uid="{00000000-0005-0000-0000-0000CE090000}"/>
    <cellStyle name="20% - uthevingsfarge 4 20 3" xfId="4718" xr:uid="{00000000-0005-0000-0000-0000CF090000}"/>
    <cellStyle name="20% - uthevingsfarge 4 20 3 2" xfId="7371" xr:uid="{00000000-0005-0000-0000-0000D0090000}"/>
    <cellStyle name="20% - uthevingsfarge 4 20 4" xfId="10296" xr:uid="{00000000-0005-0000-0000-0000D1090000}"/>
    <cellStyle name="20% - uthevingsfarge 4 21" xfId="707" xr:uid="{00000000-0005-0000-0000-0000D2090000}"/>
    <cellStyle name="20% - uthevingsfarge 4 21 2" xfId="708" xr:uid="{00000000-0005-0000-0000-0000D3090000}"/>
    <cellStyle name="20% - uthevingsfarge 4 21 2 2" xfId="5440" xr:uid="{00000000-0005-0000-0000-0000D4090000}"/>
    <cellStyle name="20% - uthevingsfarge 4 21 2 2 2" xfId="8073" xr:uid="{00000000-0005-0000-0000-0000D5090000}"/>
    <cellStyle name="20% - uthevingsfarge 4 21 2 3" xfId="10703" xr:uid="{00000000-0005-0000-0000-0000D6090000}"/>
    <cellStyle name="20% - uthevingsfarge 4 21 3" xfId="4719" xr:uid="{00000000-0005-0000-0000-0000D7090000}"/>
    <cellStyle name="20% - uthevingsfarge 4 21 3 2" xfId="7372" xr:uid="{00000000-0005-0000-0000-0000D8090000}"/>
    <cellStyle name="20% - uthevingsfarge 4 21 4" xfId="9876" xr:uid="{00000000-0005-0000-0000-0000D9090000}"/>
    <cellStyle name="20% - uthevingsfarge 4 22" xfId="709" xr:uid="{00000000-0005-0000-0000-0000DA090000}"/>
    <cellStyle name="20% - uthevingsfarge 4 22 2" xfId="710" xr:uid="{00000000-0005-0000-0000-0000DB090000}"/>
    <cellStyle name="20% - uthevingsfarge 4 22 2 2" xfId="5441" xr:uid="{00000000-0005-0000-0000-0000DC090000}"/>
    <cellStyle name="20% - uthevingsfarge 4 22 2 2 2" xfId="8074" xr:uid="{00000000-0005-0000-0000-0000DD090000}"/>
    <cellStyle name="20% - uthevingsfarge 4 22 2 3" xfId="9599" xr:uid="{00000000-0005-0000-0000-0000DE090000}"/>
    <cellStyle name="20% - uthevingsfarge 4 22 3" xfId="4720" xr:uid="{00000000-0005-0000-0000-0000DF090000}"/>
    <cellStyle name="20% - uthevingsfarge 4 22 3 2" xfId="7373" xr:uid="{00000000-0005-0000-0000-0000E0090000}"/>
    <cellStyle name="20% - uthevingsfarge 4 22 4" xfId="9598" xr:uid="{00000000-0005-0000-0000-0000E1090000}"/>
    <cellStyle name="20% - uthevingsfarge 4 23" xfId="711" xr:uid="{00000000-0005-0000-0000-0000E2090000}"/>
    <cellStyle name="20% - uthevingsfarge 4 23 2" xfId="712" xr:uid="{00000000-0005-0000-0000-0000E3090000}"/>
    <cellStyle name="20% - uthevingsfarge 4 23 2 2" xfId="5442" xr:uid="{00000000-0005-0000-0000-0000E4090000}"/>
    <cellStyle name="20% - uthevingsfarge 4 23 2 2 2" xfId="8075" xr:uid="{00000000-0005-0000-0000-0000E5090000}"/>
    <cellStyle name="20% - uthevingsfarge 4 23 2 3" xfId="10439" xr:uid="{00000000-0005-0000-0000-0000E6090000}"/>
    <cellStyle name="20% - uthevingsfarge 4 23 3" xfId="4721" xr:uid="{00000000-0005-0000-0000-0000E7090000}"/>
    <cellStyle name="20% - uthevingsfarge 4 23 3 2" xfId="7374" xr:uid="{00000000-0005-0000-0000-0000E8090000}"/>
    <cellStyle name="20% - uthevingsfarge 4 23 4" xfId="10702" xr:uid="{00000000-0005-0000-0000-0000E9090000}"/>
    <cellStyle name="20% - uthevingsfarge 4 24" xfId="713" xr:uid="{00000000-0005-0000-0000-0000EA090000}"/>
    <cellStyle name="20% - uthevingsfarge 4 24 2" xfId="714" xr:uid="{00000000-0005-0000-0000-0000EB090000}"/>
    <cellStyle name="20% - uthevingsfarge 4 24 2 2" xfId="5443" xr:uid="{00000000-0005-0000-0000-0000EC090000}"/>
    <cellStyle name="20% - uthevingsfarge 4 24 2 2 2" xfId="8076" xr:uid="{00000000-0005-0000-0000-0000ED090000}"/>
    <cellStyle name="20% - uthevingsfarge 4 24 2 3" xfId="9847" xr:uid="{00000000-0005-0000-0000-0000EE090000}"/>
    <cellStyle name="20% - uthevingsfarge 4 24 3" xfId="4722" xr:uid="{00000000-0005-0000-0000-0000EF090000}"/>
    <cellStyle name="20% - uthevingsfarge 4 24 3 2" xfId="7375" xr:uid="{00000000-0005-0000-0000-0000F0090000}"/>
    <cellStyle name="20% - uthevingsfarge 4 24 4" xfId="9597" xr:uid="{00000000-0005-0000-0000-0000F1090000}"/>
    <cellStyle name="20% - uthevingsfarge 4 25" xfId="715" xr:uid="{00000000-0005-0000-0000-0000F2090000}"/>
    <cellStyle name="20% - uthevingsfarge 4 25 2" xfId="716" xr:uid="{00000000-0005-0000-0000-0000F3090000}"/>
    <cellStyle name="20% - uthevingsfarge 4 25 2 2" xfId="5444" xr:uid="{00000000-0005-0000-0000-0000F4090000}"/>
    <cellStyle name="20% - uthevingsfarge 4 25 2 2 2" xfId="8077" xr:uid="{00000000-0005-0000-0000-0000F5090000}"/>
    <cellStyle name="20% - uthevingsfarge 4 25 2 3" xfId="10438" xr:uid="{00000000-0005-0000-0000-0000F6090000}"/>
    <cellStyle name="20% - uthevingsfarge 4 25 3" xfId="4723" xr:uid="{00000000-0005-0000-0000-0000F7090000}"/>
    <cellStyle name="20% - uthevingsfarge 4 25 3 2" xfId="7376" xr:uid="{00000000-0005-0000-0000-0000F8090000}"/>
    <cellStyle name="20% - uthevingsfarge 4 25 4" xfId="10701" xr:uid="{00000000-0005-0000-0000-0000F9090000}"/>
    <cellStyle name="20% - uthevingsfarge 4 26" xfId="717" xr:uid="{00000000-0005-0000-0000-0000FA090000}"/>
    <cellStyle name="20% - uthevingsfarge 4 26 2" xfId="718" xr:uid="{00000000-0005-0000-0000-0000FB090000}"/>
    <cellStyle name="20% - uthevingsfarge 4 26 2 2" xfId="5445" xr:uid="{00000000-0005-0000-0000-0000FC090000}"/>
    <cellStyle name="20% - uthevingsfarge 4 26 2 2 2" xfId="8078" xr:uid="{00000000-0005-0000-0000-0000FD090000}"/>
    <cellStyle name="20% - uthevingsfarge 4 26 2 3" xfId="9846" xr:uid="{00000000-0005-0000-0000-0000FE090000}"/>
    <cellStyle name="20% - uthevingsfarge 4 26 3" xfId="4724" xr:uid="{00000000-0005-0000-0000-0000FF090000}"/>
    <cellStyle name="20% - uthevingsfarge 4 26 3 2" xfId="7377" xr:uid="{00000000-0005-0000-0000-0000000A0000}"/>
    <cellStyle name="20% - uthevingsfarge 4 26 4" xfId="9596" xr:uid="{00000000-0005-0000-0000-0000010A0000}"/>
    <cellStyle name="20% - uthevingsfarge 4 27" xfId="719" xr:uid="{00000000-0005-0000-0000-0000020A0000}"/>
    <cellStyle name="20% - uthevingsfarge 4 27 2" xfId="720" xr:uid="{00000000-0005-0000-0000-0000030A0000}"/>
    <cellStyle name="20% - uthevingsfarge 4 27 2 2" xfId="5446" xr:uid="{00000000-0005-0000-0000-0000040A0000}"/>
    <cellStyle name="20% - uthevingsfarge 4 27 2 2 2" xfId="8079" xr:uid="{00000000-0005-0000-0000-0000050A0000}"/>
    <cellStyle name="20% - uthevingsfarge 4 27 2 3" xfId="10437" xr:uid="{00000000-0005-0000-0000-0000060A0000}"/>
    <cellStyle name="20% - uthevingsfarge 4 27 3" xfId="4725" xr:uid="{00000000-0005-0000-0000-0000070A0000}"/>
    <cellStyle name="20% - uthevingsfarge 4 27 3 2" xfId="7378" xr:uid="{00000000-0005-0000-0000-0000080A0000}"/>
    <cellStyle name="20% - uthevingsfarge 4 27 4" xfId="10700" xr:uid="{00000000-0005-0000-0000-0000090A0000}"/>
    <cellStyle name="20% - uthevingsfarge 4 28" xfId="721" xr:uid="{00000000-0005-0000-0000-00000A0A0000}"/>
    <cellStyle name="20% - uthevingsfarge 4 28 2" xfId="722" xr:uid="{00000000-0005-0000-0000-00000B0A0000}"/>
    <cellStyle name="20% - uthevingsfarge 4 28 2 2" xfId="5447" xr:uid="{00000000-0005-0000-0000-00000C0A0000}"/>
    <cellStyle name="20% - uthevingsfarge 4 28 2 2 2" xfId="8080" xr:uid="{00000000-0005-0000-0000-00000D0A0000}"/>
    <cellStyle name="20% - uthevingsfarge 4 28 2 3" xfId="9845" xr:uid="{00000000-0005-0000-0000-00000E0A0000}"/>
    <cellStyle name="20% - uthevingsfarge 4 28 3" xfId="4726" xr:uid="{00000000-0005-0000-0000-00000F0A0000}"/>
    <cellStyle name="20% - uthevingsfarge 4 28 3 2" xfId="7379" xr:uid="{00000000-0005-0000-0000-0000100A0000}"/>
    <cellStyle name="20% - uthevingsfarge 4 28 4" xfId="9595" xr:uid="{00000000-0005-0000-0000-0000110A0000}"/>
    <cellStyle name="20% - uthevingsfarge 4 29" xfId="723" xr:uid="{00000000-0005-0000-0000-0000120A0000}"/>
    <cellStyle name="20% - uthevingsfarge 4 29 2" xfId="724" xr:uid="{00000000-0005-0000-0000-0000130A0000}"/>
    <cellStyle name="20% - uthevingsfarge 4 29 2 2" xfId="5448" xr:uid="{00000000-0005-0000-0000-0000140A0000}"/>
    <cellStyle name="20% - uthevingsfarge 4 29 2 2 2" xfId="8081" xr:uid="{00000000-0005-0000-0000-0000150A0000}"/>
    <cellStyle name="20% - uthevingsfarge 4 29 2 3" xfId="10436" xr:uid="{00000000-0005-0000-0000-0000160A0000}"/>
    <cellStyle name="20% - uthevingsfarge 4 29 3" xfId="4727" xr:uid="{00000000-0005-0000-0000-0000170A0000}"/>
    <cellStyle name="20% - uthevingsfarge 4 29 3 2" xfId="7380" xr:uid="{00000000-0005-0000-0000-0000180A0000}"/>
    <cellStyle name="20% - uthevingsfarge 4 29 4" xfId="10699" xr:uid="{00000000-0005-0000-0000-0000190A0000}"/>
    <cellStyle name="20% - uthevingsfarge 4 3" xfId="725" xr:uid="{00000000-0005-0000-0000-00001A0A0000}"/>
    <cellStyle name="20% - uthevingsfarge 4 3 2" xfId="726" xr:uid="{00000000-0005-0000-0000-00001B0A0000}"/>
    <cellStyle name="20% - uthevingsfarge 4 3 2 2" xfId="5449" xr:uid="{00000000-0005-0000-0000-00001C0A0000}"/>
    <cellStyle name="20% - uthevingsfarge 4 3 2 2 2" xfId="8082" xr:uid="{00000000-0005-0000-0000-00001D0A0000}"/>
    <cellStyle name="20% - uthevingsfarge 4 3 2 3" xfId="9844" xr:uid="{00000000-0005-0000-0000-00001E0A0000}"/>
    <cellStyle name="20% - uthevingsfarge 4 3 3" xfId="4728" xr:uid="{00000000-0005-0000-0000-00001F0A0000}"/>
    <cellStyle name="20% - uthevingsfarge 4 3 3 2" xfId="7381" xr:uid="{00000000-0005-0000-0000-0000200A0000}"/>
    <cellStyle name="20% - uthevingsfarge 4 3 4" xfId="9594" xr:uid="{00000000-0005-0000-0000-0000210A0000}"/>
    <cellStyle name="20% - uthevingsfarge 4 30" xfId="727" xr:uid="{00000000-0005-0000-0000-0000220A0000}"/>
    <cellStyle name="20% - uthevingsfarge 4 30 2" xfId="728" xr:uid="{00000000-0005-0000-0000-0000230A0000}"/>
    <cellStyle name="20% - uthevingsfarge 4 30 2 2" xfId="5450" xr:uid="{00000000-0005-0000-0000-0000240A0000}"/>
    <cellStyle name="20% - uthevingsfarge 4 30 2 2 2" xfId="8083" xr:uid="{00000000-0005-0000-0000-0000250A0000}"/>
    <cellStyle name="20% - uthevingsfarge 4 30 2 3" xfId="10435" xr:uid="{00000000-0005-0000-0000-0000260A0000}"/>
    <cellStyle name="20% - uthevingsfarge 4 30 3" xfId="4729" xr:uid="{00000000-0005-0000-0000-0000270A0000}"/>
    <cellStyle name="20% - uthevingsfarge 4 30 3 2" xfId="7382" xr:uid="{00000000-0005-0000-0000-0000280A0000}"/>
    <cellStyle name="20% - uthevingsfarge 4 30 4" xfId="10698" xr:uid="{00000000-0005-0000-0000-0000290A0000}"/>
    <cellStyle name="20% - uthevingsfarge 4 31" xfId="729" xr:uid="{00000000-0005-0000-0000-00002A0A0000}"/>
    <cellStyle name="20% - uthevingsfarge 4 31 2" xfId="730" xr:uid="{00000000-0005-0000-0000-00002B0A0000}"/>
    <cellStyle name="20% - uthevingsfarge 4 31 2 2" xfId="5451" xr:uid="{00000000-0005-0000-0000-00002C0A0000}"/>
    <cellStyle name="20% - uthevingsfarge 4 31 2 2 2" xfId="8084" xr:uid="{00000000-0005-0000-0000-00002D0A0000}"/>
    <cellStyle name="20% - uthevingsfarge 4 31 2 3" xfId="9843" xr:uid="{00000000-0005-0000-0000-00002E0A0000}"/>
    <cellStyle name="20% - uthevingsfarge 4 31 3" xfId="4730" xr:uid="{00000000-0005-0000-0000-00002F0A0000}"/>
    <cellStyle name="20% - uthevingsfarge 4 31 3 2" xfId="7383" xr:uid="{00000000-0005-0000-0000-0000300A0000}"/>
    <cellStyle name="20% - uthevingsfarge 4 31 4" xfId="9593" xr:uid="{00000000-0005-0000-0000-0000310A0000}"/>
    <cellStyle name="20% - uthevingsfarge 4 32" xfId="731" xr:uid="{00000000-0005-0000-0000-0000320A0000}"/>
    <cellStyle name="20% - uthevingsfarge 4 32 2" xfId="732" xr:uid="{00000000-0005-0000-0000-0000330A0000}"/>
    <cellStyle name="20% - uthevingsfarge 4 32 2 2" xfId="5452" xr:uid="{00000000-0005-0000-0000-0000340A0000}"/>
    <cellStyle name="20% - uthevingsfarge 4 32 2 2 2" xfId="8085" xr:uid="{00000000-0005-0000-0000-0000350A0000}"/>
    <cellStyle name="20% - uthevingsfarge 4 32 2 3" xfId="10434" xr:uid="{00000000-0005-0000-0000-0000360A0000}"/>
    <cellStyle name="20% - uthevingsfarge 4 32 3" xfId="4731" xr:uid="{00000000-0005-0000-0000-0000370A0000}"/>
    <cellStyle name="20% - uthevingsfarge 4 32 3 2" xfId="7384" xr:uid="{00000000-0005-0000-0000-0000380A0000}"/>
    <cellStyle name="20% - uthevingsfarge 4 32 4" xfId="10697" xr:uid="{00000000-0005-0000-0000-0000390A0000}"/>
    <cellStyle name="20% - uthevingsfarge 4 33" xfId="733" xr:uid="{00000000-0005-0000-0000-00003A0A0000}"/>
    <cellStyle name="20% - uthevingsfarge 4 33 2" xfId="734" xr:uid="{00000000-0005-0000-0000-00003B0A0000}"/>
    <cellStyle name="20% - uthevingsfarge 4 33 2 2" xfId="5453" xr:uid="{00000000-0005-0000-0000-00003C0A0000}"/>
    <cellStyle name="20% - uthevingsfarge 4 33 2 2 2" xfId="8086" xr:uid="{00000000-0005-0000-0000-00003D0A0000}"/>
    <cellStyle name="20% - uthevingsfarge 4 33 2 3" xfId="9842" xr:uid="{00000000-0005-0000-0000-00003E0A0000}"/>
    <cellStyle name="20% - uthevingsfarge 4 33 3" xfId="4732" xr:uid="{00000000-0005-0000-0000-00003F0A0000}"/>
    <cellStyle name="20% - uthevingsfarge 4 33 3 2" xfId="7385" xr:uid="{00000000-0005-0000-0000-0000400A0000}"/>
    <cellStyle name="20% - uthevingsfarge 4 33 4" xfId="9592" xr:uid="{00000000-0005-0000-0000-0000410A0000}"/>
    <cellStyle name="20% - uthevingsfarge 4 34" xfId="735" xr:uid="{00000000-0005-0000-0000-0000420A0000}"/>
    <cellStyle name="20% - uthevingsfarge 4 34 2" xfId="736" xr:uid="{00000000-0005-0000-0000-0000430A0000}"/>
    <cellStyle name="20% - uthevingsfarge 4 34 2 2" xfId="5454" xr:uid="{00000000-0005-0000-0000-0000440A0000}"/>
    <cellStyle name="20% - uthevingsfarge 4 34 2 2 2" xfId="8087" xr:uid="{00000000-0005-0000-0000-0000450A0000}"/>
    <cellStyle name="20% - uthevingsfarge 4 34 2 3" xfId="10433" xr:uid="{00000000-0005-0000-0000-0000460A0000}"/>
    <cellStyle name="20% - uthevingsfarge 4 34 3" xfId="4733" xr:uid="{00000000-0005-0000-0000-0000470A0000}"/>
    <cellStyle name="20% - uthevingsfarge 4 34 3 2" xfId="7386" xr:uid="{00000000-0005-0000-0000-0000480A0000}"/>
    <cellStyle name="20% - uthevingsfarge 4 34 4" xfId="10696" xr:uid="{00000000-0005-0000-0000-0000490A0000}"/>
    <cellStyle name="20% - uthevingsfarge 4 35" xfId="737" xr:uid="{00000000-0005-0000-0000-00004A0A0000}"/>
    <cellStyle name="20% - uthevingsfarge 4 35 2" xfId="738" xr:uid="{00000000-0005-0000-0000-00004B0A0000}"/>
    <cellStyle name="20% - uthevingsfarge 4 35 2 2" xfId="5455" xr:uid="{00000000-0005-0000-0000-00004C0A0000}"/>
    <cellStyle name="20% - uthevingsfarge 4 35 2 2 2" xfId="8088" xr:uid="{00000000-0005-0000-0000-00004D0A0000}"/>
    <cellStyle name="20% - uthevingsfarge 4 35 2 3" xfId="9841" xr:uid="{00000000-0005-0000-0000-00004E0A0000}"/>
    <cellStyle name="20% - uthevingsfarge 4 35 3" xfId="4734" xr:uid="{00000000-0005-0000-0000-00004F0A0000}"/>
    <cellStyle name="20% - uthevingsfarge 4 35 3 2" xfId="7387" xr:uid="{00000000-0005-0000-0000-0000500A0000}"/>
    <cellStyle name="20% - uthevingsfarge 4 35 4" xfId="9591" xr:uid="{00000000-0005-0000-0000-0000510A0000}"/>
    <cellStyle name="20% - uthevingsfarge 4 36" xfId="739" xr:uid="{00000000-0005-0000-0000-0000520A0000}"/>
    <cellStyle name="20% - uthevingsfarge 4 36 2" xfId="740" xr:uid="{00000000-0005-0000-0000-0000530A0000}"/>
    <cellStyle name="20% - uthevingsfarge 4 36 2 2" xfId="5456" xr:uid="{00000000-0005-0000-0000-0000540A0000}"/>
    <cellStyle name="20% - uthevingsfarge 4 36 2 2 2" xfId="8089" xr:uid="{00000000-0005-0000-0000-0000550A0000}"/>
    <cellStyle name="20% - uthevingsfarge 4 36 2 3" xfId="10432" xr:uid="{00000000-0005-0000-0000-0000560A0000}"/>
    <cellStyle name="20% - uthevingsfarge 4 36 3" xfId="4735" xr:uid="{00000000-0005-0000-0000-0000570A0000}"/>
    <cellStyle name="20% - uthevingsfarge 4 36 3 2" xfId="7388" xr:uid="{00000000-0005-0000-0000-0000580A0000}"/>
    <cellStyle name="20% - uthevingsfarge 4 36 4" xfId="10695" xr:uid="{00000000-0005-0000-0000-0000590A0000}"/>
    <cellStyle name="20% - uthevingsfarge 4 37" xfId="741" xr:uid="{00000000-0005-0000-0000-00005A0A0000}"/>
    <cellStyle name="20% - uthevingsfarge 4 37 2" xfId="742" xr:uid="{00000000-0005-0000-0000-00005B0A0000}"/>
    <cellStyle name="20% - uthevingsfarge 4 37 2 2" xfId="5457" xr:uid="{00000000-0005-0000-0000-00005C0A0000}"/>
    <cellStyle name="20% - uthevingsfarge 4 37 2 2 2" xfId="8090" xr:uid="{00000000-0005-0000-0000-00005D0A0000}"/>
    <cellStyle name="20% - uthevingsfarge 4 37 2 3" xfId="9840" xr:uid="{00000000-0005-0000-0000-00005E0A0000}"/>
    <cellStyle name="20% - uthevingsfarge 4 37 3" xfId="4736" xr:uid="{00000000-0005-0000-0000-00005F0A0000}"/>
    <cellStyle name="20% - uthevingsfarge 4 37 3 2" xfId="7389" xr:uid="{00000000-0005-0000-0000-0000600A0000}"/>
    <cellStyle name="20% - uthevingsfarge 4 37 4" xfId="9590" xr:uid="{00000000-0005-0000-0000-0000610A0000}"/>
    <cellStyle name="20% - uthevingsfarge 4 38" xfId="743" xr:uid="{00000000-0005-0000-0000-0000620A0000}"/>
    <cellStyle name="20% - uthevingsfarge 4 38 2" xfId="744" xr:uid="{00000000-0005-0000-0000-0000630A0000}"/>
    <cellStyle name="20% - uthevingsfarge 4 38 2 2" xfId="5458" xr:uid="{00000000-0005-0000-0000-0000640A0000}"/>
    <cellStyle name="20% - uthevingsfarge 4 38 2 2 2" xfId="8091" xr:uid="{00000000-0005-0000-0000-0000650A0000}"/>
    <cellStyle name="20% - uthevingsfarge 4 38 2 3" xfId="10431" xr:uid="{00000000-0005-0000-0000-0000660A0000}"/>
    <cellStyle name="20% - uthevingsfarge 4 38 3" xfId="4737" xr:uid="{00000000-0005-0000-0000-0000670A0000}"/>
    <cellStyle name="20% - uthevingsfarge 4 38 3 2" xfId="7390" xr:uid="{00000000-0005-0000-0000-0000680A0000}"/>
    <cellStyle name="20% - uthevingsfarge 4 38 4" xfId="10694" xr:uid="{00000000-0005-0000-0000-0000690A0000}"/>
    <cellStyle name="20% - uthevingsfarge 4 39" xfId="745" xr:uid="{00000000-0005-0000-0000-00006A0A0000}"/>
    <cellStyle name="20% - uthevingsfarge 4 39 2" xfId="746" xr:uid="{00000000-0005-0000-0000-00006B0A0000}"/>
    <cellStyle name="20% - uthevingsfarge 4 39 2 2" xfId="5459" xr:uid="{00000000-0005-0000-0000-00006C0A0000}"/>
    <cellStyle name="20% - uthevingsfarge 4 39 2 2 2" xfId="8092" xr:uid="{00000000-0005-0000-0000-00006D0A0000}"/>
    <cellStyle name="20% - uthevingsfarge 4 39 2 3" xfId="9839" xr:uid="{00000000-0005-0000-0000-00006E0A0000}"/>
    <cellStyle name="20% - uthevingsfarge 4 39 3" xfId="4738" xr:uid="{00000000-0005-0000-0000-00006F0A0000}"/>
    <cellStyle name="20% - uthevingsfarge 4 39 3 2" xfId="7391" xr:uid="{00000000-0005-0000-0000-0000700A0000}"/>
    <cellStyle name="20% - uthevingsfarge 4 39 4" xfId="9589" xr:uid="{00000000-0005-0000-0000-0000710A0000}"/>
    <cellStyle name="20% - uthevingsfarge 4 4" xfId="747" xr:uid="{00000000-0005-0000-0000-0000720A0000}"/>
    <cellStyle name="20% - uthevingsfarge 4 4 2" xfId="748" xr:uid="{00000000-0005-0000-0000-0000730A0000}"/>
    <cellStyle name="20% - uthevingsfarge 4 4 2 2" xfId="5460" xr:uid="{00000000-0005-0000-0000-0000740A0000}"/>
    <cellStyle name="20% - uthevingsfarge 4 4 2 2 2" xfId="8093" xr:uid="{00000000-0005-0000-0000-0000750A0000}"/>
    <cellStyle name="20% - uthevingsfarge 4 4 2 3" xfId="10430" xr:uid="{00000000-0005-0000-0000-0000760A0000}"/>
    <cellStyle name="20% - uthevingsfarge 4 4 3" xfId="4739" xr:uid="{00000000-0005-0000-0000-0000770A0000}"/>
    <cellStyle name="20% - uthevingsfarge 4 4 3 2" xfId="7392" xr:uid="{00000000-0005-0000-0000-0000780A0000}"/>
    <cellStyle name="20% - uthevingsfarge 4 4 4" xfId="10693" xr:uid="{00000000-0005-0000-0000-0000790A0000}"/>
    <cellStyle name="20% - uthevingsfarge 4 40" xfId="749" xr:uid="{00000000-0005-0000-0000-00007A0A0000}"/>
    <cellStyle name="20% - uthevingsfarge 4 40 2" xfId="750" xr:uid="{00000000-0005-0000-0000-00007B0A0000}"/>
    <cellStyle name="20% - uthevingsfarge 4 40 2 2" xfId="5461" xr:uid="{00000000-0005-0000-0000-00007C0A0000}"/>
    <cellStyle name="20% - uthevingsfarge 4 40 2 2 2" xfId="8094" xr:uid="{00000000-0005-0000-0000-00007D0A0000}"/>
    <cellStyle name="20% - uthevingsfarge 4 40 2 3" xfId="9838" xr:uid="{00000000-0005-0000-0000-00007E0A0000}"/>
    <cellStyle name="20% - uthevingsfarge 4 40 3" xfId="4740" xr:uid="{00000000-0005-0000-0000-00007F0A0000}"/>
    <cellStyle name="20% - uthevingsfarge 4 40 3 2" xfId="7393" xr:uid="{00000000-0005-0000-0000-0000800A0000}"/>
    <cellStyle name="20% - uthevingsfarge 4 40 4" xfId="9588" xr:uid="{00000000-0005-0000-0000-0000810A0000}"/>
    <cellStyle name="20% - uthevingsfarge 4 41" xfId="751" xr:uid="{00000000-0005-0000-0000-0000820A0000}"/>
    <cellStyle name="20% - uthevingsfarge 4 41 2" xfId="752" xr:uid="{00000000-0005-0000-0000-0000830A0000}"/>
    <cellStyle name="20% - uthevingsfarge 4 41 2 2" xfId="5462" xr:uid="{00000000-0005-0000-0000-0000840A0000}"/>
    <cellStyle name="20% - uthevingsfarge 4 41 2 2 2" xfId="8095" xr:uid="{00000000-0005-0000-0000-0000850A0000}"/>
    <cellStyle name="20% - uthevingsfarge 4 41 2 3" xfId="10295" xr:uid="{00000000-0005-0000-0000-0000860A0000}"/>
    <cellStyle name="20% - uthevingsfarge 4 41 3" xfId="4741" xr:uid="{00000000-0005-0000-0000-0000870A0000}"/>
    <cellStyle name="20% - uthevingsfarge 4 41 3 2" xfId="7394" xr:uid="{00000000-0005-0000-0000-0000880A0000}"/>
    <cellStyle name="20% - uthevingsfarge 4 41 4" xfId="10429" xr:uid="{00000000-0005-0000-0000-0000890A0000}"/>
    <cellStyle name="20% - uthevingsfarge 4 42" xfId="753" xr:uid="{00000000-0005-0000-0000-00008A0A0000}"/>
    <cellStyle name="20% - uthevingsfarge 4 42 2" xfId="754" xr:uid="{00000000-0005-0000-0000-00008B0A0000}"/>
    <cellStyle name="20% - uthevingsfarge 4 42 2 2" xfId="5463" xr:uid="{00000000-0005-0000-0000-00008C0A0000}"/>
    <cellStyle name="20% - uthevingsfarge 4 42 2 2 2" xfId="8096" xr:uid="{00000000-0005-0000-0000-00008D0A0000}"/>
    <cellStyle name="20% - uthevingsfarge 4 42 2 3" xfId="9954" xr:uid="{00000000-0005-0000-0000-00008E0A0000}"/>
    <cellStyle name="20% - uthevingsfarge 4 42 3" xfId="4742" xr:uid="{00000000-0005-0000-0000-00008F0A0000}"/>
    <cellStyle name="20% - uthevingsfarge 4 42 3 2" xfId="7395" xr:uid="{00000000-0005-0000-0000-0000900A0000}"/>
    <cellStyle name="20% - uthevingsfarge 4 42 4" xfId="9837" xr:uid="{00000000-0005-0000-0000-0000910A0000}"/>
    <cellStyle name="20% - uthevingsfarge 4 43" xfId="755" xr:uid="{00000000-0005-0000-0000-0000920A0000}"/>
    <cellStyle name="20% - uthevingsfarge 4 43 2" xfId="756" xr:uid="{00000000-0005-0000-0000-0000930A0000}"/>
    <cellStyle name="20% - uthevingsfarge 4 43 2 2" xfId="5464" xr:uid="{00000000-0005-0000-0000-0000940A0000}"/>
    <cellStyle name="20% - uthevingsfarge 4 43 2 2 2" xfId="8097" xr:uid="{00000000-0005-0000-0000-0000950A0000}"/>
    <cellStyle name="20% - uthevingsfarge 4 43 2 3" xfId="10294" xr:uid="{00000000-0005-0000-0000-0000960A0000}"/>
    <cellStyle name="20% - uthevingsfarge 4 43 3" xfId="4743" xr:uid="{00000000-0005-0000-0000-0000970A0000}"/>
    <cellStyle name="20% - uthevingsfarge 4 43 3 2" xfId="7396" xr:uid="{00000000-0005-0000-0000-0000980A0000}"/>
    <cellStyle name="20% - uthevingsfarge 4 43 4" xfId="10428" xr:uid="{00000000-0005-0000-0000-0000990A0000}"/>
    <cellStyle name="20% - uthevingsfarge 4 44" xfId="757" xr:uid="{00000000-0005-0000-0000-00009A0A0000}"/>
    <cellStyle name="20% - uthevingsfarge 4 44 2" xfId="758" xr:uid="{00000000-0005-0000-0000-00009B0A0000}"/>
    <cellStyle name="20% - uthevingsfarge 4 44 2 2" xfId="5465" xr:uid="{00000000-0005-0000-0000-00009C0A0000}"/>
    <cellStyle name="20% - uthevingsfarge 4 44 2 2 2" xfId="8098" xr:uid="{00000000-0005-0000-0000-00009D0A0000}"/>
    <cellStyle name="20% - uthevingsfarge 4 44 2 3" xfId="9877" xr:uid="{00000000-0005-0000-0000-00009E0A0000}"/>
    <cellStyle name="20% - uthevingsfarge 4 44 3" xfId="4744" xr:uid="{00000000-0005-0000-0000-00009F0A0000}"/>
    <cellStyle name="20% - uthevingsfarge 4 44 3 2" xfId="7397" xr:uid="{00000000-0005-0000-0000-0000A00A0000}"/>
    <cellStyle name="20% - uthevingsfarge 4 44 4" xfId="9836" xr:uid="{00000000-0005-0000-0000-0000A10A0000}"/>
    <cellStyle name="20% - uthevingsfarge 4 45" xfId="759" xr:uid="{00000000-0005-0000-0000-0000A20A0000}"/>
    <cellStyle name="20% - uthevingsfarge 4 45 2" xfId="760" xr:uid="{00000000-0005-0000-0000-0000A30A0000}"/>
    <cellStyle name="20% - uthevingsfarge 4 45 2 2" xfId="5466" xr:uid="{00000000-0005-0000-0000-0000A40A0000}"/>
    <cellStyle name="20% - uthevingsfarge 4 45 2 2 2" xfId="8099" xr:uid="{00000000-0005-0000-0000-0000A50A0000}"/>
    <cellStyle name="20% - uthevingsfarge 4 45 2 3" xfId="10293" xr:uid="{00000000-0005-0000-0000-0000A60A0000}"/>
    <cellStyle name="20% - uthevingsfarge 4 45 3" xfId="4745" xr:uid="{00000000-0005-0000-0000-0000A70A0000}"/>
    <cellStyle name="20% - uthevingsfarge 4 45 3 2" xfId="7398" xr:uid="{00000000-0005-0000-0000-0000A80A0000}"/>
    <cellStyle name="20% - uthevingsfarge 4 45 4" xfId="10427" xr:uid="{00000000-0005-0000-0000-0000A90A0000}"/>
    <cellStyle name="20% - uthevingsfarge 4 46" xfId="761" xr:uid="{00000000-0005-0000-0000-0000AA0A0000}"/>
    <cellStyle name="20% - uthevingsfarge 4 46 2" xfId="762" xr:uid="{00000000-0005-0000-0000-0000AB0A0000}"/>
    <cellStyle name="20% - uthevingsfarge 4 46 2 2" xfId="5467" xr:uid="{00000000-0005-0000-0000-0000AC0A0000}"/>
    <cellStyle name="20% - uthevingsfarge 4 46 2 2 2" xfId="8100" xr:uid="{00000000-0005-0000-0000-0000AD0A0000}"/>
    <cellStyle name="20% - uthevingsfarge 4 46 2 3" xfId="9930" xr:uid="{00000000-0005-0000-0000-0000AE0A0000}"/>
    <cellStyle name="20% - uthevingsfarge 4 46 3" xfId="4746" xr:uid="{00000000-0005-0000-0000-0000AF0A0000}"/>
    <cellStyle name="20% - uthevingsfarge 4 46 3 2" xfId="7399" xr:uid="{00000000-0005-0000-0000-0000B00A0000}"/>
    <cellStyle name="20% - uthevingsfarge 4 46 4" xfId="9835" xr:uid="{00000000-0005-0000-0000-0000B10A0000}"/>
    <cellStyle name="20% - uthevingsfarge 4 47" xfId="763" xr:uid="{00000000-0005-0000-0000-0000B20A0000}"/>
    <cellStyle name="20% - uthevingsfarge 4 47 2" xfId="764" xr:uid="{00000000-0005-0000-0000-0000B30A0000}"/>
    <cellStyle name="20% - uthevingsfarge 4 47 2 2" xfId="5468" xr:uid="{00000000-0005-0000-0000-0000B40A0000}"/>
    <cellStyle name="20% - uthevingsfarge 4 47 2 2 2" xfId="8101" xr:uid="{00000000-0005-0000-0000-0000B50A0000}"/>
    <cellStyle name="20% - uthevingsfarge 4 47 2 3" xfId="10292" xr:uid="{00000000-0005-0000-0000-0000B60A0000}"/>
    <cellStyle name="20% - uthevingsfarge 4 47 3" xfId="4747" xr:uid="{00000000-0005-0000-0000-0000B70A0000}"/>
    <cellStyle name="20% - uthevingsfarge 4 47 3 2" xfId="7400" xr:uid="{00000000-0005-0000-0000-0000B80A0000}"/>
    <cellStyle name="20% - uthevingsfarge 4 47 4" xfId="10426" xr:uid="{00000000-0005-0000-0000-0000B90A0000}"/>
    <cellStyle name="20% - uthevingsfarge 4 48" xfId="765" xr:uid="{00000000-0005-0000-0000-0000BA0A0000}"/>
    <cellStyle name="20% - uthevingsfarge 4 48 2" xfId="766" xr:uid="{00000000-0005-0000-0000-0000BB0A0000}"/>
    <cellStyle name="20% - uthevingsfarge 4 48 2 2" xfId="5469" xr:uid="{00000000-0005-0000-0000-0000BC0A0000}"/>
    <cellStyle name="20% - uthevingsfarge 4 48 2 2 2" xfId="8102" xr:uid="{00000000-0005-0000-0000-0000BD0A0000}"/>
    <cellStyle name="20% - uthevingsfarge 4 48 2 3" xfId="9941" xr:uid="{00000000-0005-0000-0000-0000BE0A0000}"/>
    <cellStyle name="20% - uthevingsfarge 4 48 3" xfId="4748" xr:uid="{00000000-0005-0000-0000-0000BF0A0000}"/>
    <cellStyle name="20% - uthevingsfarge 4 48 3 2" xfId="7401" xr:uid="{00000000-0005-0000-0000-0000C00A0000}"/>
    <cellStyle name="20% - uthevingsfarge 4 48 4" xfId="9834" xr:uid="{00000000-0005-0000-0000-0000C10A0000}"/>
    <cellStyle name="20% - uthevingsfarge 4 49" xfId="767" xr:uid="{00000000-0005-0000-0000-0000C20A0000}"/>
    <cellStyle name="20% - uthevingsfarge 4 49 2" xfId="768" xr:uid="{00000000-0005-0000-0000-0000C30A0000}"/>
    <cellStyle name="20% - uthevingsfarge 4 49 2 2" xfId="5470" xr:uid="{00000000-0005-0000-0000-0000C40A0000}"/>
    <cellStyle name="20% - uthevingsfarge 4 49 2 2 2" xfId="8103" xr:uid="{00000000-0005-0000-0000-0000C50A0000}"/>
    <cellStyle name="20% - uthevingsfarge 4 49 2 3" xfId="10291" xr:uid="{00000000-0005-0000-0000-0000C60A0000}"/>
    <cellStyle name="20% - uthevingsfarge 4 49 3" xfId="4749" xr:uid="{00000000-0005-0000-0000-0000C70A0000}"/>
    <cellStyle name="20% - uthevingsfarge 4 49 3 2" xfId="7402" xr:uid="{00000000-0005-0000-0000-0000C80A0000}"/>
    <cellStyle name="20% - uthevingsfarge 4 49 4" xfId="10425" xr:uid="{00000000-0005-0000-0000-0000C90A0000}"/>
    <cellStyle name="20% - uthevingsfarge 4 5" xfId="769" xr:uid="{00000000-0005-0000-0000-0000CA0A0000}"/>
    <cellStyle name="20% - uthevingsfarge 4 5 2" xfId="770" xr:uid="{00000000-0005-0000-0000-0000CB0A0000}"/>
    <cellStyle name="20% - uthevingsfarge 4 5 2 2" xfId="5471" xr:uid="{00000000-0005-0000-0000-0000CC0A0000}"/>
    <cellStyle name="20% - uthevingsfarge 4 5 2 2 2" xfId="8104" xr:uid="{00000000-0005-0000-0000-0000CD0A0000}"/>
    <cellStyle name="20% - uthevingsfarge 4 5 2 3" xfId="9932" xr:uid="{00000000-0005-0000-0000-0000CE0A0000}"/>
    <cellStyle name="20% - uthevingsfarge 4 5 3" xfId="4750" xr:uid="{00000000-0005-0000-0000-0000CF0A0000}"/>
    <cellStyle name="20% - uthevingsfarge 4 5 3 2" xfId="7403" xr:uid="{00000000-0005-0000-0000-0000D00A0000}"/>
    <cellStyle name="20% - uthevingsfarge 4 5 4" xfId="9833" xr:uid="{00000000-0005-0000-0000-0000D10A0000}"/>
    <cellStyle name="20% - uthevingsfarge 4 50" xfId="771" xr:uid="{00000000-0005-0000-0000-0000D20A0000}"/>
    <cellStyle name="20% - uthevingsfarge 4 50 2" xfId="772" xr:uid="{00000000-0005-0000-0000-0000D30A0000}"/>
    <cellStyle name="20% - uthevingsfarge 4 50 2 2" xfId="5472" xr:uid="{00000000-0005-0000-0000-0000D40A0000}"/>
    <cellStyle name="20% - uthevingsfarge 4 50 2 2 2" xfId="8105" xr:uid="{00000000-0005-0000-0000-0000D50A0000}"/>
    <cellStyle name="20% - uthevingsfarge 4 50 2 3" xfId="10290" xr:uid="{00000000-0005-0000-0000-0000D60A0000}"/>
    <cellStyle name="20% - uthevingsfarge 4 50 3" xfId="4751" xr:uid="{00000000-0005-0000-0000-0000D70A0000}"/>
    <cellStyle name="20% - uthevingsfarge 4 50 3 2" xfId="7404" xr:uid="{00000000-0005-0000-0000-0000D80A0000}"/>
    <cellStyle name="20% - uthevingsfarge 4 50 4" xfId="10424" xr:uid="{00000000-0005-0000-0000-0000D90A0000}"/>
    <cellStyle name="20% - uthevingsfarge 4 51" xfId="773" xr:uid="{00000000-0005-0000-0000-0000DA0A0000}"/>
    <cellStyle name="20% - uthevingsfarge 4 51 2" xfId="774" xr:uid="{00000000-0005-0000-0000-0000DB0A0000}"/>
    <cellStyle name="20% - uthevingsfarge 4 51 2 2" xfId="5473" xr:uid="{00000000-0005-0000-0000-0000DC0A0000}"/>
    <cellStyle name="20% - uthevingsfarge 4 51 2 2 2" xfId="8106" xr:uid="{00000000-0005-0000-0000-0000DD0A0000}"/>
    <cellStyle name="20% - uthevingsfarge 4 51 2 3" xfId="9878" xr:uid="{00000000-0005-0000-0000-0000DE0A0000}"/>
    <cellStyle name="20% - uthevingsfarge 4 51 3" xfId="4752" xr:uid="{00000000-0005-0000-0000-0000DF0A0000}"/>
    <cellStyle name="20% - uthevingsfarge 4 51 3 2" xfId="7405" xr:uid="{00000000-0005-0000-0000-0000E00A0000}"/>
    <cellStyle name="20% - uthevingsfarge 4 51 4" xfId="9832" xr:uid="{00000000-0005-0000-0000-0000E10A0000}"/>
    <cellStyle name="20% - uthevingsfarge 4 52" xfId="775" xr:uid="{00000000-0005-0000-0000-0000E20A0000}"/>
    <cellStyle name="20% - uthevingsfarge 4 52 2" xfId="776" xr:uid="{00000000-0005-0000-0000-0000E30A0000}"/>
    <cellStyle name="20% - uthevingsfarge 4 52 2 2" xfId="5474" xr:uid="{00000000-0005-0000-0000-0000E40A0000}"/>
    <cellStyle name="20% - uthevingsfarge 4 52 2 2 2" xfId="8107" xr:uid="{00000000-0005-0000-0000-0000E50A0000}"/>
    <cellStyle name="20% - uthevingsfarge 4 52 2 3" xfId="10289" xr:uid="{00000000-0005-0000-0000-0000E60A0000}"/>
    <cellStyle name="20% - uthevingsfarge 4 52 3" xfId="4753" xr:uid="{00000000-0005-0000-0000-0000E70A0000}"/>
    <cellStyle name="20% - uthevingsfarge 4 52 3 2" xfId="7406" xr:uid="{00000000-0005-0000-0000-0000E80A0000}"/>
    <cellStyle name="20% - uthevingsfarge 4 52 4" xfId="10423" xr:uid="{00000000-0005-0000-0000-0000E90A0000}"/>
    <cellStyle name="20% - uthevingsfarge 4 53" xfId="777" xr:uid="{00000000-0005-0000-0000-0000EA0A0000}"/>
    <cellStyle name="20% - uthevingsfarge 4 53 2" xfId="778" xr:uid="{00000000-0005-0000-0000-0000EB0A0000}"/>
    <cellStyle name="20% - uthevingsfarge 4 53 2 2" xfId="5475" xr:uid="{00000000-0005-0000-0000-0000EC0A0000}"/>
    <cellStyle name="20% - uthevingsfarge 4 53 2 2 2" xfId="8108" xr:uid="{00000000-0005-0000-0000-0000ED0A0000}"/>
    <cellStyle name="20% - uthevingsfarge 4 53 2 3" xfId="9931" xr:uid="{00000000-0005-0000-0000-0000EE0A0000}"/>
    <cellStyle name="20% - uthevingsfarge 4 53 3" xfId="4754" xr:uid="{00000000-0005-0000-0000-0000EF0A0000}"/>
    <cellStyle name="20% - uthevingsfarge 4 53 3 2" xfId="7407" xr:uid="{00000000-0005-0000-0000-0000F00A0000}"/>
    <cellStyle name="20% - uthevingsfarge 4 53 4" xfId="9831" xr:uid="{00000000-0005-0000-0000-0000F10A0000}"/>
    <cellStyle name="20% - uthevingsfarge 4 54" xfId="779" xr:uid="{00000000-0005-0000-0000-0000F20A0000}"/>
    <cellStyle name="20% - uthevingsfarge 4 54 2" xfId="780" xr:uid="{00000000-0005-0000-0000-0000F30A0000}"/>
    <cellStyle name="20% - uthevingsfarge 4 54 2 2" xfId="5476" xr:uid="{00000000-0005-0000-0000-0000F40A0000}"/>
    <cellStyle name="20% - uthevingsfarge 4 54 2 2 2" xfId="8109" xr:uid="{00000000-0005-0000-0000-0000F50A0000}"/>
    <cellStyle name="20% - uthevingsfarge 4 54 2 3" xfId="10288" xr:uid="{00000000-0005-0000-0000-0000F60A0000}"/>
    <cellStyle name="20% - uthevingsfarge 4 54 3" xfId="4755" xr:uid="{00000000-0005-0000-0000-0000F70A0000}"/>
    <cellStyle name="20% - uthevingsfarge 4 54 3 2" xfId="7408" xr:uid="{00000000-0005-0000-0000-0000F80A0000}"/>
    <cellStyle name="20% - uthevingsfarge 4 54 4" xfId="10422" xr:uid="{00000000-0005-0000-0000-0000F90A0000}"/>
    <cellStyle name="20% - uthevingsfarge 4 55" xfId="781" xr:uid="{00000000-0005-0000-0000-0000FA0A0000}"/>
    <cellStyle name="20% - uthevingsfarge 4 55 2" xfId="782" xr:uid="{00000000-0005-0000-0000-0000FB0A0000}"/>
    <cellStyle name="20% - uthevingsfarge 4 55 2 2" xfId="5477" xr:uid="{00000000-0005-0000-0000-0000FC0A0000}"/>
    <cellStyle name="20% - uthevingsfarge 4 55 2 2 2" xfId="8110" xr:uid="{00000000-0005-0000-0000-0000FD0A0000}"/>
    <cellStyle name="20% - uthevingsfarge 4 55 2 3" xfId="9955" xr:uid="{00000000-0005-0000-0000-0000FE0A0000}"/>
    <cellStyle name="20% - uthevingsfarge 4 55 3" xfId="4756" xr:uid="{00000000-0005-0000-0000-0000FF0A0000}"/>
    <cellStyle name="20% - uthevingsfarge 4 55 3 2" xfId="7409" xr:uid="{00000000-0005-0000-0000-0000000B0000}"/>
    <cellStyle name="20% - uthevingsfarge 4 55 4" xfId="9830" xr:uid="{00000000-0005-0000-0000-0000010B0000}"/>
    <cellStyle name="20% - uthevingsfarge 4 56" xfId="783" xr:uid="{00000000-0005-0000-0000-0000020B0000}"/>
    <cellStyle name="20% - uthevingsfarge 4 56 2" xfId="784" xr:uid="{00000000-0005-0000-0000-0000030B0000}"/>
    <cellStyle name="20% - uthevingsfarge 4 56 2 2" xfId="5478" xr:uid="{00000000-0005-0000-0000-0000040B0000}"/>
    <cellStyle name="20% - uthevingsfarge 4 56 2 2 2" xfId="8111" xr:uid="{00000000-0005-0000-0000-0000050B0000}"/>
    <cellStyle name="20% - uthevingsfarge 4 56 2 3" xfId="10287" xr:uid="{00000000-0005-0000-0000-0000060B0000}"/>
    <cellStyle name="20% - uthevingsfarge 4 56 3" xfId="4757" xr:uid="{00000000-0005-0000-0000-0000070B0000}"/>
    <cellStyle name="20% - uthevingsfarge 4 56 3 2" xfId="7410" xr:uid="{00000000-0005-0000-0000-0000080B0000}"/>
    <cellStyle name="20% - uthevingsfarge 4 56 4" xfId="10421" xr:uid="{00000000-0005-0000-0000-0000090B0000}"/>
    <cellStyle name="20% - uthevingsfarge 4 57" xfId="785" xr:uid="{00000000-0005-0000-0000-00000A0B0000}"/>
    <cellStyle name="20% - uthevingsfarge 4 57 2" xfId="786" xr:uid="{00000000-0005-0000-0000-00000B0B0000}"/>
    <cellStyle name="20% - uthevingsfarge 4 57 2 2" xfId="5479" xr:uid="{00000000-0005-0000-0000-00000C0B0000}"/>
    <cellStyle name="20% - uthevingsfarge 4 57 2 2 2" xfId="8112" xr:uid="{00000000-0005-0000-0000-00000D0B0000}"/>
    <cellStyle name="20% - uthevingsfarge 4 57 2 3" xfId="9956" xr:uid="{00000000-0005-0000-0000-00000E0B0000}"/>
    <cellStyle name="20% - uthevingsfarge 4 57 3" xfId="4758" xr:uid="{00000000-0005-0000-0000-00000F0B0000}"/>
    <cellStyle name="20% - uthevingsfarge 4 57 3 2" xfId="7411" xr:uid="{00000000-0005-0000-0000-0000100B0000}"/>
    <cellStyle name="20% - uthevingsfarge 4 57 4" xfId="9829" xr:uid="{00000000-0005-0000-0000-0000110B0000}"/>
    <cellStyle name="20% - uthevingsfarge 4 58" xfId="787" xr:uid="{00000000-0005-0000-0000-0000120B0000}"/>
    <cellStyle name="20% - uthevingsfarge 4 58 2" xfId="788" xr:uid="{00000000-0005-0000-0000-0000130B0000}"/>
    <cellStyle name="20% - uthevingsfarge 4 58 2 2" xfId="5480" xr:uid="{00000000-0005-0000-0000-0000140B0000}"/>
    <cellStyle name="20% - uthevingsfarge 4 58 2 2 2" xfId="8113" xr:uid="{00000000-0005-0000-0000-0000150B0000}"/>
    <cellStyle name="20% - uthevingsfarge 4 58 2 3" xfId="9587" xr:uid="{00000000-0005-0000-0000-0000160B0000}"/>
    <cellStyle name="20% - uthevingsfarge 4 58 3" xfId="4759" xr:uid="{00000000-0005-0000-0000-0000170B0000}"/>
    <cellStyle name="20% - uthevingsfarge 4 58 3 2" xfId="7412" xr:uid="{00000000-0005-0000-0000-0000180B0000}"/>
    <cellStyle name="20% - uthevingsfarge 4 58 4" xfId="9979" xr:uid="{00000000-0005-0000-0000-0000190B0000}"/>
    <cellStyle name="20% - uthevingsfarge 4 59" xfId="789" xr:uid="{00000000-0005-0000-0000-00001A0B0000}"/>
    <cellStyle name="20% - uthevingsfarge 4 59 2" xfId="790" xr:uid="{00000000-0005-0000-0000-00001B0B0000}"/>
    <cellStyle name="20% - uthevingsfarge 4 59 2 2" xfId="5481" xr:uid="{00000000-0005-0000-0000-00001C0B0000}"/>
    <cellStyle name="20% - uthevingsfarge 4 59 2 2 2" xfId="8114" xr:uid="{00000000-0005-0000-0000-00001D0B0000}"/>
    <cellStyle name="20% - uthevingsfarge 4 59 2 3" xfId="9217" xr:uid="{00000000-0005-0000-0000-00001E0B0000}"/>
    <cellStyle name="20% - uthevingsfarge 4 59 3" xfId="4760" xr:uid="{00000000-0005-0000-0000-00001F0B0000}"/>
    <cellStyle name="20% - uthevingsfarge 4 59 3 2" xfId="7413" xr:uid="{00000000-0005-0000-0000-0000200B0000}"/>
    <cellStyle name="20% - uthevingsfarge 4 59 4" xfId="10727" xr:uid="{00000000-0005-0000-0000-0000210B0000}"/>
    <cellStyle name="20% - uthevingsfarge 4 6" xfId="791" xr:uid="{00000000-0005-0000-0000-0000220B0000}"/>
    <cellStyle name="20% - uthevingsfarge 4 6 2" xfId="792" xr:uid="{00000000-0005-0000-0000-0000230B0000}"/>
    <cellStyle name="20% - uthevingsfarge 4 6 2 2" xfId="5482" xr:uid="{00000000-0005-0000-0000-0000240B0000}"/>
    <cellStyle name="20% - uthevingsfarge 4 6 2 2 2" xfId="8115" xr:uid="{00000000-0005-0000-0000-0000250B0000}"/>
    <cellStyle name="20% - uthevingsfarge 4 6 2 3" xfId="9216" xr:uid="{00000000-0005-0000-0000-0000260B0000}"/>
    <cellStyle name="20% - uthevingsfarge 4 6 3" xfId="4761" xr:uid="{00000000-0005-0000-0000-0000270B0000}"/>
    <cellStyle name="20% - uthevingsfarge 4 6 3 2" xfId="7414" xr:uid="{00000000-0005-0000-0000-0000280B0000}"/>
    <cellStyle name="20% - uthevingsfarge 4 6 4" xfId="10722" xr:uid="{00000000-0005-0000-0000-0000290B0000}"/>
    <cellStyle name="20% - uthevingsfarge 4 60" xfId="793" xr:uid="{00000000-0005-0000-0000-00002A0B0000}"/>
    <cellStyle name="20% - uthevingsfarge 4 60 2" xfId="794" xr:uid="{00000000-0005-0000-0000-00002B0B0000}"/>
    <cellStyle name="20% - uthevingsfarge 4 60 3" xfId="9978" xr:uid="{00000000-0005-0000-0000-00002C0B0000}"/>
    <cellStyle name="20% - uthevingsfarge 4 61" xfId="795" xr:uid="{00000000-0005-0000-0000-00002D0B0000}"/>
    <cellStyle name="20% - uthevingsfarge 4 61 2" xfId="796" xr:uid="{00000000-0005-0000-0000-00002E0B0000}"/>
    <cellStyle name="20% - uthevingsfarge 4 62" xfId="797" xr:uid="{00000000-0005-0000-0000-00002F0B0000}"/>
    <cellStyle name="20% - uthevingsfarge 4 62 2" xfId="798" xr:uid="{00000000-0005-0000-0000-0000300B0000}"/>
    <cellStyle name="20% - uthevingsfarge 4 63" xfId="799" xr:uid="{00000000-0005-0000-0000-0000310B0000}"/>
    <cellStyle name="20% - uthevingsfarge 4 63 2" xfId="800" xr:uid="{00000000-0005-0000-0000-0000320B0000}"/>
    <cellStyle name="20% - uthevingsfarge 4 64" xfId="801" xr:uid="{00000000-0005-0000-0000-0000330B0000}"/>
    <cellStyle name="20% - uthevingsfarge 4 64 2" xfId="802" xr:uid="{00000000-0005-0000-0000-0000340B0000}"/>
    <cellStyle name="20% - uthevingsfarge 4 65" xfId="803" xr:uid="{00000000-0005-0000-0000-0000350B0000}"/>
    <cellStyle name="20% - uthevingsfarge 4 65 2" xfId="804" xr:uid="{00000000-0005-0000-0000-0000360B0000}"/>
    <cellStyle name="20% - uthevingsfarge 4 66" xfId="805" xr:uid="{00000000-0005-0000-0000-0000370B0000}"/>
    <cellStyle name="20% - uthevingsfarge 4 66 2" xfId="806" xr:uid="{00000000-0005-0000-0000-0000380B0000}"/>
    <cellStyle name="20% - uthevingsfarge 4 67" xfId="807" xr:uid="{00000000-0005-0000-0000-0000390B0000}"/>
    <cellStyle name="20% - uthevingsfarge 4 67 2" xfId="808" xr:uid="{00000000-0005-0000-0000-00003A0B0000}"/>
    <cellStyle name="20% - uthevingsfarge 4 68" xfId="809" xr:uid="{00000000-0005-0000-0000-00003B0B0000}"/>
    <cellStyle name="20% - uthevingsfarge 4 68 2" xfId="810" xr:uid="{00000000-0005-0000-0000-00003C0B0000}"/>
    <cellStyle name="20% - uthevingsfarge 4 69" xfId="811" xr:uid="{00000000-0005-0000-0000-00003D0B0000}"/>
    <cellStyle name="20% - uthevingsfarge 4 69 2" xfId="812" xr:uid="{00000000-0005-0000-0000-00003E0B0000}"/>
    <cellStyle name="20% - uthevingsfarge 4 7" xfId="813" xr:uid="{00000000-0005-0000-0000-00003F0B0000}"/>
    <cellStyle name="20% - uthevingsfarge 4 7 2" xfId="814" xr:uid="{00000000-0005-0000-0000-0000400B0000}"/>
    <cellStyle name="20% - uthevingsfarge 4 7 2 2" xfId="5483" xr:uid="{00000000-0005-0000-0000-0000410B0000}"/>
    <cellStyle name="20% - uthevingsfarge 4 7 2 2 2" xfId="8116" xr:uid="{00000000-0005-0000-0000-0000420B0000}"/>
    <cellStyle name="20% - uthevingsfarge 4 7 2 3" xfId="9977" xr:uid="{00000000-0005-0000-0000-0000430B0000}"/>
    <cellStyle name="20% - uthevingsfarge 4 7 3" xfId="4762" xr:uid="{00000000-0005-0000-0000-0000440B0000}"/>
    <cellStyle name="20% - uthevingsfarge 4 7 3 2" xfId="7415" xr:uid="{00000000-0005-0000-0000-0000450B0000}"/>
    <cellStyle name="20% - uthevingsfarge 4 7 4" xfId="9976" xr:uid="{00000000-0005-0000-0000-0000460B0000}"/>
    <cellStyle name="20% - uthevingsfarge 4 70" xfId="815" xr:uid="{00000000-0005-0000-0000-0000470B0000}"/>
    <cellStyle name="20% - uthevingsfarge 4 70 2" xfId="816" xr:uid="{00000000-0005-0000-0000-0000480B0000}"/>
    <cellStyle name="20% - uthevingsfarge 4 71" xfId="817" xr:uid="{00000000-0005-0000-0000-0000490B0000}"/>
    <cellStyle name="20% - uthevingsfarge 4 71 2" xfId="818" xr:uid="{00000000-0005-0000-0000-00004A0B0000}"/>
    <cellStyle name="20% - uthevingsfarge 4 72" xfId="819" xr:uid="{00000000-0005-0000-0000-00004B0B0000}"/>
    <cellStyle name="20% - uthevingsfarge 4 72 2" xfId="820" xr:uid="{00000000-0005-0000-0000-00004C0B0000}"/>
    <cellStyle name="20% - uthevingsfarge 4 73" xfId="821" xr:uid="{00000000-0005-0000-0000-00004D0B0000}"/>
    <cellStyle name="20% - uthevingsfarge 4 73 2" xfId="822" xr:uid="{00000000-0005-0000-0000-00004E0B0000}"/>
    <cellStyle name="20% - uthevingsfarge 4 74" xfId="823" xr:uid="{00000000-0005-0000-0000-00004F0B0000}"/>
    <cellStyle name="20% - uthevingsfarge 4 74 2" xfId="824" xr:uid="{00000000-0005-0000-0000-0000500B0000}"/>
    <cellStyle name="20% - uthevingsfarge 4 75" xfId="825" xr:uid="{00000000-0005-0000-0000-0000510B0000}"/>
    <cellStyle name="20% - uthevingsfarge 4 75 2" xfId="826" xr:uid="{00000000-0005-0000-0000-0000520B0000}"/>
    <cellStyle name="20% - uthevingsfarge 4 76" xfId="827" xr:uid="{00000000-0005-0000-0000-0000530B0000}"/>
    <cellStyle name="20% - uthevingsfarge 4 76 2" xfId="828" xr:uid="{00000000-0005-0000-0000-0000540B0000}"/>
    <cellStyle name="20% - uthevingsfarge 4 77" xfId="829" xr:uid="{00000000-0005-0000-0000-0000550B0000}"/>
    <cellStyle name="20% - uthevingsfarge 4 78" xfId="830" xr:uid="{00000000-0005-0000-0000-0000560B0000}"/>
    <cellStyle name="20% - uthevingsfarge 4 79" xfId="831" xr:uid="{00000000-0005-0000-0000-0000570B0000}"/>
    <cellStyle name="20% - uthevingsfarge 4 8" xfId="832" xr:uid="{00000000-0005-0000-0000-0000580B0000}"/>
    <cellStyle name="20% - uthevingsfarge 4 8 2" xfId="833" xr:uid="{00000000-0005-0000-0000-0000590B0000}"/>
    <cellStyle name="20% - uthevingsfarge 4 8 2 2" xfId="5484" xr:uid="{00000000-0005-0000-0000-00005A0B0000}"/>
    <cellStyle name="20% - uthevingsfarge 4 8 2 2 2" xfId="8117" xr:uid="{00000000-0005-0000-0000-00005B0B0000}"/>
    <cellStyle name="20% - uthevingsfarge 4 8 2 3" xfId="10721" xr:uid="{00000000-0005-0000-0000-00005C0B0000}"/>
    <cellStyle name="20% - uthevingsfarge 4 8 3" xfId="4763" xr:uid="{00000000-0005-0000-0000-00005D0B0000}"/>
    <cellStyle name="20% - uthevingsfarge 4 8 3 2" xfId="7416" xr:uid="{00000000-0005-0000-0000-00005E0B0000}"/>
    <cellStyle name="20% - uthevingsfarge 4 8 4" xfId="9215" xr:uid="{00000000-0005-0000-0000-00005F0B0000}"/>
    <cellStyle name="20% - uthevingsfarge 4 80" xfId="834" xr:uid="{00000000-0005-0000-0000-0000600B0000}"/>
    <cellStyle name="20% - uthevingsfarge 4 81" xfId="835" xr:uid="{00000000-0005-0000-0000-0000610B0000}"/>
    <cellStyle name="20% - uthevingsfarge 4 82" xfId="836" xr:uid="{00000000-0005-0000-0000-0000620B0000}"/>
    <cellStyle name="20% - uthevingsfarge 4 83" xfId="837" xr:uid="{00000000-0005-0000-0000-0000630B0000}"/>
    <cellStyle name="20% - uthevingsfarge 4 84" xfId="838" xr:uid="{00000000-0005-0000-0000-0000640B0000}"/>
    <cellStyle name="20% - uthevingsfarge 4 85" xfId="839" xr:uid="{00000000-0005-0000-0000-0000650B0000}"/>
    <cellStyle name="20% - uthevingsfarge 4 86" xfId="840" xr:uid="{00000000-0005-0000-0000-0000660B0000}"/>
    <cellStyle name="20% - uthevingsfarge 4 87" xfId="841" xr:uid="{00000000-0005-0000-0000-0000670B0000}"/>
    <cellStyle name="20% - uthevingsfarge 4 88" xfId="842" xr:uid="{00000000-0005-0000-0000-0000680B0000}"/>
    <cellStyle name="20% - uthevingsfarge 4 89" xfId="843" xr:uid="{00000000-0005-0000-0000-0000690B0000}"/>
    <cellStyle name="20% - uthevingsfarge 4 9" xfId="844" xr:uid="{00000000-0005-0000-0000-00006A0B0000}"/>
    <cellStyle name="20% - uthevingsfarge 4 9 2" xfId="845" xr:uid="{00000000-0005-0000-0000-00006B0B0000}"/>
    <cellStyle name="20% - uthevingsfarge 4 9 2 2" xfId="5485" xr:uid="{00000000-0005-0000-0000-00006C0B0000}"/>
    <cellStyle name="20% - uthevingsfarge 4 9 2 2 2" xfId="8118" xr:uid="{00000000-0005-0000-0000-00006D0B0000}"/>
    <cellStyle name="20% - uthevingsfarge 4 9 2 3" xfId="9975" xr:uid="{00000000-0005-0000-0000-00006E0B0000}"/>
    <cellStyle name="20% - uthevingsfarge 4 9 3" xfId="4764" xr:uid="{00000000-0005-0000-0000-00006F0B0000}"/>
    <cellStyle name="20% - uthevingsfarge 4 9 3 2" xfId="7417" xr:uid="{00000000-0005-0000-0000-0000700B0000}"/>
    <cellStyle name="20% - uthevingsfarge 4 9 4" xfId="9987" xr:uid="{00000000-0005-0000-0000-0000710B0000}"/>
    <cellStyle name="20% - uthevingsfarge 4 90" xfId="846" xr:uid="{00000000-0005-0000-0000-0000720B0000}"/>
    <cellStyle name="20% - uthevingsfarge 4 90 2" xfId="2800" xr:uid="{00000000-0005-0000-0000-0000730B0000}"/>
    <cellStyle name="20% - uthevingsfarge 4 90 2 2" xfId="3160" xr:uid="{00000000-0005-0000-0000-0000740B0000}"/>
    <cellStyle name="20% - uthevingsfarge 4 90 2 2 2" xfId="6745" xr:uid="{00000000-0005-0000-0000-0000750B0000}"/>
    <cellStyle name="20% - uthevingsfarge 4 90 2 3" xfId="3755" xr:uid="{00000000-0005-0000-0000-0000760B0000}"/>
    <cellStyle name="20% - uthevingsfarge 4 90 2 4" xfId="6373" xr:uid="{00000000-0005-0000-0000-0000770B0000}"/>
    <cellStyle name="20% - uthevingsfarge 4 90 2 5" xfId="8745" xr:uid="{00000000-0005-0000-0000-0000780B0000}"/>
    <cellStyle name="20% - uthevingsfarge 4 90 3" xfId="3159" xr:uid="{00000000-0005-0000-0000-0000790B0000}"/>
    <cellStyle name="20% - uthevingsfarge 4 90 3 2" xfId="6744" xr:uid="{00000000-0005-0000-0000-00007A0B0000}"/>
    <cellStyle name="20% - uthevingsfarge 4 90 4" xfId="3942" xr:uid="{00000000-0005-0000-0000-00007B0B0000}"/>
    <cellStyle name="20% - uthevingsfarge 4 90 5" xfId="6088" xr:uid="{00000000-0005-0000-0000-00007C0B0000}"/>
    <cellStyle name="20% - uthevingsfarge 4 90 6" xfId="8744" xr:uid="{00000000-0005-0000-0000-00007D0B0000}"/>
    <cellStyle name="20% - uthevingsfarge 4 91" xfId="847" xr:uid="{00000000-0005-0000-0000-00007E0B0000}"/>
    <cellStyle name="20% - uthevingsfarge 4 91 2" xfId="2801" xr:uid="{00000000-0005-0000-0000-00007F0B0000}"/>
    <cellStyle name="20% - uthevingsfarge 4 91 2 2" xfId="3162" xr:uid="{00000000-0005-0000-0000-0000800B0000}"/>
    <cellStyle name="20% - uthevingsfarge 4 91 2 2 2" xfId="6747" xr:uid="{00000000-0005-0000-0000-0000810B0000}"/>
    <cellStyle name="20% - uthevingsfarge 4 91 2 3" xfId="3957" xr:uid="{00000000-0005-0000-0000-0000820B0000}"/>
    <cellStyle name="20% - uthevingsfarge 4 91 2 4" xfId="6374" xr:uid="{00000000-0005-0000-0000-0000830B0000}"/>
    <cellStyle name="20% - uthevingsfarge 4 91 2 5" xfId="8747" xr:uid="{00000000-0005-0000-0000-0000840B0000}"/>
    <cellStyle name="20% - uthevingsfarge 4 91 3" xfId="3161" xr:uid="{00000000-0005-0000-0000-0000850B0000}"/>
    <cellStyle name="20% - uthevingsfarge 4 91 3 2" xfId="6746" xr:uid="{00000000-0005-0000-0000-0000860B0000}"/>
    <cellStyle name="20% - uthevingsfarge 4 91 4" xfId="3891" xr:uid="{00000000-0005-0000-0000-0000870B0000}"/>
    <cellStyle name="20% - uthevingsfarge 4 91 5" xfId="6089" xr:uid="{00000000-0005-0000-0000-0000880B0000}"/>
    <cellStyle name="20% - uthevingsfarge 4 91 6" xfId="8746" xr:uid="{00000000-0005-0000-0000-0000890B0000}"/>
    <cellStyle name="20% - uthevingsfarge 4 92" xfId="848" xr:uid="{00000000-0005-0000-0000-00008A0B0000}"/>
    <cellStyle name="20% - uthevingsfarge 4 92 2" xfId="2802" xr:uid="{00000000-0005-0000-0000-00008B0B0000}"/>
    <cellStyle name="20% - uthevingsfarge 4 92 2 2" xfId="3164" xr:uid="{00000000-0005-0000-0000-00008C0B0000}"/>
    <cellStyle name="20% - uthevingsfarge 4 92 2 2 2" xfId="6749" xr:uid="{00000000-0005-0000-0000-00008D0B0000}"/>
    <cellStyle name="20% - uthevingsfarge 4 92 2 3" xfId="4053" xr:uid="{00000000-0005-0000-0000-00008E0B0000}"/>
    <cellStyle name="20% - uthevingsfarge 4 92 2 4" xfId="6375" xr:uid="{00000000-0005-0000-0000-00008F0B0000}"/>
    <cellStyle name="20% - uthevingsfarge 4 92 2 5" xfId="8749" xr:uid="{00000000-0005-0000-0000-0000900B0000}"/>
    <cellStyle name="20% - uthevingsfarge 4 92 3" xfId="3163" xr:uid="{00000000-0005-0000-0000-0000910B0000}"/>
    <cellStyle name="20% - uthevingsfarge 4 92 3 2" xfId="6748" xr:uid="{00000000-0005-0000-0000-0000920B0000}"/>
    <cellStyle name="20% - uthevingsfarge 4 92 4" xfId="3668" xr:uid="{00000000-0005-0000-0000-0000930B0000}"/>
    <cellStyle name="20% - uthevingsfarge 4 92 5" xfId="6090" xr:uid="{00000000-0005-0000-0000-0000940B0000}"/>
    <cellStyle name="20% - uthevingsfarge 4 92 6" xfId="8748" xr:uid="{00000000-0005-0000-0000-0000950B0000}"/>
    <cellStyle name="20% - uthevingsfarge 4 93" xfId="849" xr:uid="{00000000-0005-0000-0000-0000960B0000}"/>
    <cellStyle name="20% - uthevingsfarge 4 93 2" xfId="2803" xr:uid="{00000000-0005-0000-0000-0000970B0000}"/>
    <cellStyle name="20% - uthevingsfarge 4 93 2 2" xfId="3166" xr:uid="{00000000-0005-0000-0000-0000980B0000}"/>
    <cellStyle name="20% - uthevingsfarge 4 93 2 2 2" xfId="6751" xr:uid="{00000000-0005-0000-0000-0000990B0000}"/>
    <cellStyle name="20% - uthevingsfarge 4 93 2 3" xfId="3911" xr:uid="{00000000-0005-0000-0000-00009A0B0000}"/>
    <cellStyle name="20% - uthevingsfarge 4 93 2 4" xfId="6376" xr:uid="{00000000-0005-0000-0000-00009B0B0000}"/>
    <cellStyle name="20% - uthevingsfarge 4 93 2 5" xfId="8751" xr:uid="{00000000-0005-0000-0000-00009C0B0000}"/>
    <cellStyle name="20% - uthevingsfarge 4 93 3" xfId="3165" xr:uid="{00000000-0005-0000-0000-00009D0B0000}"/>
    <cellStyle name="20% - uthevingsfarge 4 93 3 2" xfId="6750" xr:uid="{00000000-0005-0000-0000-00009E0B0000}"/>
    <cellStyle name="20% - uthevingsfarge 4 93 4" xfId="3985" xr:uid="{00000000-0005-0000-0000-00009F0B0000}"/>
    <cellStyle name="20% - uthevingsfarge 4 93 5" xfId="6091" xr:uid="{00000000-0005-0000-0000-0000A00B0000}"/>
    <cellStyle name="20% - uthevingsfarge 4 93 6" xfId="8750" xr:uid="{00000000-0005-0000-0000-0000A10B0000}"/>
    <cellStyle name="20% - uthevingsfarge 4 94" xfId="850" xr:uid="{00000000-0005-0000-0000-0000A20B0000}"/>
    <cellStyle name="20% - uthevingsfarge 4 94 2" xfId="2804" xr:uid="{00000000-0005-0000-0000-0000A30B0000}"/>
    <cellStyle name="20% - uthevingsfarge 4 94 2 2" xfId="3168" xr:uid="{00000000-0005-0000-0000-0000A40B0000}"/>
    <cellStyle name="20% - uthevingsfarge 4 94 2 2 2" xfId="6753" xr:uid="{00000000-0005-0000-0000-0000A50B0000}"/>
    <cellStyle name="20% - uthevingsfarge 4 94 2 3" xfId="3754" xr:uid="{00000000-0005-0000-0000-0000A60B0000}"/>
    <cellStyle name="20% - uthevingsfarge 4 94 2 4" xfId="6377" xr:uid="{00000000-0005-0000-0000-0000A70B0000}"/>
    <cellStyle name="20% - uthevingsfarge 4 94 2 5" xfId="8753" xr:uid="{00000000-0005-0000-0000-0000A80B0000}"/>
    <cellStyle name="20% - uthevingsfarge 4 94 3" xfId="3167" xr:uid="{00000000-0005-0000-0000-0000A90B0000}"/>
    <cellStyle name="20% - uthevingsfarge 4 94 3 2" xfId="6752" xr:uid="{00000000-0005-0000-0000-0000AA0B0000}"/>
    <cellStyle name="20% - uthevingsfarge 4 94 4" xfId="3941" xr:uid="{00000000-0005-0000-0000-0000AB0B0000}"/>
    <cellStyle name="20% - uthevingsfarge 4 94 5" xfId="6092" xr:uid="{00000000-0005-0000-0000-0000AC0B0000}"/>
    <cellStyle name="20% - uthevingsfarge 4 94 6" xfId="8752" xr:uid="{00000000-0005-0000-0000-0000AD0B0000}"/>
    <cellStyle name="20% - uthevingsfarge 4 95" xfId="851" xr:uid="{00000000-0005-0000-0000-0000AE0B0000}"/>
    <cellStyle name="20% - uthevingsfarge 4 95 2" xfId="2805" xr:uid="{00000000-0005-0000-0000-0000AF0B0000}"/>
    <cellStyle name="20% - uthevingsfarge 4 95 2 2" xfId="3170" xr:uid="{00000000-0005-0000-0000-0000B00B0000}"/>
    <cellStyle name="20% - uthevingsfarge 4 95 2 2 2" xfId="6755" xr:uid="{00000000-0005-0000-0000-0000B10B0000}"/>
    <cellStyle name="20% - uthevingsfarge 4 95 2 3" xfId="3646" xr:uid="{00000000-0005-0000-0000-0000B20B0000}"/>
    <cellStyle name="20% - uthevingsfarge 4 95 2 4" xfId="6378" xr:uid="{00000000-0005-0000-0000-0000B30B0000}"/>
    <cellStyle name="20% - uthevingsfarge 4 95 2 5" xfId="8755" xr:uid="{00000000-0005-0000-0000-0000B40B0000}"/>
    <cellStyle name="20% - uthevingsfarge 4 95 3" xfId="3169" xr:uid="{00000000-0005-0000-0000-0000B50B0000}"/>
    <cellStyle name="20% - uthevingsfarge 4 95 3 2" xfId="6754" xr:uid="{00000000-0005-0000-0000-0000B60B0000}"/>
    <cellStyle name="20% - uthevingsfarge 4 95 4" xfId="4131" xr:uid="{00000000-0005-0000-0000-0000B70B0000}"/>
    <cellStyle name="20% - uthevingsfarge 4 95 5" xfId="6093" xr:uid="{00000000-0005-0000-0000-0000B80B0000}"/>
    <cellStyle name="20% - uthevingsfarge 4 95 6" xfId="8754" xr:uid="{00000000-0005-0000-0000-0000B90B0000}"/>
    <cellStyle name="20% - uthevingsfarge 4 96" xfId="852" xr:uid="{00000000-0005-0000-0000-0000BA0B0000}"/>
    <cellStyle name="20% - uthevingsfarge 4 96 2" xfId="2806" xr:uid="{00000000-0005-0000-0000-0000BB0B0000}"/>
    <cellStyle name="20% - uthevingsfarge 4 96 2 2" xfId="3172" xr:uid="{00000000-0005-0000-0000-0000BC0B0000}"/>
    <cellStyle name="20% - uthevingsfarge 4 96 2 2 2" xfId="6757" xr:uid="{00000000-0005-0000-0000-0000BD0B0000}"/>
    <cellStyle name="20% - uthevingsfarge 4 96 2 3" xfId="4061" xr:uid="{00000000-0005-0000-0000-0000BE0B0000}"/>
    <cellStyle name="20% - uthevingsfarge 4 96 2 4" xfId="6379" xr:uid="{00000000-0005-0000-0000-0000BF0B0000}"/>
    <cellStyle name="20% - uthevingsfarge 4 96 2 5" xfId="8757" xr:uid="{00000000-0005-0000-0000-0000C00B0000}"/>
    <cellStyle name="20% - uthevingsfarge 4 96 3" xfId="3171" xr:uid="{00000000-0005-0000-0000-0000C10B0000}"/>
    <cellStyle name="20% - uthevingsfarge 4 96 3 2" xfId="6756" xr:uid="{00000000-0005-0000-0000-0000C20B0000}"/>
    <cellStyle name="20% - uthevingsfarge 4 96 4" xfId="4132" xr:uid="{00000000-0005-0000-0000-0000C30B0000}"/>
    <cellStyle name="20% - uthevingsfarge 4 96 5" xfId="6094" xr:uid="{00000000-0005-0000-0000-0000C40B0000}"/>
    <cellStyle name="20% - uthevingsfarge 4 96 6" xfId="8756" xr:uid="{00000000-0005-0000-0000-0000C50B0000}"/>
    <cellStyle name="20% - uthevingsfarge 4 97" xfId="853" xr:uid="{00000000-0005-0000-0000-0000C60B0000}"/>
    <cellStyle name="20% - uthevingsfarge 4 97 2" xfId="2807" xr:uid="{00000000-0005-0000-0000-0000C70B0000}"/>
    <cellStyle name="20% - uthevingsfarge 4 97 2 2" xfId="3174" xr:uid="{00000000-0005-0000-0000-0000C80B0000}"/>
    <cellStyle name="20% - uthevingsfarge 4 97 2 2 2" xfId="6759" xr:uid="{00000000-0005-0000-0000-0000C90B0000}"/>
    <cellStyle name="20% - uthevingsfarge 4 97 2 3" xfId="4060" xr:uid="{00000000-0005-0000-0000-0000CA0B0000}"/>
    <cellStyle name="20% - uthevingsfarge 4 97 2 4" xfId="6380" xr:uid="{00000000-0005-0000-0000-0000CB0B0000}"/>
    <cellStyle name="20% - uthevingsfarge 4 97 2 5" xfId="8759" xr:uid="{00000000-0005-0000-0000-0000CC0B0000}"/>
    <cellStyle name="20% - uthevingsfarge 4 97 3" xfId="3173" xr:uid="{00000000-0005-0000-0000-0000CD0B0000}"/>
    <cellStyle name="20% - uthevingsfarge 4 97 3 2" xfId="6758" xr:uid="{00000000-0005-0000-0000-0000CE0B0000}"/>
    <cellStyle name="20% - uthevingsfarge 4 97 4" xfId="4040" xr:uid="{00000000-0005-0000-0000-0000CF0B0000}"/>
    <cellStyle name="20% - uthevingsfarge 4 97 5" xfId="6095" xr:uid="{00000000-0005-0000-0000-0000D00B0000}"/>
    <cellStyle name="20% - uthevingsfarge 4 97 6" xfId="8758" xr:uid="{00000000-0005-0000-0000-0000D10B0000}"/>
    <cellStyle name="20% - uthevingsfarge 4 98" xfId="854" xr:uid="{00000000-0005-0000-0000-0000D20B0000}"/>
    <cellStyle name="20% - uthevingsfarge 4 98 2" xfId="2808" xr:uid="{00000000-0005-0000-0000-0000D30B0000}"/>
    <cellStyle name="20% - uthevingsfarge 4 98 2 2" xfId="3176" xr:uid="{00000000-0005-0000-0000-0000D40B0000}"/>
    <cellStyle name="20% - uthevingsfarge 4 98 2 2 2" xfId="6761" xr:uid="{00000000-0005-0000-0000-0000D50B0000}"/>
    <cellStyle name="20% - uthevingsfarge 4 98 2 3" xfId="3679" xr:uid="{00000000-0005-0000-0000-0000D60B0000}"/>
    <cellStyle name="20% - uthevingsfarge 4 98 2 4" xfId="6381" xr:uid="{00000000-0005-0000-0000-0000D70B0000}"/>
    <cellStyle name="20% - uthevingsfarge 4 98 2 5" xfId="8761" xr:uid="{00000000-0005-0000-0000-0000D80B0000}"/>
    <cellStyle name="20% - uthevingsfarge 4 98 3" xfId="3175" xr:uid="{00000000-0005-0000-0000-0000D90B0000}"/>
    <cellStyle name="20% - uthevingsfarge 4 98 3 2" xfId="6760" xr:uid="{00000000-0005-0000-0000-0000DA0B0000}"/>
    <cellStyle name="20% - uthevingsfarge 4 98 4" xfId="3996" xr:uid="{00000000-0005-0000-0000-0000DB0B0000}"/>
    <cellStyle name="20% - uthevingsfarge 4 98 5" xfId="6096" xr:uid="{00000000-0005-0000-0000-0000DC0B0000}"/>
    <cellStyle name="20% - uthevingsfarge 4 98 6" xfId="8760" xr:uid="{00000000-0005-0000-0000-0000DD0B0000}"/>
    <cellStyle name="20% - uthevingsfarge 4 99" xfId="855" xr:uid="{00000000-0005-0000-0000-0000DE0B0000}"/>
    <cellStyle name="20% - uthevingsfarge 4 99 2" xfId="2809" xr:uid="{00000000-0005-0000-0000-0000DF0B0000}"/>
    <cellStyle name="20% - uthevingsfarge 4 99 2 2" xfId="3178" xr:uid="{00000000-0005-0000-0000-0000E00B0000}"/>
    <cellStyle name="20% - uthevingsfarge 4 99 2 2 2" xfId="6763" xr:uid="{00000000-0005-0000-0000-0000E10B0000}"/>
    <cellStyle name="20% - uthevingsfarge 4 99 2 3" xfId="3673" xr:uid="{00000000-0005-0000-0000-0000E20B0000}"/>
    <cellStyle name="20% - uthevingsfarge 4 99 2 4" xfId="6382" xr:uid="{00000000-0005-0000-0000-0000E30B0000}"/>
    <cellStyle name="20% - uthevingsfarge 4 99 2 5" xfId="8763" xr:uid="{00000000-0005-0000-0000-0000E40B0000}"/>
    <cellStyle name="20% - uthevingsfarge 4 99 3" xfId="3177" xr:uid="{00000000-0005-0000-0000-0000E50B0000}"/>
    <cellStyle name="20% - uthevingsfarge 4 99 3 2" xfId="6762" xr:uid="{00000000-0005-0000-0000-0000E60B0000}"/>
    <cellStyle name="20% - uthevingsfarge 4 99 4" xfId="4010" xr:uid="{00000000-0005-0000-0000-0000E70B0000}"/>
    <cellStyle name="20% - uthevingsfarge 4 99 5" xfId="6097" xr:uid="{00000000-0005-0000-0000-0000E80B0000}"/>
    <cellStyle name="20% - uthevingsfarge 4 99 6" xfId="8762" xr:uid="{00000000-0005-0000-0000-0000E90B0000}"/>
    <cellStyle name="20% - uthevingsfarge 5 10" xfId="856" xr:uid="{00000000-0005-0000-0000-0000EA0B0000}"/>
    <cellStyle name="20% - uthevingsfarge 5 10 2" xfId="857" xr:uid="{00000000-0005-0000-0000-0000EB0B0000}"/>
    <cellStyle name="20% - uthevingsfarge 5 10 2 2" xfId="5486" xr:uid="{00000000-0005-0000-0000-0000EC0B0000}"/>
    <cellStyle name="20% - uthevingsfarge 5 10 2 2 2" xfId="8119" xr:uid="{00000000-0005-0000-0000-0000ED0B0000}"/>
    <cellStyle name="20% - uthevingsfarge 5 10 2 3" xfId="9191" xr:uid="{00000000-0005-0000-0000-0000EE0B0000}"/>
    <cellStyle name="20% - uthevingsfarge 5 10 3" xfId="4765" xr:uid="{00000000-0005-0000-0000-0000EF0B0000}"/>
    <cellStyle name="20% - uthevingsfarge 5 10 3 2" xfId="7418" xr:uid="{00000000-0005-0000-0000-0000F00B0000}"/>
    <cellStyle name="20% - uthevingsfarge 5 10 4" xfId="9199" xr:uid="{00000000-0005-0000-0000-0000F10B0000}"/>
    <cellStyle name="20% - uthevingsfarge 5 100" xfId="858" xr:uid="{00000000-0005-0000-0000-0000F20B0000}"/>
    <cellStyle name="20% - uthevingsfarge 5 100 2" xfId="2810" xr:uid="{00000000-0005-0000-0000-0000F30B0000}"/>
    <cellStyle name="20% - uthevingsfarge 5 100 2 2" xfId="3180" xr:uid="{00000000-0005-0000-0000-0000F40B0000}"/>
    <cellStyle name="20% - uthevingsfarge 5 100 2 2 2" xfId="6765" xr:uid="{00000000-0005-0000-0000-0000F50B0000}"/>
    <cellStyle name="20% - uthevingsfarge 5 100 2 3" xfId="3641" xr:uid="{00000000-0005-0000-0000-0000F60B0000}"/>
    <cellStyle name="20% - uthevingsfarge 5 100 2 4" xfId="6383" xr:uid="{00000000-0005-0000-0000-0000F70B0000}"/>
    <cellStyle name="20% - uthevingsfarge 5 100 2 5" xfId="8765" xr:uid="{00000000-0005-0000-0000-0000F80B0000}"/>
    <cellStyle name="20% - uthevingsfarge 5 100 3" xfId="3179" xr:uid="{00000000-0005-0000-0000-0000F90B0000}"/>
    <cellStyle name="20% - uthevingsfarge 5 100 3 2" xfId="6764" xr:uid="{00000000-0005-0000-0000-0000FA0B0000}"/>
    <cellStyle name="20% - uthevingsfarge 5 100 4" xfId="3634" xr:uid="{00000000-0005-0000-0000-0000FB0B0000}"/>
    <cellStyle name="20% - uthevingsfarge 5 100 5" xfId="6098" xr:uid="{00000000-0005-0000-0000-0000FC0B0000}"/>
    <cellStyle name="20% - uthevingsfarge 5 100 6" xfId="8764" xr:uid="{00000000-0005-0000-0000-0000FD0B0000}"/>
    <cellStyle name="20% - uthevingsfarge 5 101" xfId="859" xr:uid="{00000000-0005-0000-0000-0000FE0B0000}"/>
    <cellStyle name="20% - uthevingsfarge 5 101 2" xfId="2811" xr:uid="{00000000-0005-0000-0000-0000FF0B0000}"/>
    <cellStyle name="20% - uthevingsfarge 5 101 2 2" xfId="3182" xr:uid="{00000000-0005-0000-0000-0000000C0000}"/>
    <cellStyle name="20% - uthevingsfarge 5 101 2 2 2" xfId="6767" xr:uid="{00000000-0005-0000-0000-0000010C0000}"/>
    <cellStyle name="20% - uthevingsfarge 5 101 2 3" xfId="3606" xr:uid="{00000000-0005-0000-0000-0000020C0000}"/>
    <cellStyle name="20% - uthevingsfarge 5 101 2 4" xfId="6384" xr:uid="{00000000-0005-0000-0000-0000030C0000}"/>
    <cellStyle name="20% - uthevingsfarge 5 101 2 5" xfId="8767" xr:uid="{00000000-0005-0000-0000-0000040C0000}"/>
    <cellStyle name="20% - uthevingsfarge 5 101 3" xfId="3181" xr:uid="{00000000-0005-0000-0000-0000050C0000}"/>
    <cellStyle name="20% - uthevingsfarge 5 101 3 2" xfId="6766" xr:uid="{00000000-0005-0000-0000-0000060C0000}"/>
    <cellStyle name="20% - uthevingsfarge 5 101 4" xfId="3940" xr:uid="{00000000-0005-0000-0000-0000070C0000}"/>
    <cellStyle name="20% - uthevingsfarge 5 101 5" xfId="6099" xr:uid="{00000000-0005-0000-0000-0000080C0000}"/>
    <cellStyle name="20% - uthevingsfarge 5 101 6" xfId="8766" xr:uid="{00000000-0005-0000-0000-0000090C0000}"/>
    <cellStyle name="20% - uthevingsfarge 5 102" xfId="860" xr:uid="{00000000-0005-0000-0000-00000A0C0000}"/>
    <cellStyle name="20% - uthevingsfarge 5 102 2" xfId="2812" xr:uid="{00000000-0005-0000-0000-00000B0C0000}"/>
    <cellStyle name="20% - uthevingsfarge 5 102 2 2" xfId="3184" xr:uid="{00000000-0005-0000-0000-00000C0C0000}"/>
    <cellStyle name="20% - uthevingsfarge 5 102 2 2 2" xfId="6769" xr:uid="{00000000-0005-0000-0000-00000D0C0000}"/>
    <cellStyle name="20% - uthevingsfarge 5 102 2 3" xfId="3637" xr:uid="{00000000-0005-0000-0000-00000E0C0000}"/>
    <cellStyle name="20% - uthevingsfarge 5 102 2 4" xfId="6385" xr:uid="{00000000-0005-0000-0000-00000F0C0000}"/>
    <cellStyle name="20% - uthevingsfarge 5 102 2 5" xfId="8769" xr:uid="{00000000-0005-0000-0000-0000100C0000}"/>
    <cellStyle name="20% - uthevingsfarge 5 102 3" xfId="3183" xr:uid="{00000000-0005-0000-0000-0000110C0000}"/>
    <cellStyle name="20% - uthevingsfarge 5 102 3 2" xfId="6768" xr:uid="{00000000-0005-0000-0000-0000120C0000}"/>
    <cellStyle name="20% - uthevingsfarge 5 102 4" xfId="3890" xr:uid="{00000000-0005-0000-0000-0000130C0000}"/>
    <cellStyle name="20% - uthevingsfarge 5 102 5" xfId="6100" xr:uid="{00000000-0005-0000-0000-0000140C0000}"/>
    <cellStyle name="20% - uthevingsfarge 5 102 6" xfId="8768" xr:uid="{00000000-0005-0000-0000-0000150C0000}"/>
    <cellStyle name="20% - uthevingsfarge 5 103" xfId="861" xr:uid="{00000000-0005-0000-0000-0000160C0000}"/>
    <cellStyle name="20% - uthevingsfarge 5 103 2" xfId="2813" xr:uid="{00000000-0005-0000-0000-0000170C0000}"/>
    <cellStyle name="20% - uthevingsfarge 5 103 2 2" xfId="3186" xr:uid="{00000000-0005-0000-0000-0000180C0000}"/>
    <cellStyle name="20% - uthevingsfarge 5 103 2 2 2" xfId="6771" xr:uid="{00000000-0005-0000-0000-0000190C0000}"/>
    <cellStyle name="20% - uthevingsfarge 5 103 2 3" xfId="4004" xr:uid="{00000000-0005-0000-0000-00001A0C0000}"/>
    <cellStyle name="20% - uthevingsfarge 5 103 2 4" xfId="6386" xr:uid="{00000000-0005-0000-0000-00001B0C0000}"/>
    <cellStyle name="20% - uthevingsfarge 5 103 2 5" xfId="8771" xr:uid="{00000000-0005-0000-0000-00001C0C0000}"/>
    <cellStyle name="20% - uthevingsfarge 5 103 3" xfId="3185" xr:uid="{00000000-0005-0000-0000-00001D0C0000}"/>
    <cellStyle name="20% - uthevingsfarge 5 103 3 2" xfId="6770" xr:uid="{00000000-0005-0000-0000-00001E0C0000}"/>
    <cellStyle name="20% - uthevingsfarge 5 103 4" xfId="3667" xr:uid="{00000000-0005-0000-0000-00001F0C0000}"/>
    <cellStyle name="20% - uthevingsfarge 5 103 5" xfId="6101" xr:uid="{00000000-0005-0000-0000-0000200C0000}"/>
    <cellStyle name="20% - uthevingsfarge 5 103 6" xfId="8770" xr:uid="{00000000-0005-0000-0000-0000210C0000}"/>
    <cellStyle name="20% - uthevingsfarge 5 104" xfId="862" xr:uid="{00000000-0005-0000-0000-0000220C0000}"/>
    <cellStyle name="20% - uthevingsfarge 5 104 2" xfId="2814" xr:uid="{00000000-0005-0000-0000-0000230C0000}"/>
    <cellStyle name="20% - uthevingsfarge 5 104 2 2" xfId="3188" xr:uid="{00000000-0005-0000-0000-0000240C0000}"/>
    <cellStyle name="20% - uthevingsfarge 5 104 2 2 2" xfId="6773" xr:uid="{00000000-0005-0000-0000-0000250C0000}"/>
    <cellStyle name="20% - uthevingsfarge 5 104 2 3" xfId="3993" xr:uid="{00000000-0005-0000-0000-0000260C0000}"/>
    <cellStyle name="20% - uthevingsfarge 5 104 2 4" xfId="6387" xr:uid="{00000000-0005-0000-0000-0000270C0000}"/>
    <cellStyle name="20% - uthevingsfarge 5 104 2 5" xfId="8773" xr:uid="{00000000-0005-0000-0000-0000280C0000}"/>
    <cellStyle name="20% - uthevingsfarge 5 104 3" xfId="3187" xr:uid="{00000000-0005-0000-0000-0000290C0000}"/>
    <cellStyle name="20% - uthevingsfarge 5 104 3 2" xfId="6772" xr:uid="{00000000-0005-0000-0000-00002A0C0000}"/>
    <cellStyle name="20% - uthevingsfarge 5 104 4" xfId="3984" xr:uid="{00000000-0005-0000-0000-00002B0C0000}"/>
    <cellStyle name="20% - uthevingsfarge 5 104 5" xfId="6102" xr:uid="{00000000-0005-0000-0000-00002C0C0000}"/>
    <cellStyle name="20% - uthevingsfarge 5 104 6" xfId="8772" xr:uid="{00000000-0005-0000-0000-00002D0C0000}"/>
    <cellStyle name="20% - uthevingsfarge 5 105" xfId="863" xr:uid="{00000000-0005-0000-0000-00002E0C0000}"/>
    <cellStyle name="20% - uthevingsfarge 5 105 2" xfId="2815" xr:uid="{00000000-0005-0000-0000-00002F0C0000}"/>
    <cellStyle name="20% - uthevingsfarge 5 105 2 2" xfId="3190" xr:uid="{00000000-0005-0000-0000-0000300C0000}"/>
    <cellStyle name="20% - uthevingsfarge 5 105 2 2 2" xfId="6775" xr:uid="{00000000-0005-0000-0000-0000310C0000}"/>
    <cellStyle name="20% - uthevingsfarge 5 105 2 3" xfId="3676" xr:uid="{00000000-0005-0000-0000-0000320C0000}"/>
    <cellStyle name="20% - uthevingsfarge 5 105 2 4" xfId="6388" xr:uid="{00000000-0005-0000-0000-0000330C0000}"/>
    <cellStyle name="20% - uthevingsfarge 5 105 2 5" xfId="8775" xr:uid="{00000000-0005-0000-0000-0000340C0000}"/>
    <cellStyle name="20% - uthevingsfarge 5 105 3" xfId="3189" xr:uid="{00000000-0005-0000-0000-0000350C0000}"/>
    <cellStyle name="20% - uthevingsfarge 5 105 3 2" xfId="6774" xr:uid="{00000000-0005-0000-0000-0000360C0000}"/>
    <cellStyle name="20% - uthevingsfarge 5 105 4" xfId="3939" xr:uid="{00000000-0005-0000-0000-0000370C0000}"/>
    <cellStyle name="20% - uthevingsfarge 5 105 5" xfId="6103" xr:uid="{00000000-0005-0000-0000-0000380C0000}"/>
    <cellStyle name="20% - uthevingsfarge 5 105 6" xfId="8774" xr:uid="{00000000-0005-0000-0000-0000390C0000}"/>
    <cellStyle name="20% - uthevingsfarge 5 106" xfId="864" xr:uid="{00000000-0005-0000-0000-00003A0C0000}"/>
    <cellStyle name="20% - uthevingsfarge 5 106 2" xfId="2816" xr:uid="{00000000-0005-0000-0000-00003B0C0000}"/>
    <cellStyle name="20% - uthevingsfarge 5 106 2 2" xfId="3192" xr:uid="{00000000-0005-0000-0000-00003C0C0000}"/>
    <cellStyle name="20% - uthevingsfarge 5 106 2 2 2" xfId="6777" xr:uid="{00000000-0005-0000-0000-00003D0C0000}"/>
    <cellStyle name="20% - uthevingsfarge 5 106 2 3" xfId="3640" xr:uid="{00000000-0005-0000-0000-00003E0C0000}"/>
    <cellStyle name="20% - uthevingsfarge 5 106 2 4" xfId="6389" xr:uid="{00000000-0005-0000-0000-00003F0C0000}"/>
    <cellStyle name="20% - uthevingsfarge 5 106 2 5" xfId="8777" xr:uid="{00000000-0005-0000-0000-0000400C0000}"/>
    <cellStyle name="20% - uthevingsfarge 5 106 3" xfId="3191" xr:uid="{00000000-0005-0000-0000-0000410C0000}"/>
    <cellStyle name="20% - uthevingsfarge 5 106 3 2" xfId="6776" xr:uid="{00000000-0005-0000-0000-0000420C0000}"/>
    <cellStyle name="20% - uthevingsfarge 5 106 4" xfId="4129" xr:uid="{00000000-0005-0000-0000-0000430C0000}"/>
    <cellStyle name="20% - uthevingsfarge 5 106 5" xfId="6104" xr:uid="{00000000-0005-0000-0000-0000440C0000}"/>
    <cellStyle name="20% - uthevingsfarge 5 106 6" xfId="8776" xr:uid="{00000000-0005-0000-0000-0000450C0000}"/>
    <cellStyle name="20% - uthevingsfarge 5 107" xfId="865" xr:uid="{00000000-0005-0000-0000-0000460C0000}"/>
    <cellStyle name="20% - uthevingsfarge 5 107 2" xfId="2817" xr:uid="{00000000-0005-0000-0000-0000470C0000}"/>
    <cellStyle name="20% - uthevingsfarge 5 107 2 2" xfId="3194" xr:uid="{00000000-0005-0000-0000-0000480C0000}"/>
    <cellStyle name="20% - uthevingsfarge 5 107 2 2 2" xfId="6779" xr:uid="{00000000-0005-0000-0000-0000490C0000}"/>
    <cellStyle name="20% - uthevingsfarge 5 107 2 3" xfId="3678" xr:uid="{00000000-0005-0000-0000-00004A0C0000}"/>
    <cellStyle name="20% - uthevingsfarge 5 107 2 4" xfId="6390" xr:uid="{00000000-0005-0000-0000-00004B0C0000}"/>
    <cellStyle name="20% - uthevingsfarge 5 107 2 5" xfId="8779" xr:uid="{00000000-0005-0000-0000-00004C0C0000}"/>
    <cellStyle name="20% - uthevingsfarge 5 107 3" xfId="3193" xr:uid="{00000000-0005-0000-0000-00004D0C0000}"/>
    <cellStyle name="20% - uthevingsfarge 5 107 3 2" xfId="6778" xr:uid="{00000000-0005-0000-0000-00004E0C0000}"/>
    <cellStyle name="20% - uthevingsfarge 5 107 4" xfId="3633" xr:uid="{00000000-0005-0000-0000-00004F0C0000}"/>
    <cellStyle name="20% - uthevingsfarge 5 107 5" xfId="6105" xr:uid="{00000000-0005-0000-0000-0000500C0000}"/>
    <cellStyle name="20% - uthevingsfarge 5 107 6" xfId="8778" xr:uid="{00000000-0005-0000-0000-0000510C0000}"/>
    <cellStyle name="20% - uthevingsfarge 5 108" xfId="866" xr:uid="{00000000-0005-0000-0000-0000520C0000}"/>
    <cellStyle name="20% - uthevingsfarge 5 108 2" xfId="2818" xr:uid="{00000000-0005-0000-0000-0000530C0000}"/>
    <cellStyle name="20% - uthevingsfarge 5 108 2 2" xfId="3196" xr:uid="{00000000-0005-0000-0000-0000540C0000}"/>
    <cellStyle name="20% - uthevingsfarge 5 108 2 2 2" xfId="6781" xr:uid="{00000000-0005-0000-0000-0000550C0000}"/>
    <cellStyle name="20% - uthevingsfarge 5 108 2 3" xfId="3605" xr:uid="{00000000-0005-0000-0000-0000560C0000}"/>
    <cellStyle name="20% - uthevingsfarge 5 108 2 4" xfId="6391" xr:uid="{00000000-0005-0000-0000-0000570C0000}"/>
    <cellStyle name="20% - uthevingsfarge 5 108 2 5" xfId="8781" xr:uid="{00000000-0005-0000-0000-0000580C0000}"/>
    <cellStyle name="20% - uthevingsfarge 5 108 3" xfId="3195" xr:uid="{00000000-0005-0000-0000-0000590C0000}"/>
    <cellStyle name="20% - uthevingsfarge 5 108 3 2" xfId="6780" xr:uid="{00000000-0005-0000-0000-00005A0C0000}"/>
    <cellStyle name="20% - uthevingsfarge 5 108 4" xfId="3632" xr:uid="{00000000-0005-0000-0000-00005B0C0000}"/>
    <cellStyle name="20% - uthevingsfarge 5 108 5" xfId="6106" xr:uid="{00000000-0005-0000-0000-00005C0C0000}"/>
    <cellStyle name="20% - uthevingsfarge 5 108 6" xfId="8780" xr:uid="{00000000-0005-0000-0000-00005D0C0000}"/>
    <cellStyle name="20% - uthevingsfarge 5 109" xfId="867" xr:uid="{00000000-0005-0000-0000-00005E0C0000}"/>
    <cellStyle name="20% - uthevingsfarge 5 109 2" xfId="2819" xr:uid="{00000000-0005-0000-0000-00005F0C0000}"/>
    <cellStyle name="20% - uthevingsfarge 5 109 2 2" xfId="3198" xr:uid="{00000000-0005-0000-0000-0000600C0000}"/>
    <cellStyle name="20% - uthevingsfarge 5 109 2 2 2" xfId="6783" xr:uid="{00000000-0005-0000-0000-0000610C0000}"/>
    <cellStyle name="20% - uthevingsfarge 5 109 2 3" xfId="3753" xr:uid="{00000000-0005-0000-0000-0000620C0000}"/>
    <cellStyle name="20% - uthevingsfarge 5 109 2 4" xfId="6392" xr:uid="{00000000-0005-0000-0000-0000630C0000}"/>
    <cellStyle name="20% - uthevingsfarge 5 109 2 5" xfId="8783" xr:uid="{00000000-0005-0000-0000-0000640C0000}"/>
    <cellStyle name="20% - uthevingsfarge 5 109 3" xfId="3197" xr:uid="{00000000-0005-0000-0000-0000650C0000}"/>
    <cellStyle name="20% - uthevingsfarge 5 109 3 2" xfId="6782" xr:uid="{00000000-0005-0000-0000-0000660C0000}"/>
    <cellStyle name="20% - uthevingsfarge 5 109 4" xfId="3938" xr:uid="{00000000-0005-0000-0000-0000670C0000}"/>
    <cellStyle name="20% - uthevingsfarge 5 109 5" xfId="6107" xr:uid="{00000000-0005-0000-0000-0000680C0000}"/>
    <cellStyle name="20% - uthevingsfarge 5 109 6" xfId="8782" xr:uid="{00000000-0005-0000-0000-0000690C0000}"/>
    <cellStyle name="20% - uthevingsfarge 5 11" xfId="868" xr:uid="{00000000-0005-0000-0000-00006A0C0000}"/>
    <cellStyle name="20% - uthevingsfarge 5 11 2" xfId="869" xr:uid="{00000000-0005-0000-0000-00006B0C0000}"/>
    <cellStyle name="20% - uthevingsfarge 5 11 2 2" xfId="5487" xr:uid="{00000000-0005-0000-0000-00006C0C0000}"/>
    <cellStyle name="20% - uthevingsfarge 5 11 2 2 2" xfId="8120" xr:uid="{00000000-0005-0000-0000-00006D0C0000}"/>
    <cellStyle name="20% - uthevingsfarge 5 11 2 3" xfId="9586" xr:uid="{00000000-0005-0000-0000-00006E0C0000}"/>
    <cellStyle name="20% - uthevingsfarge 5 11 3" xfId="4766" xr:uid="{00000000-0005-0000-0000-00006F0C0000}"/>
    <cellStyle name="20% - uthevingsfarge 5 11 3 2" xfId="7419" xr:uid="{00000000-0005-0000-0000-0000700C0000}"/>
    <cellStyle name="20% - uthevingsfarge 5 11 4" xfId="9974" xr:uid="{00000000-0005-0000-0000-0000710C0000}"/>
    <cellStyle name="20% - uthevingsfarge 5 110" xfId="6596" xr:uid="{00000000-0005-0000-0000-0000720C0000}"/>
    <cellStyle name="20% - uthevingsfarge 5 111" xfId="8599" xr:uid="{00000000-0005-0000-0000-0000730C0000}"/>
    <cellStyle name="20% - uthevingsfarge 5 12" xfId="870" xr:uid="{00000000-0005-0000-0000-0000740C0000}"/>
    <cellStyle name="20% - uthevingsfarge 5 12 2" xfId="871" xr:uid="{00000000-0005-0000-0000-0000750C0000}"/>
    <cellStyle name="20% - uthevingsfarge 5 12 2 2" xfId="5488" xr:uid="{00000000-0005-0000-0000-0000760C0000}"/>
    <cellStyle name="20% - uthevingsfarge 5 12 2 2 2" xfId="8121" xr:uid="{00000000-0005-0000-0000-0000770C0000}"/>
    <cellStyle name="20% - uthevingsfarge 5 12 2 3" xfId="9214" xr:uid="{00000000-0005-0000-0000-0000780C0000}"/>
    <cellStyle name="20% - uthevingsfarge 5 12 3" xfId="4767" xr:uid="{00000000-0005-0000-0000-0000790C0000}"/>
    <cellStyle name="20% - uthevingsfarge 5 12 3 2" xfId="7420" xr:uid="{00000000-0005-0000-0000-00007A0C0000}"/>
    <cellStyle name="20% - uthevingsfarge 5 12 4" xfId="9213" xr:uid="{00000000-0005-0000-0000-00007B0C0000}"/>
    <cellStyle name="20% - uthevingsfarge 5 13" xfId="872" xr:uid="{00000000-0005-0000-0000-00007C0C0000}"/>
    <cellStyle name="20% - uthevingsfarge 5 13 2" xfId="873" xr:uid="{00000000-0005-0000-0000-00007D0C0000}"/>
    <cellStyle name="20% - uthevingsfarge 5 13 2 2" xfId="5489" xr:uid="{00000000-0005-0000-0000-00007E0C0000}"/>
    <cellStyle name="20% - uthevingsfarge 5 13 2 2 2" xfId="8122" xr:uid="{00000000-0005-0000-0000-00007F0C0000}"/>
    <cellStyle name="20% - uthevingsfarge 5 13 2 3" xfId="9212" xr:uid="{00000000-0005-0000-0000-0000800C0000}"/>
    <cellStyle name="20% - uthevingsfarge 5 13 3" xfId="4768" xr:uid="{00000000-0005-0000-0000-0000810C0000}"/>
    <cellStyle name="20% - uthevingsfarge 5 13 3 2" xfId="7421" xr:uid="{00000000-0005-0000-0000-0000820C0000}"/>
    <cellStyle name="20% - uthevingsfarge 5 13 4" xfId="9211" xr:uid="{00000000-0005-0000-0000-0000830C0000}"/>
    <cellStyle name="20% - uthevingsfarge 5 14" xfId="874" xr:uid="{00000000-0005-0000-0000-0000840C0000}"/>
    <cellStyle name="20% - uthevingsfarge 5 14 2" xfId="875" xr:uid="{00000000-0005-0000-0000-0000850C0000}"/>
    <cellStyle name="20% - uthevingsfarge 5 14 2 2" xfId="5490" xr:uid="{00000000-0005-0000-0000-0000860C0000}"/>
    <cellStyle name="20% - uthevingsfarge 5 14 2 2 2" xfId="8123" xr:uid="{00000000-0005-0000-0000-0000870C0000}"/>
    <cellStyle name="20% - uthevingsfarge 5 14 2 3" xfId="10720" xr:uid="{00000000-0005-0000-0000-0000880C0000}"/>
    <cellStyle name="20% - uthevingsfarge 5 14 3" xfId="4769" xr:uid="{00000000-0005-0000-0000-0000890C0000}"/>
    <cellStyle name="20% - uthevingsfarge 5 14 3 2" xfId="7422" xr:uid="{00000000-0005-0000-0000-00008A0C0000}"/>
    <cellStyle name="20% - uthevingsfarge 5 14 4" xfId="9973" xr:uid="{00000000-0005-0000-0000-00008B0C0000}"/>
    <cellStyle name="20% - uthevingsfarge 5 15" xfId="876" xr:uid="{00000000-0005-0000-0000-00008C0C0000}"/>
    <cellStyle name="20% - uthevingsfarge 5 15 2" xfId="877" xr:uid="{00000000-0005-0000-0000-00008D0C0000}"/>
    <cellStyle name="20% - uthevingsfarge 5 15 2 2" xfId="5491" xr:uid="{00000000-0005-0000-0000-00008E0C0000}"/>
    <cellStyle name="20% - uthevingsfarge 5 15 2 2 2" xfId="8124" xr:uid="{00000000-0005-0000-0000-00008F0C0000}"/>
    <cellStyle name="20% - uthevingsfarge 5 15 2 3" xfId="9972" xr:uid="{00000000-0005-0000-0000-0000900C0000}"/>
    <cellStyle name="20% - uthevingsfarge 5 15 3" xfId="4770" xr:uid="{00000000-0005-0000-0000-0000910C0000}"/>
    <cellStyle name="20% - uthevingsfarge 5 15 3 2" xfId="7423" xr:uid="{00000000-0005-0000-0000-0000920C0000}"/>
    <cellStyle name="20% - uthevingsfarge 5 15 4" xfId="9971" xr:uid="{00000000-0005-0000-0000-0000930C0000}"/>
    <cellStyle name="20% - uthevingsfarge 5 16" xfId="878" xr:uid="{00000000-0005-0000-0000-0000940C0000}"/>
    <cellStyle name="20% - uthevingsfarge 5 16 2" xfId="879" xr:uid="{00000000-0005-0000-0000-0000950C0000}"/>
    <cellStyle name="20% - uthevingsfarge 5 16 2 2" xfId="5492" xr:uid="{00000000-0005-0000-0000-0000960C0000}"/>
    <cellStyle name="20% - uthevingsfarge 5 16 2 2 2" xfId="8125" xr:uid="{00000000-0005-0000-0000-0000970C0000}"/>
    <cellStyle name="20% - uthevingsfarge 5 16 2 3" xfId="9970" xr:uid="{00000000-0005-0000-0000-0000980C0000}"/>
    <cellStyle name="20% - uthevingsfarge 5 16 3" xfId="4771" xr:uid="{00000000-0005-0000-0000-0000990C0000}"/>
    <cellStyle name="20% - uthevingsfarge 5 16 3 2" xfId="7424" xr:uid="{00000000-0005-0000-0000-00009A0C0000}"/>
    <cellStyle name="20% - uthevingsfarge 5 16 4" xfId="9969" xr:uid="{00000000-0005-0000-0000-00009B0C0000}"/>
    <cellStyle name="20% - uthevingsfarge 5 17" xfId="880" xr:uid="{00000000-0005-0000-0000-00009C0C0000}"/>
    <cellStyle name="20% - uthevingsfarge 5 17 2" xfId="881" xr:uid="{00000000-0005-0000-0000-00009D0C0000}"/>
    <cellStyle name="20% - uthevingsfarge 5 17 2 2" xfId="5493" xr:uid="{00000000-0005-0000-0000-00009E0C0000}"/>
    <cellStyle name="20% - uthevingsfarge 5 17 2 2 2" xfId="8126" xr:uid="{00000000-0005-0000-0000-00009F0C0000}"/>
    <cellStyle name="20% - uthevingsfarge 5 17 2 3" xfId="9968" xr:uid="{00000000-0005-0000-0000-0000A00C0000}"/>
    <cellStyle name="20% - uthevingsfarge 5 17 3" xfId="4772" xr:uid="{00000000-0005-0000-0000-0000A10C0000}"/>
    <cellStyle name="20% - uthevingsfarge 5 17 3 2" xfId="7425" xr:uid="{00000000-0005-0000-0000-0000A20C0000}"/>
    <cellStyle name="20% - uthevingsfarge 5 17 4" xfId="10719" xr:uid="{00000000-0005-0000-0000-0000A30C0000}"/>
    <cellStyle name="20% - uthevingsfarge 5 18" xfId="882" xr:uid="{00000000-0005-0000-0000-0000A40C0000}"/>
    <cellStyle name="20% - uthevingsfarge 5 18 2" xfId="883" xr:uid="{00000000-0005-0000-0000-0000A50C0000}"/>
    <cellStyle name="20% - uthevingsfarge 5 18 2 2" xfId="5494" xr:uid="{00000000-0005-0000-0000-0000A60C0000}"/>
    <cellStyle name="20% - uthevingsfarge 5 18 2 2 2" xfId="8127" xr:uid="{00000000-0005-0000-0000-0000A70C0000}"/>
    <cellStyle name="20% - uthevingsfarge 5 18 2 3" xfId="10718" xr:uid="{00000000-0005-0000-0000-0000A80C0000}"/>
    <cellStyle name="20% - uthevingsfarge 5 18 3" xfId="4773" xr:uid="{00000000-0005-0000-0000-0000A90C0000}"/>
    <cellStyle name="20% - uthevingsfarge 5 18 3 2" xfId="7426" xr:uid="{00000000-0005-0000-0000-0000AA0C0000}"/>
    <cellStyle name="20% - uthevingsfarge 5 18 4" xfId="9585" xr:uid="{00000000-0005-0000-0000-0000AB0C0000}"/>
    <cellStyle name="20% - uthevingsfarge 5 19" xfId="884" xr:uid="{00000000-0005-0000-0000-0000AC0C0000}"/>
    <cellStyle name="20% - uthevingsfarge 5 19 2" xfId="885" xr:uid="{00000000-0005-0000-0000-0000AD0C0000}"/>
    <cellStyle name="20% - uthevingsfarge 5 19 2 2" xfId="5495" xr:uid="{00000000-0005-0000-0000-0000AE0C0000}"/>
    <cellStyle name="20% - uthevingsfarge 5 19 2 2 2" xfId="8128" xr:uid="{00000000-0005-0000-0000-0000AF0C0000}"/>
    <cellStyle name="20% - uthevingsfarge 5 19 2 3" xfId="9198" xr:uid="{00000000-0005-0000-0000-0000B00C0000}"/>
    <cellStyle name="20% - uthevingsfarge 5 19 3" xfId="4774" xr:uid="{00000000-0005-0000-0000-0000B10C0000}"/>
    <cellStyle name="20% - uthevingsfarge 5 19 3 2" xfId="7427" xr:uid="{00000000-0005-0000-0000-0000B20C0000}"/>
    <cellStyle name="20% - uthevingsfarge 5 19 4" xfId="9209" xr:uid="{00000000-0005-0000-0000-0000B30C0000}"/>
    <cellStyle name="20% - uthevingsfarge 5 2" xfId="66" xr:uid="{00000000-0005-0000-0000-0000B40C0000}"/>
    <cellStyle name="20% - uthevingsfarge 5 2 2" xfId="886" xr:uid="{00000000-0005-0000-0000-0000B50C0000}"/>
    <cellStyle name="20% - uthevingsfarge 5 2 2 2" xfId="5496" xr:uid="{00000000-0005-0000-0000-0000B60C0000}"/>
    <cellStyle name="20% - uthevingsfarge 5 2 2 2 2" xfId="8129" xr:uid="{00000000-0005-0000-0000-0000B70C0000}"/>
    <cellStyle name="20% - uthevingsfarge 5 2 2 3" xfId="9584" xr:uid="{00000000-0005-0000-0000-0000B80C0000}"/>
    <cellStyle name="20% - uthevingsfarge 5 2 3" xfId="4775" xr:uid="{00000000-0005-0000-0000-0000B90C0000}"/>
    <cellStyle name="20% - uthevingsfarge 5 2 3 2" xfId="7428" xr:uid="{00000000-0005-0000-0000-0000BA0C0000}"/>
    <cellStyle name="20% - uthevingsfarge 5 2 4" xfId="9583" xr:uid="{00000000-0005-0000-0000-0000BB0C0000}"/>
    <cellStyle name="20% - uthevingsfarge 5 20" xfId="887" xr:uid="{00000000-0005-0000-0000-0000BC0C0000}"/>
    <cellStyle name="20% - uthevingsfarge 5 20 2" xfId="888" xr:uid="{00000000-0005-0000-0000-0000BD0C0000}"/>
    <cellStyle name="20% - uthevingsfarge 5 20 2 2" xfId="5497" xr:uid="{00000000-0005-0000-0000-0000BE0C0000}"/>
    <cellStyle name="20% - uthevingsfarge 5 20 2 2 2" xfId="8130" xr:uid="{00000000-0005-0000-0000-0000BF0C0000}"/>
    <cellStyle name="20% - uthevingsfarge 5 20 2 3" xfId="9582" xr:uid="{00000000-0005-0000-0000-0000C00C0000}"/>
    <cellStyle name="20% - uthevingsfarge 5 20 3" xfId="4776" xr:uid="{00000000-0005-0000-0000-0000C10C0000}"/>
    <cellStyle name="20% - uthevingsfarge 5 20 3 2" xfId="7429" xr:uid="{00000000-0005-0000-0000-0000C20C0000}"/>
    <cellStyle name="20% - uthevingsfarge 5 20 4" xfId="9581" xr:uid="{00000000-0005-0000-0000-0000C30C0000}"/>
    <cellStyle name="20% - uthevingsfarge 5 21" xfId="889" xr:uid="{00000000-0005-0000-0000-0000C40C0000}"/>
    <cellStyle name="20% - uthevingsfarge 5 21 2" xfId="890" xr:uid="{00000000-0005-0000-0000-0000C50C0000}"/>
    <cellStyle name="20% - uthevingsfarge 5 21 2 2" xfId="5498" xr:uid="{00000000-0005-0000-0000-0000C60C0000}"/>
    <cellStyle name="20% - uthevingsfarge 5 21 2 2 2" xfId="8131" xr:uid="{00000000-0005-0000-0000-0000C70C0000}"/>
    <cellStyle name="20% - uthevingsfarge 5 21 2 3" xfId="9967" xr:uid="{00000000-0005-0000-0000-0000C80C0000}"/>
    <cellStyle name="20% - uthevingsfarge 5 21 3" xfId="4777" xr:uid="{00000000-0005-0000-0000-0000C90C0000}"/>
    <cellStyle name="20% - uthevingsfarge 5 21 3 2" xfId="7430" xr:uid="{00000000-0005-0000-0000-0000CA0C0000}"/>
    <cellStyle name="20% - uthevingsfarge 5 21 4" xfId="9966" xr:uid="{00000000-0005-0000-0000-0000CB0C0000}"/>
    <cellStyle name="20% - uthevingsfarge 5 22" xfId="891" xr:uid="{00000000-0005-0000-0000-0000CC0C0000}"/>
    <cellStyle name="20% - uthevingsfarge 5 22 2" xfId="892" xr:uid="{00000000-0005-0000-0000-0000CD0C0000}"/>
    <cellStyle name="20% - uthevingsfarge 5 22 2 2" xfId="5499" xr:uid="{00000000-0005-0000-0000-0000CE0C0000}"/>
    <cellStyle name="20% - uthevingsfarge 5 22 2 2 2" xfId="8132" xr:uid="{00000000-0005-0000-0000-0000CF0C0000}"/>
    <cellStyle name="20% - uthevingsfarge 5 22 2 3" xfId="9965" xr:uid="{00000000-0005-0000-0000-0000D00C0000}"/>
    <cellStyle name="20% - uthevingsfarge 5 22 3" xfId="4778" xr:uid="{00000000-0005-0000-0000-0000D10C0000}"/>
    <cellStyle name="20% - uthevingsfarge 5 22 3 2" xfId="7431" xr:uid="{00000000-0005-0000-0000-0000D20C0000}"/>
    <cellStyle name="20% - uthevingsfarge 5 22 4" xfId="9964" xr:uid="{00000000-0005-0000-0000-0000D30C0000}"/>
    <cellStyle name="20% - uthevingsfarge 5 23" xfId="893" xr:uid="{00000000-0005-0000-0000-0000D40C0000}"/>
    <cellStyle name="20% - uthevingsfarge 5 23 2" xfId="894" xr:uid="{00000000-0005-0000-0000-0000D50C0000}"/>
    <cellStyle name="20% - uthevingsfarge 5 23 2 2" xfId="5500" xr:uid="{00000000-0005-0000-0000-0000D60C0000}"/>
    <cellStyle name="20% - uthevingsfarge 5 23 2 2 2" xfId="8133" xr:uid="{00000000-0005-0000-0000-0000D70C0000}"/>
    <cellStyle name="20% - uthevingsfarge 5 23 2 3" xfId="10729" xr:uid="{00000000-0005-0000-0000-0000D80C0000}"/>
    <cellStyle name="20% - uthevingsfarge 5 23 3" xfId="4779" xr:uid="{00000000-0005-0000-0000-0000D90C0000}"/>
    <cellStyle name="20% - uthevingsfarge 5 23 3 2" xfId="7432" xr:uid="{00000000-0005-0000-0000-0000DA0C0000}"/>
    <cellStyle name="20% - uthevingsfarge 5 23 4" xfId="10728" xr:uid="{00000000-0005-0000-0000-0000DB0C0000}"/>
    <cellStyle name="20% - uthevingsfarge 5 24" xfId="895" xr:uid="{00000000-0005-0000-0000-0000DC0C0000}"/>
    <cellStyle name="20% - uthevingsfarge 5 24 2" xfId="896" xr:uid="{00000000-0005-0000-0000-0000DD0C0000}"/>
    <cellStyle name="20% - uthevingsfarge 5 24 2 2" xfId="5501" xr:uid="{00000000-0005-0000-0000-0000DE0C0000}"/>
    <cellStyle name="20% - uthevingsfarge 5 24 2 2 2" xfId="8134" xr:uid="{00000000-0005-0000-0000-0000DF0C0000}"/>
    <cellStyle name="20% - uthevingsfarge 5 24 2 3" xfId="10692" xr:uid="{00000000-0005-0000-0000-0000E00C0000}"/>
    <cellStyle name="20% - uthevingsfarge 5 24 3" xfId="4780" xr:uid="{00000000-0005-0000-0000-0000E10C0000}"/>
    <cellStyle name="20% - uthevingsfarge 5 24 3 2" xfId="7433" xr:uid="{00000000-0005-0000-0000-0000E20C0000}"/>
    <cellStyle name="20% - uthevingsfarge 5 24 4" xfId="9886" xr:uid="{00000000-0005-0000-0000-0000E30C0000}"/>
    <cellStyle name="20% - uthevingsfarge 5 25" xfId="897" xr:uid="{00000000-0005-0000-0000-0000E40C0000}"/>
    <cellStyle name="20% - uthevingsfarge 5 25 2" xfId="898" xr:uid="{00000000-0005-0000-0000-0000E50C0000}"/>
    <cellStyle name="20% - uthevingsfarge 5 25 2 2" xfId="5502" xr:uid="{00000000-0005-0000-0000-0000E60C0000}"/>
    <cellStyle name="20% - uthevingsfarge 5 25 2 2 2" xfId="8135" xr:uid="{00000000-0005-0000-0000-0000E70C0000}"/>
    <cellStyle name="20% - uthevingsfarge 5 25 2 3" xfId="10326" xr:uid="{00000000-0005-0000-0000-0000E80C0000}"/>
    <cellStyle name="20% - uthevingsfarge 5 25 3" xfId="4781" xr:uid="{00000000-0005-0000-0000-0000E90C0000}"/>
    <cellStyle name="20% - uthevingsfarge 5 25 3 2" xfId="7434" xr:uid="{00000000-0005-0000-0000-0000EA0C0000}"/>
    <cellStyle name="20% - uthevingsfarge 5 25 4" xfId="10420" xr:uid="{00000000-0005-0000-0000-0000EB0C0000}"/>
    <cellStyle name="20% - uthevingsfarge 5 26" xfId="899" xr:uid="{00000000-0005-0000-0000-0000EC0C0000}"/>
    <cellStyle name="20% - uthevingsfarge 5 26 2" xfId="900" xr:uid="{00000000-0005-0000-0000-0000ED0C0000}"/>
    <cellStyle name="20% - uthevingsfarge 5 26 2 2" xfId="5503" xr:uid="{00000000-0005-0000-0000-0000EE0C0000}"/>
    <cellStyle name="20% - uthevingsfarge 5 26 2 2 2" xfId="8136" xr:uid="{00000000-0005-0000-0000-0000EF0C0000}"/>
    <cellStyle name="20% - uthevingsfarge 5 26 2 3" xfId="10691" xr:uid="{00000000-0005-0000-0000-0000F00C0000}"/>
    <cellStyle name="20% - uthevingsfarge 5 26 3" xfId="4782" xr:uid="{00000000-0005-0000-0000-0000F10C0000}"/>
    <cellStyle name="20% - uthevingsfarge 5 26 3 2" xfId="7435" xr:uid="{00000000-0005-0000-0000-0000F20C0000}"/>
    <cellStyle name="20% - uthevingsfarge 5 26 4" xfId="9887" xr:uid="{00000000-0005-0000-0000-0000F30C0000}"/>
    <cellStyle name="20% - uthevingsfarge 5 27" xfId="901" xr:uid="{00000000-0005-0000-0000-0000F40C0000}"/>
    <cellStyle name="20% - uthevingsfarge 5 27 2" xfId="902" xr:uid="{00000000-0005-0000-0000-0000F50C0000}"/>
    <cellStyle name="20% - uthevingsfarge 5 27 2 2" xfId="5504" xr:uid="{00000000-0005-0000-0000-0000F60C0000}"/>
    <cellStyle name="20% - uthevingsfarge 5 27 2 2 2" xfId="8137" xr:uid="{00000000-0005-0000-0000-0000F70C0000}"/>
    <cellStyle name="20% - uthevingsfarge 5 27 2 3" xfId="10325" xr:uid="{00000000-0005-0000-0000-0000F80C0000}"/>
    <cellStyle name="20% - uthevingsfarge 5 27 3" xfId="4783" xr:uid="{00000000-0005-0000-0000-0000F90C0000}"/>
    <cellStyle name="20% - uthevingsfarge 5 27 3 2" xfId="7436" xr:uid="{00000000-0005-0000-0000-0000FA0C0000}"/>
    <cellStyle name="20% - uthevingsfarge 5 27 4" xfId="10419" xr:uid="{00000000-0005-0000-0000-0000FB0C0000}"/>
    <cellStyle name="20% - uthevingsfarge 5 28" xfId="903" xr:uid="{00000000-0005-0000-0000-0000FC0C0000}"/>
    <cellStyle name="20% - uthevingsfarge 5 28 2" xfId="904" xr:uid="{00000000-0005-0000-0000-0000FD0C0000}"/>
    <cellStyle name="20% - uthevingsfarge 5 28 2 2" xfId="5505" xr:uid="{00000000-0005-0000-0000-0000FE0C0000}"/>
    <cellStyle name="20% - uthevingsfarge 5 28 2 2 2" xfId="8138" xr:uid="{00000000-0005-0000-0000-0000FF0C0000}"/>
    <cellStyle name="20% - uthevingsfarge 5 28 2 3" xfId="10690" xr:uid="{00000000-0005-0000-0000-0000000D0000}"/>
    <cellStyle name="20% - uthevingsfarge 5 28 3" xfId="4784" xr:uid="{00000000-0005-0000-0000-0000010D0000}"/>
    <cellStyle name="20% - uthevingsfarge 5 28 3 2" xfId="7437" xr:uid="{00000000-0005-0000-0000-0000020D0000}"/>
    <cellStyle name="20% - uthevingsfarge 5 28 4" xfId="9888" xr:uid="{00000000-0005-0000-0000-0000030D0000}"/>
    <cellStyle name="20% - uthevingsfarge 5 29" xfId="905" xr:uid="{00000000-0005-0000-0000-0000040D0000}"/>
    <cellStyle name="20% - uthevingsfarge 5 29 2" xfId="906" xr:uid="{00000000-0005-0000-0000-0000050D0000}"/>
    <cellStyle name="20% - uthevingsfarge 5 29 2 2" xfId="5506" xr:uid="{00000000-0005-0000-0000-0000060D0000}"/>
    <cellStyle name="20% - uthevingsfarge 5 29 2 2 2" xfId="8139" xr:uid="{00000000-0005-0000-0000-0000070D0000}"/>
    <cellStyle name="20% - uthevingsfarge 5 29 2 3" xfId="10324" xr:uid="{00000000-0005-0000-0000-0000080D0000}"/>
    <cellStyle name="20% - uthevingsfarge 5 29 3" xfId="4785" xr:uid="{00000000-0005-0000-0000-0000090D0000}"/>
    <cellStyle name="20% - uthevingsfarge 5 29 3 2" xfId="7438" xr:uid="{00000000-0005-0000-0000-00000A0D0000}"/>
    <cellStyle name="20% - uthevingsfarge 5 29 4" xfId="10418" xr:uid="{00000000-0005-0000-0000-00000B0D0000}"/>
    <cellStyle name="20% - uthevingsfarge 5 3" xfId="907" xr:uid="{00000000-0005-0000-0000-00000C0D0000}"/>
    <cellStyle name="20% - uthevingsfarge 5 3 2" xfId="908" xr:uid="{00000000-0005-0000-0000-00000D0D0000}"/>
    <cellStyle name="20% - uthevingsfarge 5 3 2 2" xfId="5507" xr:uid="{00000000-0005-0000-0000-00000E0D0000}"/>
    <cellStyle name="20% - uthevingsfarge 5 3 2 2 2" xfId="8140" xr:uid="{00000000-0005-0000-0000-00000F0D0000}"/>
    <cellStyle name="20% - uthevingsfarge 5 3 2 3" xfId="10689" xr:uid="{00000000-0005-0000-0000-0000100D0000}"/>
    <cellStyle name="20% - uthevingsfarge 5 3 3" xfId="4786" xr:uid="{00000000-0005-0000-0000-0000110D0000}"/>
    <cellStyle name="20% - uthevingsfarge 5 3 3 2" xfId="7439" xr:uid="{00000000-0005-0000-0000-0000120D0000}"/>
    <cellStyle name="20% - uthevingsfarge 5 3 4" xfId="9889" xr:uid="{00000000-0005-0000-0000-0000130D0000}"/>
    <cellStyle name="20% - uthevingsfarge 5 30" xfId="909" xr:uid="{00000000-0005-0000-0000-0000140D0000}"/>
    <cellStyle name="20% - uthevingsfarge 5 30 2" xfId="910" xr:uid="{00000000-0005-0000-0000-0000150D0000}"/>
    <cellStyle name="20% - uthevingsfarge 5 30 2 2" xfId="5508" xr:uid="{00000000-0005-0000-0000-0000160D0000}"/>
    <cellStyle name="20% - uthevingsfarge 5 30 2 2 2" xfId="8141" xr:uid="{00000000-0005-0000-0000-0000170D0000}"/>
    <cellStyle name="20% - uthevingsfarge 5 30 2 3" xfId="10323" xr:uid="{00000000-0005-0000-0000-0000180D0000}"/>
    <cellStyle name="20% - uthevingsfarge 5 30 3" xfId="4787" xr:uid="{00000000-0005-0000-0000-0000190D0000}"/>
    <cellStyle name="20% - uthevingsfarge 5 30 3 2" xfId="7440" xr:uid="{00000000-0005-0000-0000-00001A0D0000}"/>
    <cellStyle name="20% - uthevingsfarge 5 30 4" xfId="10417" xr:uid="{00000000-0005-0000-0000-00001B0D0000}"/>
    <cellStyle name="20% - uthevingsfarge 5 31" xfId="911" xr:uid="{00000000-0005-0000-0000-00001C0D0000}"/>
    <cellStyle name="20% - uthevingsfarge 5 31 2" xfId="912" xr:uid="{00000000-0005-0000-0000-00001D0D0000}"/>
    <cellStyle name="20% - uthevingsfarge 5 31 2 2" xfId="5509" xr:uid="{00000000-0005-0000-0000-00001E0D0000}"/>
    <cellStyle name="20% - uthevingsfarge 5 31 2 2 2" xfId="8142" xr:uid="{00000000-0005-0000-0000-00001F0D0000}"/>
    <cellStyle name="20% - uthevingsfarge 5 31 2 3" xfId="10688" xr:uid="{00000000-0005-0000-0000-0000200D0000}"/>
    <cellStyle name="20% - uthevingsfarge 5 31 3" xfId="4788" xr:uid="{00000000-0005-0000-0000-0000210D0000}"/>
    <cellStyle name="20% - uthevingsfarge 5 31 3 2" xfId="7441" xr:uid="{00000000-0005-0000-0000-0000220D0000}"/>
    <cellStyle name="20% - uthevingsfarge 5 31 4" xfId="9890" xr:uid="{00000000-0005-0000-0000-0000230D0000}"/>
    <cellStyle name="20% - uthevingsfarge 5 32" xfId="913" xr:uid="{00000000-0005-0000-0000-0000240D0000}"/>
    <cellStyle name="20% - uthevingsfarge 5 32 2" xfId="914" xr:uid="{00000000-0005-0000-0000-0000250D0000}"/>
    <cellStyle name="20% - uthevingsfarge 5 32 2 2" xfId="5510" xr:uid="{00000000-0005-0000-0000-0000260D0000}"/>
    <cellStyle name="20% - uthevingsfarge 5 32 2 2 2" xfId="8143" xr:uid="{00000000-0005-0000-0000-0000270D0000}"/>
    <cellStyle name="20% - uthevingsfarge 5 32 2 3" xfId="10322" xr:uid="{00000000-0005-0000-0000-0000280D0000}"/>
    <cellStyle name="20% - uthevingsfarge 5 32 3" xfId="4789" xr:uid="{00000000-0005-0000-0000-0000290D0000}"/>
    <cellStyle name="20% - uthevingsfarge 5 32 3 2" xfId="7442" xr:uid="{00000000-0005-0000-0000-00002A0D0000}"/>
    <cellStyle name="20% - uthevingsfarge 5 32 4" xfId="10416" xr:uid="{00000000-0005-0000-0000-00002B0D0000}"/>
    <cellStyle name="20% - uthevingsfarge 5 33" xfId="915" xr:uid="{00000000-0005-0000-0000-00002C0D0000}"/>
    <cellStyle name="20% - uthevingsfarge 5 33 2" xfId="916" xr:uid="{00000000-0005-0000-0000-00002D0D0000}"/>
    <cellStyle name="20% - uthevingsfarge 5 33 2 2" xfId="5511" xr:uid="{00000000-0005-0000-0000-00002E0D0000}"/>
    <cellStyle name="20% - uthevingsfarge 5 33 2 2 2" xfId="8144" xr:uid="{00000000-0005-0000-0000-00002F0D0000}"/>
    <cellStyle name="20% - uthevingsfarge 5 33 2 3" xfId="10687" xr:uid="{00000000-0005-0000-0000-0000300D0000}"/>
    <cellStyle name="20% - uthevingsfarge 5 33 3" xfId="4790" xr:uid="{00000000-0005-0000-0000-0000310D0000}"/>
    <cellStyle name="20% - uthevingsfarge 5 33 3 2" xfId="7443" xr:uid="{00000000-0005-0000-0000-0000320D0000}"/>
    <cellStyle name="20% - uthevingsfarge 5 33 4" xfId="9891" xr:uid="{00000000-0005-0000-0000-0000330D0000}"/>
    <cellStyle name="20% - uthevingsfarge 5 34" xfId="917" xr:uid="{00000000-0005-0000-0000-0000340D0000}"/>
    <cellStyle name="20% - uthevingsfarge 5 34 2" xfId="918" xr:uid="{00000000-0005-0000-0000-0000350D0000}"/>
    <cellStyle name="20% - uthevingsfarge 5 34 2 2" xfId="5512" xr:uid="{00000000-0005-0000-0000-0000360D0000}"/>
    <cellStyle name="20% - uthevingsfarge 5 34 2 2 2" xfId="8145" xr:uid="{00000000-0005-0000-0000-0000370D0000}"/>
    <cellStyle name="20% - uthevingsfarge 5 34 2 3" xfId="10321" xr:uid="{00000000-0005-0000-0000-0000380D0000}"/>
    <cellStyle name="20% - uthevingsfarge 5 34 3" xfId="4791" xr:uid="{00000000-0005-0000-0000-0000390D0000}"/>
    <cellStyle name="20% - uthevingsfarge 5 34 3 2" xfId="7444" xr:uid="{00000000-0005-0000-0000-00003A0D0000}"/>
    <cellStyle name="20% - uthevingsfarge 5 34 4" xfId="10415" xr:uid="{00000000-0005-0000-0000-00003B0D0000}"/>
    <cellStyle name="20% - uthevingsfarge 5 35" xfId="919" xr:uid="{00000000-0005-0000-0000-00003C0D0000}"/>
    <cellStyle name="20% - uthevingsfarge 5 35 2" xfId="920" xr:uid="{00000000-0005-0000-0000-00003D0D0000}"/>
    <cellStyle name="20% - uthevingsfarge 5 35 2 2" xfId="5513" xr:uid="{00000000-0005-0000-0000-00003E0D0000}"/>
    <cellStyle name="20% - uthevingsfarge 5 35 2 2 2" xfId="8146" xr:uid="{00000000-0005-0000-0000-00003F0D0000}"/>
    <cellStyle name="20% - uthevingsfarge 5 35 2 3" xfId="10686" xr:uid="{00000000-0005-0000-0000-0000400D0000}"/>
    <cellStyle name="20% - uthevingsfarge 5 35 3" xfId="4792" xr:uid="{00000000-0005-0000-0000-0000410D0000}"/>
    <cellStyle name="20% - uthevingsfarge 5 35 3 2" xfId="7445" xr:uid="{00000000-0005-0000-0000-0000420D0000}"/>
    <cellStyle name="20% - uthevingsfarge 5 35 4" xfId="9892" xr:uid="{00000000-0005-0000-0000-0000430D0000}"/>
    <cellStyle name="20% - uthevingsfarge 5 36" xfId="921" xr:uid="{00000000-0005-0000-0000-0000440D0000}"/>
    <cellStyle name="20% - uthevingsfarge 5 36 2" xfId="922" xr:uid="{00000000-0005-0000-0000-0000450D0000}"/>
    <cellStyle name="20% - uthevingsfarge 5 36 2 2" xfId="5514" xr:uid="{00000000-0005-0000-0000-0000460D0000}"/>
    <cellStyle name="20% - uthevingsfarge 5 36 2 2 2" xfId="8147" xr:uid="{00000000-0005-0000-0000-0000470D0000}"/>
    <cellStyle name="20% - uthevingsfarge 5 36 2 3" xfId="10320" xr:uid="{00000000-0005-0000-0000-0000480D0000}"/>
    <cellStyle name="20% - uthevingsfarge 5 36 3" xfId="4793" xr:uid="{00000000-0005-0000-0000-0000490D0000}"/>
    <cellStyle name="20% - uthevingsfarge 5 36 3 2" xfId="7446" xr:uid="{00000000-0005-0000-0000-00004A0D0000}"/>
    <cellStyle name="20% - uthevingsfarge 5 36 4" xfId="10414" xr:uid="{00000000-0005-0000-0000-00004B0D0000}"/>
    <cellStyle name="20% - uthevingsfarge 5 37" xfId="923" xr:uid="{00000000-0005-0000-0000-00004C0D0000}"/>
    <cellStyle name="20% - uthevingsfarge 5 37 2" xfId="924" xr:uid="{00000000-0005-0000-0000-00004D0D0000}"/>
    <cellStyle name="20% - uthevingsfarge 5 37 2 2" xfId="5515" xr:uid="{00000000-0005-0000-0000-00004E0D0000}"/>
    <cellStyle name="20% - uthevingsfarge 5 37 2 2 2" xfId="8148" xr:uid="{00000000-0005-0000-0000-00004F0D0000}"/>
    <cellStyle name="20% - uthevingsfarge 5 37 2 3" xfId="10685" xr:uid="{00000000-0005-0000-0000-0000500D0000}"/>
    <cellStyle name="20% - uthevingsfarge 5 37 3" xfId="4794" xr:uid="{00000000-0005-0000-0000-0000510D0000}"/>
    <cellStyle name="20% - uthevingsfarge 5 37 3 2" xfId="7447" xr:uid="{00000000-0005-0000-0000-0000520D0000}"/>
    <cellStyle name="20% - uthevingsfarge 5 37 4" xfId="9893" xr:uid="{00000000-0005-0000-0000-0000530D0000}"/>
    <cellStyle name="20% - uthevingsfarge 5 38" xfId="925" xr:uid="{00000000-0005-0000-0000-0000540D0000}"/>
    <cellStyle name="20% - uthevingsfarge 5 38 2" xfId="926" xr:uid="{00000000-0005-0000-0000-0000550D0000}"/>
    <cellStyle name="20% - uthevingsfarge 5 38 2 2" xfId="5516" xr:uid="{00000000-0005-0000-0000-0000560D0000}"/>
    <cellStyle name="20% - uthevingsfarge 5 38 2 2 2" xfId="8149" xr:uid="{00000000-0005-0000-0000-0000570D0000}"/>
    <cellStyle name="20% - uthevingsfarge 5 38 2 3" xfId="10319" xr:uid="{00000000-0005-0000-0000-0000580D0000}"/>
    <cellStyle name="20% - uthevingsfarge 5 38 3" xfId="4795" xr:uid="{00000000-0005-0000-0000-0000590D0000}"/>
    <cellStyle name="20% - uthevingsfarge 5 38 3 2" xfId="7448" xr:uid="{00000000-0005-0000-0000-00005A0D0000}"/>
    <cellStyle name="20% - uthevingsfarge 5 38 4" xfId="10413" xr:uid="{00000000-0005-0000-0000-00005B0D0000}"/>
    <cellStyle name="20% - uthevingsfarge 5 39" xfId="927" xr:uid="{00000000-0005-0000-0000-00005C0D0000}"/>
    <cellStyle name="20% - uthevingsfarge 5 39 2" xfId="928" xr:uid="{00000000-0005-0000-0000-00005D0D0000}"/>
    <cellStyle name="20% - uthevingsfarge 5 39 2 2" xfId="5517" xr:uid="{00000000-0005-0000-0000-00005E0D0000}"/>
    <cellStyle name="20% - uthevingsfarge 5 39 2 2 2" xfId="8150" xr:uid="{00000000-0005-0000-0000-00005F0D0000}"/>
    <cellStyle name="20% - uthevingsfarge 5 39 2 3" xfId="10684" xr:uid="{00000000-0005-0000-0000-0000600D0000}"/>
    <cellStyle name="20% - uthevingsfarge 5 39 3" xfId="4796" xr:uid="{00000000-0005-0000-0000-0000610D0000}"/>
    <cellStyle name="20% - uthevingsfarge 5 39 3 2" xfId="7449" xr:uid="{00000000-0005-0000-0000-0000620D0000}"/>
    <cellStyle name="20% - uthevingsfarge 5 39 4" xfId="9894" xr:uid="{00000000-0005-0000-0000-0000630D0000}"/>
    <cellStyle name="20% - uthevingsfarge 5 4" xfId="929" xr:uid="{00000000-0005-0000-0000-0000640D0000}"/>
    <cellStyle name="20% - uthevingsfarge 5 4 2" xfId="930" xr:uid="{00000000-0005-0000-0000-0000650D0000}"/>
    <cellStyle name="20% - uthevingsfarge 5 4 2 2" xfId="5518" xr:uid="{00000000-0005-0000-0000-0000660D0000}"/>
    <cellStyle name="20% - uthevingsfarge 5 4 2 2 2" xfId="8151" xr:uid="{00000000-0005-0000-0000-0000670D0000}"/>
    <cellStyle name="20% - uthevingsfarge 5 4 2 3" xfId="10318" xr:uid="{00000000-0005-0000-0000-0000680D0000}"/>
    <cellStyle name="20% - uthevingsfarge 5 4 3" xfId="4797" xr:uid="{00000000-0005-0000-0000-0000690D0000}"/>
    <cellStyle name="20% - uthevingsfarge 5 4 3 2" xfId="7450" xr:uid="{00000000-0005-0000-0000-00006A0D0000}"/>
    <cellStyle name="20% - uthevingsfarge 5 4 4" xfId="10412" xr:uid="{00000000-0005-0000-0000-00006B0D0000}"/>
    <cellStyle name="20% - uthevingsfarge 5 40" xfId="931" xr:uid="{00000000-0005-0000-0000-00006C0D0000}"/>
    <cellStyle name="20% - uthevingsfarge 5 40 2" xfId="932" xr:uid="{00000000-0005-0000-0000-00006D0D0000}"/>
    <cellStyle name="20% - uthevingsfarge 5 40 2 2" xfId="5519" xr:uid="{00000000-0005-0000-0000-00006E0D0000}"/>
    <cellStyle name="20% - uthevingsfarge 5 40 2 2 2" xfId="8152" xr:uid="{00000000-0005-0000-0000-00006F0D0000}"/>
    <cellStyle name="20% - uthevingsfarge 5 40 2 3" xfId="10683" xr:uid="{00000000-0005-0000-0000-0000700D0000}"/>
    <cellStyle name="20% - uthevingsfarge 5 40 3" xfId="4798" xr:uid="{00000000-0005-0000-0000-0000710D0000}"/>
    <cellStyle name="20% - uthevingsfarge 5 40 3 2" xfId="7451" xr:uid="{00000000-0005-0000-0000-0000720D0000}"/>
    <cellStyle name="20% - uthevingsfarge 5 40 4" xfId="9895" xr:uid="{00000000-0005-0000-0000-0000730D0000}"/>
    <cellStyle name="20% - uthevingsfarge 5 41" xfId="933" xr:uid="{00000000-0005-0000-0000-0000740D0000}"/>
    <cellStyle name="20% - uthevingsfarge 5 41 2" xfId="934" xr:uid="{00000000-0005-0000-0000-0000750D0000}"/>
    <cellStyle name="20% - uthevingsfarge 5 41 2 2" xfId="5520" xr:uid="{00000000-0005-0000-0000-0000760D0000}"/>
    <cellStyle name="20% - uthevingsfarge 5 41 2 2 2" xfId="8153" xr:uid="{00000000-0005-0000-0000-0000770D0000}"/>
    <cellStyle name="20% - uthevingsfarge 5 41 2 3" xfId="10317" xr:uid="{00000000-0005-0000-0000-0000780D0000}"/>
    <cellStyle name="20% - uthevingsfarge 5 41 3" xfId="4799" xr:uid="{00000000-0005-0000-0000-0000790D0000}"/>
    <cellStyle name="20% - uthevingsfarge 5 41 3 2" xfId="7452" xr:uid="{00000000-0005-0000-0000-00007A0D0000}"/>
    <cellStyle name="20% - uthevingsfarge 5 41 4" xfId="10411" xr:uid="{00000000-0005-0000-0000-00007B0D0000}"/>
    <cellStyle name="20% - uthevingsfarge 5 42" xfId="935" xr:uid="{00000000-0005-0000-0000-00007C0D0000}"/>
    <cellStyle name="20% - uthevingsfarge 5 42 2" xfId="936" xr:uid="{00000000-0005-0000-0000-00007D0D0000}"/>
    <cellStyle name="20% - uthevingsfarge 5 42 2 2" xfId="5521" xr:uid="{00000000-0005-0000-0000-00007E0D0000}"/>
    <cellStyle name="20% - uthevingsfarge 5 42 2 2 2" xfId="8154" xr:uid="{00000000-0005-0000-0000-00007F0D0000}"/>
    <cellStyle name="20% - uthevingsfarge 5 42 2 3" xfId="10552" xr:uid="{00000000-0005-0000-0000-0000800D0000}"/>
    <cellStyle name="20% - uthevingsfarge 5 42 3" xfId="4800" xr:uid="{00000000-0005-0000-0000-0000810D0000}"/>
    <cellStyle name="20% - uthevingsfarge 5 42 3 2" xfId="7453" xr:uid="{00000000-0005-0000-0000-0000820D0000}"/>
    <cellStyle name="20% - uthevingsfarge 5 42 4" xfId="10648" xr:uid="{00000000-0005-0000-0000-0000830D0000}"/>
    <cellStyle name="20% - uthevingsfarge 5 43" xfId="937" xr:uid="{00000000-0005-0000-0000-0000840D0000}"/>
    <cellStyle name="20% - uthevingsfarge 5 43 2" xfId="938" xr:uid="{00000000-0005-0000-0000-0000850D0000}"/>
    <cellStyle name="20% - uthevingsfarge 5 43 2 2" xfId="5522" xr:uid="{00000000-0005-0000-0000-0000860D0000}"/>
    <cellStyle name="20% - uthevingsfarge 5 43 2 2 2" xfId="8155" xr:uid="{00000000-0005-0000-0000-0000870D0000}"/>
    <cellStyle name="20% - uthevingsfarge 5 43 2 3" xfId="9580" xr:uid="{00000000-0005-0000-0000-0000880D0000}"/>
    <cellStyle name="20% - uthevingsfarge 5 43 3" xfId="4801" xr:uid="{00000000-0005-0000-0000-0000890D0000}"/>
    <cellStyle name="20% - uthevingsfarge 5 43 3 2" xfId="7454" xr:uid="{00000000-0005-0000-0000-00008A0D0000}"/>
    <cellStyle name="20% - uthevingsfarge 5 43 4" xfId="9579" xr:uid="{00000000-0005-0000-0000-00008B0D0000}"/>
    <cellStyle name="20% - uthevingsfarge 5 44" xfId="939" xr:uid="{00000000-0005-0000-0000-00008C0D0000}"/>
    <cellStyle name="20% - uthevingsfarge 5 44 2" xfId="940" xr:uid="{00000000-0005-0000-0000-00008D0D0000}"/>
    <cellStyle name="20% - uthevingsfarge 5 44 2 2" xfId="5523" xr:uid="{00000000-0005-0000-0000-00008E0D0000}"/>
    <cellStyle name="20% - uthevingsfarge 5 44 2 2 2" xfId="8156" xr:uid="{00000000-0005-0000-0000-00008F0D0000}"/>
    <cellStyle name="20% - uthevingsfarge 5 44 2 3" xfId="9578" xr:uid="{00000000-0005-0000-0000-0000900D0000}"/>
    <cellStyle name="20% - uthevingsfarge 5 44 3" xfId="4802" xr:uid="{00000000-0005-0000-0000-0000910D0000}"/>
    <cellStyle name="20% - uthevingsfarge 5 44 3 2" xfId="7455" xr:uid="{00000000-0005-0000-0000-0000920D0000}"/>
    <cellStyle name="20% - uthevingsfarge 5 44 4" xfId="9577" xr:uid="{00000000-0005-0000-0000-0000930D0000}"/>
    <cellStyle name="20% - uthevingsfarge 5 45" xfId="941" xr:uid="{00000000-0005-0000-0000-0000940D0000}"/>
    <cellStyle name="20% - uthevingsfarge 5 45 2" xfId="942" xr:uid="{00000000-0005-0000-0000-0000950D0000}"/>
    <cellStyle name="20% - uthevingsfarge 5 45 2 2" xfId="5524" xr:uid="{00000000-0005-0000-0000-0000960D0000}"/>
    <cellStyle name="20% - uthevingsfarge 5 45 2 2 2" xfId="8157" xr:uid="{00000000-0005-0000-0000-0000970D0000}"/>
    <cellStyle name="20% - uthevingsfarge 5 45 2 3" xfId="10647" xr:uid="{00000000-0005-0000-0000-0000980D0000}"/>
    <cellStyle name="20% - uthevingsfarge 5 45 3" xfId="4803" xr:uid="{00000000-0005-0000-0000-0000990D0000}"/>
    <cellStyle name="20% - uthevingsfarge 5 45 3 2" xfId="7456" xr:uid="{00000000-0005-0000-0000-00009A0D0000}"/>
    <cellStyle name="20% - uthevingsfarge 5 45 4" xfId="9576" xr:uid="{00000000-0005-0000-0000-00009B0D0000}"/>
    <cellStyle name="20% - uthevingsfarge 5 46" xfId="943" xr:uid="{00000000-0005-0000-0000-00009C0D0000}"/>
    <cellStyle name="20% - uthevingsfarge 5 46 2" xfId="944" xr:uid="{00000000-0005-0000-0000-00009D0D0000}"/>
    <cellStyle name="20% - uthevingsfarge 5 46 2 2" xfId="5525" xr:uid="{00000000-0005-0000-0000-00009E0D0000}"/>
    <cellStyle name="20% - uthevingsfarge 5 46 2 2 2" xfId="8158" xr:uid="{00000000-0005-0000-0000-00009F0D0000}"/>
    <cellStyle name="20% - uthevingsfarge 5 46 2 3" xfId="9575" xr:uid="{00000000-0005-0000-0000-0000A00D0000}"/>
    <cellStyle name="20% - uthevingsfarge 5 46 3" xfId="4804" xr:uid="{00000000-0005-0000-0000-0000A10D0000}"/>
    <cellStyle name="20% - uthevingsfarge 5 46 3 2" xfId="7457" xr:uid="{00000000-0005-0000-0000-0000A20D0000}"/>
    <cellStyle name="20% - uthevingsfarge 5 46 4" xfId="9574" xr:uid="{00000000-0005-0000-0000-0000A30D0000}"/>
    <cellStyle name="20% - uthevingsfarge 5 47" xfId="945" xr:uid="{00000000-0005-0000-0000-0000A40D0000}"/>
    <cellStyle name="20% - uthevingsfarge 5 47 2" xfId="946" xr:uid="{00000000-0005-0000-0000-0000A50D0000}"/>
    <cellStyle name="20% - uthevingsfarge 5 47 2 2" xfId="5526" xr:uid="{00000000-0005-0000-0000-0000A60D0000}"/>
    <cellStyle name="20% - uthevingsfarge 5 47 2 2 2" xfId="8159" xr:uid="{00000000-0005-0000-0000-0000A70D0000}"/>
    <cellStyle name="20% - uthevingsfarge 5 47 2 3" xfId="9573" xr:uid="{00000000-0005-0000-0000-0000A80D0000}"/>
    <cellStyle name="20% - uthevingsfarge 5 47 3" xfId="4805" xr:uid="{00000000-0005-0000-0000-0000A90D0000}"/>
    <cellStyle name="20% - uthevingsfarge 5 47 3 2" xfId="7458" xr:uid="{00000000-0005-0000-0000-0000AA0D0000}"/>
    <cellStyle name="20% - uthevingsfarge 5 47 4" xfId="9572" xr:uid="{00000000-0005-0000-0000-0000AB0D0000}"/>
    <cellStyle name="20% - uthevingsfarge 5 48" xfId="947" xr:uid="{00000000-0005-0000-0000-0000AC0D0000}"/>
    <cellStyle name="20% - uthevingsfarge 5 48 2" xfId="948" xr:uid="{00000000-0005-0000-0000-0000AD0D0000}"/>
    <cellStyle name="20% - uthevingsfarge 5 48 2 2" xfId="5527" xr:uid="{00000000-0005-0000-0000-0000AE0D0000}"/>
    <cellStyle name="20% - uthevingsfarge 5 48 2 2 2" xfId="8160" xr:uid="{00000000-0005-0000-0000-0000AF0D0000}"/>
    <cellStyle name="20% - uthevingsfarge 5 48 2 3" xfId="9571" xr:uid="{00000000-0005-0000-0000-0000B00D0000}"/>
    <cellStyle name="20% - uthevingsfarge 5 48 3" xfId="4806" xr:uid="{00000000-0005-0000-0000-0000B10D0000}"/>
    <cellStyle name="20% - uthevingsfarge 5 48 3 2" xfId="7459" xr:uid="{00000000-0005-0000-0000-0000B20D0000}"/>
    <cellStyle name="20% - uthevingsfarge 5 48 4" xfId="9570" xr:uid="{00000000-0005-0000-0000-0000B30D0000}"/>
    <cellStyle name="20% - uthevingsfarge 5 49" xfId="949" xr:uid="{00000000-0005-0000-0000-0000B40D0000}"/>
    <cellStyle name="20% - uthevingsfarge 5 49 2" xfId="950" xr:uid="{00000000-0005-0000-0000-0000B50D0000}"/>
    <cellStyle name="20% - uthevingsfarge 5 49 2 2" xfId="5528" xr:uid="{00000000-0005-0000-0000-0000B60D0000}"/>
    <cellStyle name="20% - uthevingsfarge 5 49 2 2 2" xfId="8161" xr:uid="{00000000-0005-0000-0000-0000B70D0000}"/>
    <cellStyle name="20% - uthevingsfarge 5 49 2 3" xfId="10239" xr:uid="{00000000-0005-0000-0000-0000B80D0000}"/>
    <cellStyle name="20% - uthevingsfarge 5 49 3" xfId="4807" xr:uid="{00000000-0005-0000-0000-0000B90D0000}"/>
    <cellStyle name="20% - uthevingsfarge 5 49 3 2" xfId="7460" xr:uid="{00000000-0005-0000-0000-0000BA0D0000}"/>
    <cellStyle name="20% - uthevingsfarge 5 49 4" xfId="9569" xr:uid="{00000000-0005-0000-0000-0000BB0D0000}"/>
    <cellStyle name="20% - uthevingsfarge 5 5" xfId="951" xr:uid="{00000000-0005-0000-0000-0000BC0D0000}"/>
    <cellStyle name="20% - uthevingsfarge 5 5 2" xfId="952" xr:uid="{00000000-0005-0000-0000-0000BD0D0000}"/>
    <cellStyle name="20% - uthevingsfarge 5 5 2 2" xfId="5529" xr:uid="{00000000-0005-0000-0000-0000BE0D0000}"/>
    <cellStyle name="20% - uthevingsfarge 5 5 2 2 2" xfId="8162" xr:uid="{00000000-0005-0000-0000-0000BF0D0000}"/>
    <cellStyle name="20% - uthevingsfarge 5 5 2 3" xfId="9568" xr:uid="{00000000-0005-0000-0000-0000C00D0000}"/>
    <cellStyle name="20% - uthevingsfarge 5 5 3" xfId="4808" xr:uid="{00000000-0005-0000-0000-0000C10D0000}"/>
    <cellStyle name="20% - uthevingsfarge 5 5 3 2" xfId="7461" xr:uid="{00000000-0005-0000-0000-0000C20D0000}"/>
    <cellStyle name="20% - uthevingsfarge 5 5 4" xfId="9567" xr:uid="{00000000-0005-0000-0000-0000C30D0000}"/>
    <cellStyle name="20% - uthevingsfarge 5 50" xfId="953" xr:uid="{00000000-0005-0000-0000-0000C40D0000}"/>
    <cellStyle name="20% - uthevingsfarge 5 50 2" xfId="954" xr:uid="{00000000-0005-0000-0000-0000C50D0000}"/>
    <cellStyle name="20% - uthevingsfarge 5 50 2 2" xfId="5530" xr:uid="{00000000-0005-0000-0000-0000C60D0000}"/>
    <cellStyle name="20% - uthevingsfarge 5 50 2 2 2" xfId="8163" xr:uid="{00000000-0005-0000-0000-0000C70D0000}"/>
    <cellStyle name="20% - uthevingsfarge 5 50 2 3" xfId="9566" xr:uid="{00000000-0005-0000-0000-0000C80D0000}"/>
    <cellStyle name="20% - uthevingsfarge 5 50 3" xfId="4809" xr:uid="{00000000-0005-0000-0000-0000C90D0000}"/>
    <cellStyle name="20% - uthevingsfarge 5 50 3 2" xfId="7462" xr:uid="{00000000-0005-0000-0000-0000CA0D0000}"/>
    <cellStyle name="20% - uthevingsfarge 5 50 4" xfId="9565" xr:uid="{00000000-0005-0000-0000-0000CB0D0000}"/>
    <cellStyle name="20% - uthevingsfarge 5 51" xfId="955" xr:uid="{00000000-0005-0000-0000-0000CC0D0000}"/>
    <cellStyle name="20% - uthevingsfarge 5 51 2" xfId="956" xr:uid="{00000000-0005-0000-0000-0000CD0D0000}"/>
    <cellStyle name="20% - uthevingsfarge 5 51 2 2" xfId="5531" xr:uid="{00000000-0005-0000-0000-0000CE0D0000}"/>
    <cellStyle name="20% - uthevingsfarge 5 51 2 2 2" xfId="8164" xr:uid="{00000000-0005-0000-0000-0000CF0D0000}"/>
    <cellStyle name="20% - uthevingsfarge 5 51 2 3" xfId="9564" xr:uid="{00000000-0005-0000-0000-0000D00D0000}"/>
    <cellStyle name="20% - uthevingsfarge 5 51 3" xfId="4810" xr:uid="{00000000-0005-0000-0000-0000D10D0000}"/>
    <cellStyle name="20% - uthevingsfarge 5 51 3 2" xfId="7463" xr:uid="{00000000-0005-0000-0000-0000D20D0000}"/>
    <cellStyle name="20% - uthevingsfarge 5 51 4" xfId="9563" xr:uid="{00000000-0005-0000-0000-0000D30D0000}"/>
    <cellStyle name="20% - uthevingsfarge 5 52" xfId="957" xr:uid="{00000000-0005-0000-0000-0000D40D0000}"/>
    <cellStyle name="20% - uthevingsfarge 5 52 2" xfId="958" xr:uid="{00000000-0005-0000-0000-0000D50D0000}"/>
    <cellStyle name="20% - uthevingsfarge 5 52 2 2" xfId="5532" xr:uid="{00000000-0005-0000-0000-0000D60D0000}"/>
    <cellStyle name="20% - uthevingsfarge 5 52 2 2 2" xfId="8165" xr:uid="{00000000-0005-0000-0000-0000D70D0000}"/>
    <cellStyle name="20% - uthevingsfarge 5 52 2 3" xfId="10128" xr:uid="{00000000-0005-0000-0000-0000D80D0000}"/>
    <cellStyle name="20% - uthevingsfarge 5 52 3" xfId="4811" xr:uid="{00000000-0005-0000-0000-0000D90D0000}"/>
    <cellStyle name="20% - uthevingsfarge 5 52 3 2" xfId="7464" xr:uid="{00000000-0005-0000-0000-0000DA0D0000}"/>
    <cellStyle name="20% - uthevingsfarge 5 52 4" xfId="10238" xr:uid="{00000000-0005-0000-0000-0000DB0D0000}"/>
    <cellStyle name="20% - uthevingsfarge 5 53" xfId="959" xr:uid="{00000000-0005-0000-0000-0000DC0D0000}"/>
    <cellStyle name="20% - uthevingsfarge 5 53 2" xfId="960" xr:uid="{00000000-0005-0000-0000-0000DD0D0000}"/>
    <cellStyle name="20% - uthevingsfarge 5 53 2 2" xfId="5533" xr:uid="{00000000-0005-0000-0000-0000DE0D0000}"/>
    <cellStyle name="20% - uthevingsfarge 5 53 2 2 2" xfId="8166" xr:uid="{00000000-0005-0000-0000-0000DF0D0000}"/>
    <cellStyle name="20% - uthevingsfarge 5 53 2 3" xfId="10127" xr:uid="{00000000-0005-0000-0000-0000E00D0000}"/>
    <cellStyle name="20% - uthevingsfarge 5 53 3" xfId="4812" xr:uid="{00000000-0005-0000-0000-0000E10D0000}"/>
    <cellStyle name="20% - uthevingsfarge 5 53 3 2" xfId="7465" xr:uid="{00000000-0005-0000-0000-0000E20D0000}"/>
    <cellStyle name="20% - uthevingsfarge 5 53 4" xfId="10237" xr:uid="{00000000-0005-0000-0000-0000E30D0000}"/>
    <cellStyle name="20% - uthevingsfarge 5 54" xfId="961" xr:uid="{00000000-0005-0000-0000-0000E40D0000}"/>
    <cellStyle name="20% - uthevingsfarge 5 54 2" xfId="962" xr:uid="{00000000-0005-0000-0000-0000E50D0000}"/>
    <cellStyle name="20% - uthevingsfarge 5 54 2 2" xfId="5534" xr:uid="{00000000-0005-0000-0000-0000E60D0000}"/>
    <cellStyle name="20% - uthevingsfarge 5 54 2 2 2" xfId="8167" xr:uid="{00000000-0005-0000-0000-0000E70D0000}"/>
    <cellStyle name="20% - uthevingsfarge 5 54 2 3" xfId="10126" xr:uid="{00000000-0005-0000-0000-0000E80D0000}"/>
    <cellStyle name="20% - uthevingsfarge 5 54 3" xfId="4813" xr:uid="{00000000-0005-0000-0000-0000E90D0000}"/>
    <cellStyle name="20% - uthevingsfarge 5 54 3 2" xfId="7466" xr:uid="{00000000-0005-0000-0000-0000EA0D0000}"/>
    <cellStyle name="20% - uthevingsfarge 5 54 4" xfId="10236" xr:uid="{00000000-0005-0000-0000-0000EB0D0000}"/>
    <cellStyle name="20% - uthevingsfarge 5 55" xfId="963" xr:uid="{00000000-0005-0000-0000-0000EC0D0000}"/>
    <cellStyle name="20% - uthevingsfarge 5 55 2" xfId="964" xr:uid="{00000000-0005-0000-0000-0000ED0D0000}"/>
    <cellStyle name="20% - uthevingsfarge 5 55 2 2" xfId="5535" xr:uid="{00000000-0005-0000-0000-0000EE0D0000}"/>
    <cellStyle name="20% - uthevingsfarge 5 55 2 2 2" xfId="8168" xr:uid="{00000000-0005-0000-0000-0000EF0D0000}"/>
    <cellStyle name="20% - uthevingsfarge 5 55 2 3" xfId="10125" xr:uid="{00000000-0005-0000-0000-0000F00D0000}"/>
    <cellStyle name="20% - uthevingsfarge 5 55 3" xfId="4814" xr:uid="{00000000-0005-0000-0000-0000F10D0000}"/>
    <cellStyle name="20% - uthevingsfarge 5 55 3 2" xfId="7467" xr:uid="{00000000-0005-0000-0000-0000F20D0000}"/>
    <cellStyle name="20% - uthevingsfarge 5 55 4" xfId="10235" xr:uid="{00000000-0005-0000-0000-0000F30D0000}"/>
    <cellStyle name="20% - uthevingsfarge 5 56" xfId="965" xr:uid="{00000000-0005-0000-0000-0000F40D0000}"/>
    <cellStyle name="20% - uthevingsfarge 5 56 2" xfId="966" xr:uid="{00000000-0005-0000-0000-0000F50D0000}"/>
    <cellStyle name="20% - uthevingsfarge 5 56 2 2" xfId="5536" xr:uid="{00000000-0005-0000-0000-0000F60D0000}"/>
    <cellStyle name="20% - uthevingsfarge 5 56 2 2 2" xfId="8169" xr:uid="{00000000-0005-0000-0000-0000F70D0000}"/>
    <cellStyle name="20% - uthevingsfarge 5 56 2 3" xfId="10124" xr:uid="{00000000-0005-0000-0000-0000F80D0000}"/>
    <cellStyle name="20% - uthevingsfarge 5 56 3" xfId="4815" xr:uid="{00000000-0005-0000-0000-0000F90D0000}"/>
    <cellStyle name="20% - uthevingsfarge 5 56 3 2" xfId="7468" xr:uid="{00000000-0005-0000-0000-0000FA0D0000}"/>
    <cellStyle name="20% - uthevingsfarge 5 56 4" xfId="10234" xr:uid="{00000000-0005-0000-0000-0000FB0D0000}"/>
    <cellStyle name="20% - uthevingsfarge 5 57" xfId="967" xr:uid="{00000000-0005-0000-0000-0000FC0D0000}"/>
    <cellStyle name="20% - uthevingsfarge 5 57 2" xfId="968" xr:uid="{00000000-0005-0000-0000-0000FD0D0000}"/>
    <cellStyle name="20% - uthevingsfarge 5 57 2 2" xfId="5537" xr:uid="{00000000-0005-0000-0000-0000FE0D0000}"/>
    <cellStyle name="20% - uthevingsfarge 5 57 2 2 2" xfId="8170" xr:uid="{00000000-0005-0000-0000-0000FF0D0000}"/>
    <cellStyle name="20% - uthevingsfarge 5 57 2 3" xfId="10123" xr:uid="{00000000-0005-0000-0000-0000000E0000}"/>
    <cellStyle name="20% - uthevingsfarge 5 57 3" xfId="4816" xr:uid="{00000000-0005-0000-0000-0000010E0000}"/>
    <cellStyle name="20% - uthevingsfarge 5 57 3 2" xfId="7469" xr:uid="{00000000-0005-0000-0000-0000020E0000}"/>
    <cellStyle name="20% - uthevingsfarge 5 57 4" xfId="10233" xr:uid="{00000000-0005-0000-0000-0000030E0000}"/>
    <cellStyle name="20% - uthevingsfarge 5 58" xfId="969" xr:uid="{00000000-0005-0000-0000-0000040E0000}"/>
    <cellStyle name="20% - uthevingsfarge 5 58 2" xfId="970" xr:uid="{00000000-0005-0000-0000-0000050E0000}"/>
    <cellStyle name="20% - uthevingsfarge 5 58 2 2" xfId="5538" xr:uid="{00000000-0005-0000-0000-0000060E0000}"/>
    <cellStyle name="20% - uthevingsfarge 5 58 2 2 2" xfId="8171" xr:uid="{00000000-0005-0000-0000-0000070E0000}"/>
    <cellStyle name="20% - uthevingsfarge 5 58 2 3" xfId="10122" xr:uid="{00000000-0005-0000-0000-0000080E0000}"/>
    <cellStyle name="20% - uthevingsfarge 5 58 3" xfId="4817" xr:uid="{00000000-0005-0000-0000-0000090E0000}"/>
    <cellStyle name="20% - uthevingsfarge 5 58 3 2" xfId="7470" xr:uid="{00000000-0005-0000-0000-00000A0E0000}"/>
    <cellStyle name="20% - uthevingsfarge 5 58 4" xfId="10232" xr:uid="{00000000-0005-0000-0000-00000B0E0000}"/>
    <cellStyle name="20% - uthevingsfarge 5 59" xfId="971" xr:uid="{00000000-0005-0000-0000-00000C0E0000}"/>
    <cellStyle name="20% - uthevingsfarge 5 59 2" xfId="972" xr:uid="{00000000-0005-0000-0000-00000D0E0000}"/>
    <cellStyle name="20% - uthevingsfarge 5 59 2 2" xfId="5539" xr:uid="{00000000-0005-0000-0000-00000E0E0000}"/>
    <cellStyle name="20% - uthevingsfarge 5 59 2 2 2" xfId="8172" xr:uid="{00000000-0005-0000-0000-00000F0E0000}"/>
    <cellStyle name="20% - uthevingsfarge 5 59 2 3" xfId="10121" xr:uid="{00000000-0005-0000-0000-0000100E0000}"/>
    <cellStyle name="20% - uthevingsfarge 5 59 3" xfId="4818" xr:uid="{00000000-0005-0000-0000-0000110E0000}"/>
    <cellStyle name="20% - uthevingsfarge 5 59 3 2" xfId="7471" xr:uid="{00000000-0005-0000-0000-0000120E0000}"/>
    <cellStyle name="20% - uthevingsfarge 5 59 4" xfId="10231" xr:uid="{00000000-0005-0000-0000-0000130E0000}"/>
    <cellStyle name="20% - uthevingsfarge 5 6" xfId="973" xr:uid="{00000000-0005-0000-0000-0000140E0000}"/>
    <cellStyle name="20% - uthevingsfarge 5 6 2" xfId="974" xr:uid="{00000000-0005-0000-0000-0000150E0000}"/>
    <cellStyle name="20% - uthevingsfarge 5 6 2 2" xfId="5540" xr:uid="{00000000-0005-0000-0000-0000160E0000}"/>
    <cellStyle name="20% - uthevingsfarge 5 6 2 2 2" xfId="8173" xr:uid="{00000000-0005-0000-0000-0000170E0000}"/>
    <cellStyle name="20% - uthevingsfarge 5 6 2 3" xfId="10120" xr:uid="{00000000-0005-0000-0000-0000180E0000}"/>
    <cellStyle name="20% - uthevingsfarge 5 6 3" xfId="4819" xr:uid="{00000000-0005-0000-0000-0000190E0000}"/>
    <cellStyle name="20% - uthevingsfarge 5 6 3 2" xfId="7472" xr:uid="{00000000-0005-0000-0000-00001A0E0000}"/>
    <cellStyle name="20% - uthevingsfarge 5 6 4" xfId="10230" xr:uid="{00000000-0005-0000-0000-00001B0E0000}"/>
    <cellStyle name="20% - uthevingsfarge 5 60" xfId="975" xr:uid="{00000000-0005-0000-0000-00001C0E0000}"/>
    <cellStyle name="20% - uthevingsfarge 5 60 2" xfId="976" xr:uid="{00000000-0005-0000-0000-00001D0E0000}"/>
    <cellStyle name="20% - uthevingsfarge 5 60 3" xfId="9562" xr:uid="{00000000-0005-0000-0000-00001E0E0000}"/>
    <cellStyle name="20% - uthevingsfarge 5 61" xfId="977" xr:uid="{00000000-0005-0000-0000-00001F0E0000}"/>
    <cellStyle name="20% - uthevingsfarge 5 61 2" xfId="978" xr:uid="{00000000-0005-0000-0000-0000200E0000}"/>
    <cellStyle name="20% - uthevingsfarge 5 62" xfId="979" xr:uid="{00000000-0005-0000-0000-0000210E0000}"/>
    <cellStyle name="20% - uthevingsfarge 5 62 2" xfId="980" xr:uid="{00000000-0005-0000-0000-0000220E0000}"/>
    <cellStyle name="20% - uthevingsfarge 5 63" xfId="981" xr:uid="{00000000-0005-0000-0000-0000230E0000}"/>
    <cellStyle name="20% - uthevingsfarge 5 63 2" xfId="982" xr:uid="{00000000-0005-0000-0000-0000240E0000}"/>
    <cellStyle name="20% - uthevingsfarge 5 64" xfId="983" xr:uid="{00000000-0005-0000-0000-0000250E0000}"/>
    <cellStyle name="20% - uthevingsfarge 5 64 2" xfId="984" xr:uid="{00000000-0005-0000-0000-0000260E0000}"/>
    <cellStyle name="20% - uthevingsfarge 5 65" xfId="985" xr:uid="{00000000-0005-0000-0000-0000270E0000}"/>
    <cellStyle name="20% - uthevingsfarge 5 65 2" xfId="986" xr:uid="{00000000-0005-0000-0000-0000280E0000}"/>
    <cellStyle name="20% - uthevingsfarge 5 66" xfId="987" xr:uid="{00000000-0005-0000-0000-0000290E0000}"/>
    <cellStyle name="20% - uthevingsfarge 5 66 2" xfId="988" xr:uid="{00000000-0005-0000-0000-00002A0E0000}"/>
    <cellStyle name="20% - uthevingsfarge 5 67" xfId="989" xr:uid="{00000000-0005-0000-0000-00002B0E0000}"/>
    <cellStyle name="20% - uthevingsfarge 5 67 2" xfId="990" xr:uid="{00000000-0005-0000-0000-00002C0E0000}"/>
    <cellStyle name="20% - uthevingsfarge 5 68" xfId="991" xr:uid="{00000000-0005-0000-0000-00002D0E0000}"/>
    <cellStyle name="20% - uthevingsfarge 5 68 2" xfId="992" xr:uid="{00000000-0005-0000-0000-00002E0E0000}"/>
    <cellStyle name="20% - uthevingsfarge 5 69" xfId="993" xr:uid="{00000000-0005-0000-0000-00002F0E0000}"/>
    <cellStyle name="20% - uthevingsfarge 5 69 2" xfId="994" xr:uid="{00000000-0005-0000-0000-0000300E0000}"/>
    <cellStyle name="20% - uthevingsfarge 5 7" xfId="995" xr:uid="{00000000-0005-0000-0000-0000310E0000}"/>
    <cellStyle name="20% - uthevingsfarge 5 7 2" xfId="996" xr:uid="{00000000-0005-0000-0000-0000320E0000}"/>
    <cellStyle name="20% - uthevingsfarge 5 7 2 2" xfId="5541" xr:uid="{00000000-0005-0000-0000-0000330E0000}"/>
    <cellStyle name="20% - uthevingsfarge 5 7 2 2 2" xfId="8174" xr:uid="{00000000-0005-0000-0000-0000340E0000}"/>
    <cellStyle name="20% - uthevingsfarge 5 7 2 3" xfId="10646" xr:uid="{00000000-0005-0000-0000-0000350E0000}"/>
    <cellStyle name="20% - uthevingsfarge 5 7 3" xfId="4820" xr:uid="{00000000-0005-0000-0000-0000360E0000}"/>
    <cellStyle name="20% - uthevingsfarge 5 7 3 2" xfId="7473" xr:uid="{00000000-0005-0000-0000-0000370E0000}"/>
    <cellStyle name="20% - uthevingsfarge 5 7 4" xfId="9561" xr:uid="{00000000-0005-0000-0000-0000380E0000}"/>
    <cellStyle name="20% - uthevingsfarge 5 70" xfId="997" xr:uid="{00000000-0005-0000-0000-0000390E0000}"/>
    <cellStyle name="20% - uthevingsfarge 5 70 2" xfId="998" xr:uid="{00000000-0005-0000-0000-00003A0E0000}"/>
    <cellStyle name="20% - uthevingsfarge 5 71" xfId="999" xr:uid="{00000000-0005-0000-0000-00003B0E0000}"/>
    <cellStyle name="20% - uthevingsfarge 5 71 2" xfId="1000" xr:uid="{00000000-0005-0000-0000-00003C0E0000}"/>
    <cellStyle name="20% - uthevingsfarge 5 72" xfId="1001" xr:uid="{00000000-0005-0000-0000-00003D0E0000}"/>
    <cellStyle name="20% - uthevingsfarge 5 72 2" xfId="1002" xr:uid="{00000000-0005-0000-0000-00003E0E0000}"/>
    <cellStyle name="20% - uthevingsfarge 5 73" xfId="1003" xr:uid="{00000000-0005-0000-0000-00003F0E0000}"/>
    <cellStyle name="20% - uthevingsfarge 5 73 2" xfId="1004" xr:uid="{00000000-0005-0000-0000-0000400E0000}"/>
    <cellStyle name="20% - uthevingsfarge 5 74" xfId="1005" xr:uid="{00000000-0005-0000-0000-0000410E0000}"/>
    <cellStyle name="20% - uthevingsfarge 5 74 2" xfId="1006" xr:uid="{00000000-0005-0000-0000-0000420E0000}"/>
    <cellStyle name="20% - uthevingsfarge 5 75" xfId="1007" xr:uid="{00000000-0005-0000-0000-0000430E0000}"/>
    <cellStyle name="20% - uthevingsfarge 5 75 2" xfId="1008" xr:uid="{00000000-0005-0000-0000-0000440E0000}"/>
    <cellStyle name="20% - uthevingsfarge 5 76" xfId="1009" xr:uid="{00000000-0005-0000-0000-0000450E0000}"/>
    <cellStyle name="20% - uthevingsfarge 5 76 2" xfId="1010" xr:uid="{00000000-0005-0000-0000-0000460E0000}"/>
    <cellStyle name="20% - uthevingsfarge 5 77" xfId="1011" xr:uid="{00000000-0005-0000-0000-0000470E0000}"/>
    <cellStyle name="20% - uthevingsfarge 5 78" xfId="1012" xr:uid="{00000000-0005-0000-0000-0000480E0000}"/>
    <cellStyle name="20% - uthevingsfarge 5 79" xfId="1013" xr:uid="{00000000-0005-0000-0000-0000490E0000}"/>
    <cellStyle name="20% - uthevingsfarge 5 8" xfId="1014" xr:uid="{00000000-0005-0000-0000-00004A0E0000}"/>
    <cellStyle name="20% - uthevingsfarge 5 8 2" xfId="1015" xr:uid="{00000000-0005-0000-0000-00004B0E0000}"/>
    <cellStyle name="20% - uthevingsfarge 5 8 2 2" xfId="5542" xr:uid="{00000000-0005-0000-0000-00004C0E0000}"/>
    <cellStyle name="20% - uthevingsfarge 5 8 2 2 2" xfId="8175" xr:uid="{00000000-0005-0000-0000-00004D0E0000}"/>
    <cellStyle name="20% - uthevingsfarge 5 8 2 3" xfId="10645" xr:uid="{00000000-0005-0000-0000-00004E0E0000}"/>
    <cellStyle name="20% - uthevingsfarge 5 8 3" xfId="4821" xr:uid="{00000000-0005-0000-0000-00004F0E0000}"/>
    <cellStyle name="20% - uthevingsfarge 5 8 3 2" xfId="7474" xr:uid="{00000000-0005-0000-0000-0000500E0000}"/>
    <cellStyle name="20% - uthevingsfarge 5 8 4" xfId="9560" xr:uid="{00000000-0005-0000-0000-0000510E0000}"/>
    <cellStyle name="20% - uthevingsfarge 5 80" xfId="1016" xr:uid="{00000000-0005-0000-0000-0000520E0000}"/>
    <cellStyle name="20% - uthevingsfarge 5 81" xfId="1017" xr:uid="{00000000-0005-0000-0000-0000530E0000}"/>
    <cellStyle name="20% - uthevingsfarge 5 82" xfId="1018" xr:uid="{00000000-0005-0000-0000-0000540E0000}"/>
    <cellStyle name="20% - uthevingsfarge 5 83" xfId="1019" xr:uid="{00000000-0005-0000-0000-0000550E0000}"/>
    <cellStyle name="20% - uthevingsfarge 5 84" xfId="1020" xr:uid="{00000000-0005-0000-0000-0000560E0000}"/>
    <cellStyle name="20% - uthevingsfarge 5 85" xfId="1021" xr:uid="{00000000-0005-0000-0000-0000570E0000}"/>
    <cellStyle name="20% - uthevingsfarge 5 86" xfId="1022" xr:uid="{00000000-0005-0000-0000-0000580E0000}"/>
    <cellStyle name="20% - uthevingsfarge 5 87" xfId="1023" xr:uid="{00000000-0005-0000-0000-0000590E0000}"/>
    <cellStyle name="20% - uthevingsfarge 5 88" xfId="1024" xr:uid="{00000000-0005-0000-0000-00005A0E0000}"/>
    <cellStyle name="20% - uthevingsfarge 5 89" xfId="1025" xr:uid="{00000000-0005-0000-0000-00005B0E0000}"/>
    <cellStyle name="20% - uthevingsfarge 5 9" xfId="1026" xr:uid="{00000000-0005-0000-0000-00005C0E0000}"/>
    <cellStyle name="20% - uthevingsfarge 5 9 2" xfId="1027" xr:uid="{00000000-0005-0000-0000-00005D0E0000}"/>
    <cellStyle name="20% - uthevingsfarge 5 9 2 2" xfId="5543" xr:uid="{00000000-0005-0000-0000-00005E0E0000}"/>
    <cellStyle name="20% - uthevingsfarge 5 9 2 2 2" xfId="8176" xr:uid="{00000000-0005-0000-0000-00005F0E0000}"/>
    <cellStyle name="20% - uthevingsfarge 5 9 2 3" xfId="10644" xr:uid="{00000000-0005-0000-0000-0000600E0000}"/>
    <cellStyle name="20% - uthevingsfarge 5 9 3" xfId="4822" xr:uid="{00000000-0005-0000-0000-0000610E0000}"/>
    <cellStyle name="20% - uthevingsfarge 5 9 3 2" xfId="7475" xr:uid="{00000000-0005-0000-0000-0000620E0000}"/>
    <cellStyle name="20% - uthevingsfarge 5 9 4" xfId="9559" xr:uid="{00000000-0005-0000-0000-0000630E0000}"/>
    <cellStyle name="20% - uthevingsfarge 5 90" xfId="1028" xr:uid="{00000000-0005-0000-0000-0000640E0000}"/>
    <cellStyle name="20% - uthevingsfarge 5 90 2" xfId="2820" xr:uid="{00000000-0005-0000-0000-0000650E0000}"/>
    <cellStyle name="20% - uthevingsfarge 5 90 2 2" xfId="3200" xr:uid="{00000000-0005-0000-0000-0000660E0000}"/>
    <cellStyle name="20% - uthevingsfarge 5 90 2 2 2" xfId="6785" xr:uid="{00000000-0005-0000-0000-0000670E0000}"/>
    <cellStyle name="20% - uthevingsfarge 5 90 2 3" xfId="3752" xr:uid="{00000000-0005-0000-0000-0000680E0000}"/>
    <cellStyle name="20% - uthevingsfarge 5 90 2 4" xfId="6393" xr:uid="{00000000-0005-0000-0000-0000690E0000}"/>
    <cellStyle name="20% - uthevingsfarge 5 90 2 5" xfId="8785" xr:uid="{00000000-0005-0000-0000-00006A0E0000}"/>
    <cellStyle name="20% - uthevingsfarge 5 90 3" xfId="3199" xr:uid="{00000000-0005-0000-0000-00006B0E0000}"/>
    <cellStyle name="20% - uthevingsfarge 5 90 3 2" xfId="6784" xr:uid="{00000000-0005-0000-0000-00006C0E0000}"/>
    <cellStyle name="20% - uthevingsfarge 5 90 4" xfId="4130" xr:uid="{00000000-0005-0000-0000-00006D0E0000}"/>
    <cellStyle name="20% - uthevingsfarge 5 90 5" xfId="6108" xr:uid="{00000000-0005-0000-0000-00006E0E0000}"/>
    <cellStyle name="20% - uthevingsfarge 5 90 6" xfId="8784" xr:uid="{00000000-0005-0000-0000-00006F0E0000}"/>
    <cellStyle name="20% - uthevingsfarge 5 91" xfId="1029" xr:uid="{00000000-0005-0000-0000-0000700E0000}"/>
    <cellStyle name="20% - uthevingsfarge 5 91 2" xfId="2821" xr:uid="{00000000-0005-0000-0000-0000710E0000}"/>
    <cellStyle name="20% - uthevingsfarge 5 91 2 2" xfId="3202" xr:uid="{00000000-0005-0000-0000-0000720E0000}"/>
    <cellStyle name="20% - uthevingsfarge 5 91 2 2 2" xfId="6787" xr:uid="{00000000-0005-0000-0000-0000730E0000}"/>
    <cellStyle name="20% - uthevingsfarge 5 91 2 3" xfId="3751" xr:uid="{00000000-0005-0000-0000-0000740E0000}"/>
    <cellStyle name="20% - uthevingsfarge 5 91 2 4" xfId="6394" xr:uid="{00000000-0005-0000-0000-0000750E0000}"/>
    <cellStyle name="20% - uthevingsfarge 5 91 2 5" xfId="8787" xr:uid="{00000000-0005-0000-0000-0000760E0000}"/>
    <cellStyle name="20% - uthevingsfarge 5 91 3" xfId="3201" xr:uid="{00000000-0005-0000-0000-0000770E0000}"/>
    <cellStyle name="20% - uthevingsfarge 5 91 3 2" xfId="6786" xr:uid="{00000000-0005-0000-0000-0000780E0000}"/>
    <cellStyle name="20% - uthevingsfarge 5 91 4" xfId="3666" xr:uid="{00000000-0005-0000-0000-0000790E0000}"/>
    <cellStyle name="20% - uthevingsfarge 5 91 5" xfId="6109" xr:uid="{00000000-0005-0000-0000-00007A0E0000}"/>
    <cellStyle name="20% - uthevingsfarge 5 91 6" xfId="8786" xr:uid="{00000000-0005-0000-0000-00007B0E0000}"/>
    <cellStyle name="20% - uthevingsfarge 5 92" xfId="1030" xr:uid="{00000000-0005-0000-0000-00007C0E0000}"/>
    <cellStyle name="20% - uthevingsfarge 5 92 2" xfId="2822" xr:uid="{00000000-0005-0000-0000-00007D0E0000}"/>
    <cellStyle name="20% - uthevingsfarge 5 92 2 2" xfId="3204" xr:uid="{00000000-0005-0000-0000-00007E0E0000}"/>
    <cellStyle name="20% - uthevingsfarge 5 92 2 2 2" xfId="6789" xr:uid="{00000000-0005-0000-0000-00007F0E0000}"/>
    <cellStyle name="20% - uthevingsfarge 5 92 2 3" xfId="3750" xr:uid="{00000000-0005-0000-0000-0000800E0000}"/>
    <cellStyle name="20% - uthevingsfarge 5 92 2 4" xfId="6395" xr:uid="{00000000-0005-0000-0000-0000810E0000}"/>
    <cellStyle name="20% - uthevingsfarge 5 92 2 5" xfId="8789" xr:uid="{00000000-0005-0000-0000-0000820E0000}"/>
    <cellStyle name="20% - uthevingsfarge 5 92 3" xfId="3203" xr:uid="{00000000-0005-0000-0000-0000830E0000}"/>
    <cellStyle name="20% - uthevingsfarge 5 92 3 2" xfId="6788" xr:uid="{00000000-0005-0000-0000-0000840E0000}"/>
    <cellStyle name="20% - uthevingsfarge 5 92 4" xfId="3983" xr:uid="{00000000-0005-0000-0000-0000850E0000}"/>
    <cellStyle name="20% - uthevingsfarge 5 92 5" xfId="6110" xr:uid="{00000000-0005-0000-0000-0000860E0000}"/>
    <cellStyle name="20% - uthevingsfarge 5 92 6" xfId="8788" xr:uid="{00000000-0005-0000-0000-0000870E0000}"/>
    <cellStyle name="20% - uthevingsfarge 5 93" xfId="1031" xr:uid="{00000000-0005-0000-0000-0000880E0000}"/>
    <cellStyle name="20% - uthevingsfarge 5 93 2" xfId="2823" xr:uid="{00000000-0005-0000-0000-0000890E0000}"/>
    <cellStyle name="20% - uthevingsfarge 5 93 2 2" xfId="3206" xr:uid="{00000000-0005-0000-0000-00008A0E0000}"/>
    <cellStyle name="20% - uthevingsfarge 5 93 2 2 2" xfId="6791" xr:uid="{00000000-0005-0000-0000-00008B0E0000}"/>
    <cellStyle name="20% - uthevingsfarge 5 93 2 3" xfId="3749" xr:uid="{00000000-0005-0000-0000-00008C0E0000}"/>
    <cellStyle name="20% - uthevingsfarge 5 93 2 4" xfId="6396" xr:uid="{00000000-0005-0000-0000-00008D0E0000}"/>
    <cellStyle name="20% - uthevingsfarge 5 93 2 5" xfId="8791" xr:uid="{00000000-0005-0000-0000-00008E0E0000}"/>
    <cellStyle name="20% - uthevingsfarge 5 93 3" xfId="3205" xr:uid="{00000000-0005-0000-0000-00008F0E0000}"/>
    <cellStyle name="20% - uthevingsfarge 5 93 3 2" xfId="6790" xr:uid="{00000000-0005-0000-0000-0000900E0000}"/>
    <cellStyle name="20% - uthevingsfarge 5 93 4" xfId="3937" xr:uid="{00000000-0005-0000-0000-0000910E0000}"/>
    <cellStyle name="20% - uthevingsfarge 5 93 5" xfId="6111" xr:uid="{00000000-0005-0000-0000-0000920E0000}"/>
    <cellStyle name="20% - uthevingsfarge 5 93 6" xfId="8790" xr:uid="{00000000-0005-0000-0000-0000930E0000}"/>
    <cellStyle name="20% - uthevingsfarge 5 94" xfId="1032" xr:uid="{00000000-0005-0000-0000-0000940E0000}"/>
    <cellStyle name="20% - uthevingsfarge 5 94 2" xfId="2824" xr:uid="{00000000-0005-0000-0000-0000950E0000}"/>
    <cellStyle name="20% - uthevingsfarge 5 94 2 2" xfId="3208" xr:uid="{00000000-0005-0000-0000-0000960E0000}"/>
    <cellStyle name="20% - uthevingsfarge 5 94 2 2 2" xfId="6793" xr:uid="{00000000-0005-0000-0000-0000970E0000}"/>
    <cellStyle name="20% - uthevingsfarge 5 94 2 3" xfId="3748" xr:uid="{00000000-0005-0000-0000-0000980E0000}"/>
    <cellStyle name="20% - uthevingsfarge 5 94 2 4" xfId="6397" xr:uid="{00000000-0005-0000-0000-0000990E0000}"/>
    <cellStyle name="20% - uthevingsfarge 5 94 2 5" xfId="8793" xr:uid="{00000000-0005-0000-0000-00009A0E0000}"/>
    <cellStyle name="20% - uthevingsfarge 5 94 3" xfId="3207" xr:uid="{00000000-0005-0000-0000-00009B0E0000}"/>
    <cellStyle name="20% - uthevingsfarge 5 94 3 2" xfId="6792" xr:uid="{00000000-0005-0000-0000-00009C0E0000}"/>
    <cellStyle name="20% - uthevingsfarge 5 94 4" xfId="4039" xr:uid="{00000000-0005-0000-0000-00009D0E0000}"/>
    <cellStyle name="20% - uthevingsfarge 5 94 5" xfId="6112" xr:uid="{00000000-0005-0000-0000-00009E0E0000}"/>
    <cellStyle name="20% - uthevingsfarge 5 94 6" xfId="8792" xr:uid="{00000000-0005-0000-0000-00009F0E0000}"/>
    <cellStyle name="20% - uthevingsfarge 5 95" xfId="1033" xr:uid="{00000000-0005-0000-0000-0000A00E0000}"/>
    <cellStyle name="20% - uthevingsfarge 5 95 2" xfId="2825" xr:uid="{00000000-0005-0000-0000-0000A10E0000}"/>
    <cellStyle name="20% - uthevingsfarge 5 95 2 2" xfId="3210" xr:uid="{00000000-0005-0000-0000-0000A20E0000}"/>
    <cellStyle name="20% - uthevingsfarge 5 95 2 2 2" xfId="6795" xr:uid="{00000000-0005-0000-0000-0000A30E0000}"/>
    <cellStyle name="20% - uthevingsfarge 5 95 2 3" xfId="3747" xr:uid="{00000000-0005-0000-0000-0000A40E0000}"/>
    <cellStyle name="20% - uthevingsfarge 5 95 2 4" xfId="6398" xr:uid="{00000000-0005-0000-0000-0000A50E0000}"/>
    <cellStyle name="20% - uthevingsfarge 5 95 2 5" xfId="8795" xr:uid="{00000000-0005-0000-0000-0000A60E0000}"/>
    <cellStyle name="20% - uthevingsfarge 5 95 3" xfId="3209" xr:uid="{00000000-0005-0000-0000-0000A70E0000}"/>
    <cellStyle name="20% - uthevingsfarge 5 95 3 2" xfId="6794" xr:uid="{00000000-0005-0000-0000-0000A80E0000}"/>
    <cellStyle name="20% - uthevingsfarge 5 95 4" xfId="3596" xr:uid="{00000000-0005-0000-0000-0000A90E0000}"/>
    <cellStyle name="20% - uthevingsfarge 5 95 5" xfId="6113" xr:uid="{00000000-0005-0000-0000-0000AA0E0000}"/>
    <cellStyle name="20% - uthevingsfarge 5 95 6" xfId="8794" xr:uid="{00000000-0005-0000-0000-0000AB0E0000}"/>
    <cellStyle name="20% - uthevingsfarge 5 96" xfId="1034" xr:uid="{00000000-0005-0000-0000-0000AC0E0000}"/>
    <cellStyle name="20% - uthevingsfarge 5 96 2" xfId="2826" xr:uid="{00000000-0005-0000-0000-0000AD0E0000}"/>
    <cellStyle name="20% - uthevingsfarge 5 96 2 2" xfId="3212" xr:uid="{00000000-0005-0000-0000-0000AE0E0000}"/>
    <cellStyle name="20% - uthevingsfarge 5 96 2 2 2" xfId="6797" xr:uid="{00000000-0005-0000-0000-0000AF0E0000}"/>
    <cellStyle name="20% - uthevingsfarge 5 96 2 3" xfId="3746" xr:uid="{00000000-0005-0000-0000-0000B00E0000}"/>
    <cellStyle name="20% - uthevingsfarge 5 96 2 4" xfId="6399" xr:uid="{00000000-0005-0000-0000-0000B10E0000}"/>
    <cellStyle name="20% - uthevingsfarge 5 96 2 5" xfId="8797" xr:uid="{00000000-0005-0000-0000-0000B20E0000}"/>
    <cellStyle name="20% - uthevingsfarge 5 96 3" xfId="3211" xr:uid="{00000000-0005-0000-0000-0000B30E0000}"/>
    <cellStyle name="20% - uthevingsfarge 5 96 3 2" xfId="6796" xr:uid="{00000000-0005-0000-0000-0000B40E0000}"/>
    <cellStyle name="20% - uthevingsfarge 5 96 4" xfId="4071" xr:uid="{00000000-0005-0000-0000-0000B50E0000}"/>
    <cellStyle name="20% - uthevingsfarge 5 96 5" xfId="6114" xr:uid="{00000000-0005-0000-0000-0000B60E0000}"/>
    <cellStyle name="20% - uthevingsfarge 5 96 6" xfId="8796" xr:uid="{00000000-0005-0000-0000-0000B70E0000}"/>
    <cellStyle name="20% - uthevingsfarge 5 97" xfId="1035" xr:uid="{00000000-0005-0000-0000-0000B80E0000}"/>
    <cellStyle name="20% - uthevingsfarge 5 97 2" xfId="2827" xr:uid="{00000000-0005-0000-0000-0000B90E0000}"/>
    <cellStyle name="20% - uthevingsfarge 5 97 2 2" xfId="3214" xr:uid="{00000000-0005-0000-0000-0000BA0E0000}"/>
    <cellStyle name="20% - uthevingsfarge 5 97 2 2 2" xfId="6799" xr:uid="{00000000-0005-0000-0000-0000BB0E0000}"/>
    <cellStyle name="20% - uthevingsfarge 5 97 2 3" xfId="3745" xr:uid="{00000000-0005-0000-0000-0000BC0E0000}"/>
    <cellStyle name="20% - uthevingsfarge 5 97 2 4" xfId="6400" xr:uid="{00000000-0005-0000-0000-0000BD0E0000}"/>
    <cellStyle name="20% - uthevingsfarge 5 97 2 5" xfId="8799" xr:uid="{00000000-0005-0000-0000-0000BE0E0000}"/>
    <cellStyle name="20% - uthevingsfarge 5 97 3" xfId="3213" xr:uid="{00000000-0005-0000-0000-0000BF0E0000}"/>
    <cellStyle name="20% - uthevingsfarge 5 97 3 2" xfId="6798" xr:uid="{00000000-0005-0000-0000-0000C00E0000}"/>
    <cellStyle name="20% - uthevingsfarge 5 97 4" xfId="3936" xr:uid="{00000000-0005-0000-0000-0000C10E0000}"/>
    <cellStyle name="20% - uthevingsfarge 5 97 5" xfId="6115" xr:uid="{00000000-0005-0000-0000-0000C20E0000}"/>
    <cellStyle name="20% - uthevingsfarge 5 97 6" xfId="8798" xr:uid="{00000000-0005-0000-0000-0000C30E0000}"/>
    <cellStyle name="20% - uthevingsfarge 5 98" xfId="1036" xr:uid="{00000000-0005-0000-0000-0000C40E0000}"/>
    <cellStyle name="20% - uthevingsfarge 5 98 2" xfId="2828" xr:uid="{00000000-0005-0000-0000-0000C50E0000}"/>
    <cellStyle name="20% - uthevingsfarge 5 98 2 2" xfId="3216" xr:uid="{00000000-0005-0000-0000-0000C60E0000}"/>
    <cellStyle name="20% - uthevingsfarge 5 98 2 2 2" xfId="6801" xr:uid="{00000000-0005-0000-0000-0000C70E0000}"/>
    <cellStyle name="20% - uthevingsfarge 5 98 2 3" xfId="3744" xr:uid="{00000000-0005-0000-0000-0000C80E0000}"/>
    <cellStyle name="20% - uthevingsfarge 5 98 2 4" xfId="6401" xr:uid="{00000000-0005-0000-0000-0000C90E0000}"/>
    <cellStyle name="20% - uthevingsfarge 5 98 2 5" xfId="8801" xr:uid="{00000000-0005-0000-0000-0000CA0E0000}"/>
    <cellStyle name="20% - uthevingsfarge 5 98 3" xfId="3215" xr:uid="{00000000-0005-0000-0000-0000CB0E0000}"/>
    <cellStyle name="20% - uthevingsfarge 5 98 3 2" xfId="6800" xr:uid="{00000000-0005-0000-0000-0000CC0E0000}"/>
    <cellStyle name="20% - uthevingsfarge 5 98 4" xfId="3889" xr:uid="{00000000-0005-0000-0000-0000CD0E0000}"/>
    <cellStyle name="20% - uthevingsfarge 5 98 5" xfId="6116" xr:uid="{00000000-0005-0000-0000-0000CE0E0000}"/>
    <cellStyle name="20% - uthevingsfarge 5 98 6" xfId="8800" xr:uid="{00000000-0005-0000-0000-0000CF0E0000}"/>
    <cellStyle name="20% - uthevingsfarge 5 99" xfId="1037" xr:uid="{00000000-0005-0000-0000-0000D00E0000}"/>
    <cellStyle name="20% - uthevingsfarge 5 99 2" xfId="2829" xr:uid="{00000000-0005-0000-0000-0000D10E0000}"/>
    <cellStyle name="20% - uthevingsfarge 5 99 2 2" xfId="3218" xr:uid="{00000000-0005-0000-0000-0000D20E0000}"/>
    <cellStyle name="20% - uthevingsfarge 5 99 2 2 2" xfId="6803" xr:uid="{00000000-0005-0000-0000-0000D30E0000}"/>
    <cellStyle name="20% - uthevingsfarge 5 99 2 3" xfId="3743" xr:uid="{00000000-0005-0000-0000-0000D40E0000}"/>
    <cellStyle name="20% - uthevingsfarge 5 99 2 4" xfId="6402" xr:uid="{00000000-0005-0000-0000-0000D50E0000}"/>
    <cellStyle name="20% - uthevingsfarge 5 99 2 5" xfId="8803" xr:uid="{00000000-0005-0000-0000-0000D60E0000}"/>
    <cellStyle name="20% - uthevingsfarge 5 99 3" xfId="3217" xr:uid="{00000000-0005-0000-0000-0000D70E0000}"/>
    <cellStyle name="20% - uthevingsfarge 5 99 3 2" xfId="6802" xr:uid="{00000000-0005-0000-0000-0000D80E0000}"/>
    <cellStyle name="20% - uthevingsfarge 5 99 4" xfId="3665" xr:uid="{00000000-0005-0000-0000-0000D90E0000}"/>
    <cellStyle name="20% - uthevingsfarge 5 99 5" xfId="6117" xr:uid="{00000000-0005-0000-0000-0000DA0E0000}"/>
    <cellStyle name="20% - uthevingsfarge 5 99 6" xfId="8802" xr:uid="{00000000-0005-0000-0000-0000DB0E0000}"/>
    <cellStyle name="20% - uthevingsfarge 6 10" xfId="1038" xr:uid="{00000000-0005-0000-0000-0000DC0E0000}"/>
    <cellStyle name="20% - uthevingsfarge 6 10 2" xfId="1039" xr:uid="{00000000-0005-0000-0000-0000DD0E0000}"/>
    <cellStyle name="20% - uthevingsfarge 6 10 2 2" xfId="5544" xr:uid="{00000000-0005-0000-0000-0000DE0E0000}"/>
    <cellStyle name="20% - uthevingsfarge 6 10 2 2 2" xfId="8177" xr:uid="{00000000-0005-0000-0000-0000DF0E0000}"/>
    <cellStyle name="20% - uthevingsfarge 6 10 2 3" xfId="10643" xr:uid="{00000000-0005-0000-0000-0000E00E0000}"/>
    <cellStyle name="20% - uthevingsfarge 6 10 3" xfId="4823" xr:uid="{00000000-0005-0000-0000-0000E10E0000}"/>
    <cellStyle name="20% - uthevingsfarge 6 10 3 2" xfId="7476" xr:uid="{00000000-0005-0000-0000-0000E20E0000}"/>
    <cellStyle name="20% - uthevingsfarge 6 10 4" xfId="9558" xr:uid="{00000000-0005-0000-0000-0000E30E0000}"/>
    <cellStyle name="20% - uthevingsfarge 6 100" xfId="1040" xr:uid="{00000000-0005-0000-0000-0000E40E0000}"/>
    <cellStyle name="20% - uthevingsfarge 6 100 2" xfId="2830" xr:uid="{00000000-0005-0000-0000-0000E50E0000}"/>
    <cellStyle name="20% - uthevingsfarge 6 100 2 2" xfId="3220" xr:uid="{00000000-0005-0000-0000-0000E60E0000}"/>
    <cellStyle name="20% - uthevingsfarge 6 100 2 2 2" xfId="6805" xr:uid="{00000000-0005-0000-0000-0000E70E0000}"/>
    <cellStyle name="20% - uthevingsfarge 6 100 2 3" xfId="3742" xr:uid="{00000000-0005-0000-0000-0000E80E0000}"/>
    <cellStyle name="20% - uthevingsfarge 6 100 2 4" xfId="6403" xr:uid="{00000000-0005-0000-0000-0000E90E0000}"/>
    <cellStyle name="20% - uthevingsfarge 6 100 2 5" xfId="8805" xr:uid="{00000000-0005-0000-0000-0000EA0E0000}"/>
    <cellStyle name="20% - uthevingsfarge 6 100 3" xfId="3219" xr:uid="{00000000-0005-0000-0000-0000EB0E0000}"/>
    <cellStyle name="20% - uthevingsfarge 6 100 3 2" xfId="6804" xr:uid="{00000000-0005-0000-0000-0000EC0E0000}"/>
    <cellStyle name="20% - uthevingsfarge 6 100 4" xfId="3982" xr:uid="{00000000-0005-0000-0000-0000ED0E0000}"/>
    <cellStyle name="20% - uthevingsfarge 6 100 5" xfId="6118" xr:uid="{00000000-0005-0000-0000-0000EE0E0000}"/>
    <cellStyle name="20% - uthevingsfarge 6 100 6" xfId="8804" xr:uid="{00000000-0005-0000-0000-0000EF0E0000}"/>
    <cellStyle name="20% - uthevingsfarge 6 101" xfId="1041" xr:uid="{00000000-0005-0000-0000-0000F00E0000}"/>
    <cellStyle name="20% - uthevingsfarge 6 101 2" xfId="2831" xr:uid="{00000000-0005-0000-0000-0000F10E0000}"/>
    <cellStyle name="20% - uthevingsfarge 6 101 2 2" xfId="3222" xr:uid="{00000000-0005-0000-0000-0000F20E0000}"/>
    <cellStyle name="20% - uthevingsfarge 6 101 2 2 2" xfId="6807" xr:uid="{00000000-0005-0000-0000-0000F30E0000}"/>
    <cellStyle name="20% - uthevingsfarge 6 101 2 3" xfId="3741" xr:uid="{00000000-0005-0000-0000-0000F40E0000}"/>
    <cellStyle name="20% - uthevingsfarge 6 101 2 4" xfId="6404" xr:uid="{00000000-0005-0000-0000-0000F50E0000}"/>
    <cellStyle name="20% - uthevingsfarge 6 101 2 5" xfId="8807" xr:uid="{00000000-0005-0000-0000-0000F60E0000}"/>
    <cellStyle name="20% - uthevingsfarge 6 101 3" xfId="3221" xr:uid="{00000000-0005-0000-0000-0000F70E0000}"/>
    <cellStyle name="20% - uthevingsfarge 6 101 3 2" xfId="6806" xr:uid="{00000000-0005-0000-0000-0000F80E0000}"/>
    <cellStyle name="20% - uthevingsfarge 6 101 4" xfId="3935" xr:uid="{00000000-0005-0000-0000-0000F90E0000}"/>
    <cellStyle name="20% - uthevingsfarge 6 101 5" xfId="6119" xr:uid="{00000000-0005-0000-0000-0000FA0E0000}"/>
    <cellStyle name="20% - uthevingsfarge 6 101 6" xfId="8806" xr:uid="{00000000-0005-0000-0000-0000FB0E0000}"/>
    <cellStyle name="20% - uthevingsfarge 6 102" xfId="1042" xr:uid="{00000000-0005-0000-0000-0000FC0E0000}"/>
    <cellStyle name="20% - uthevingsfarge 6 102 2" xfId="2832" xr:uid="{00000000-0005-0000-0000-0000FD0E0000}"/>
    <cellStyle name="20% - uthevingsfarge 6 102 2 2" xfId="3224" xr:uid="{00000000-0005-0000-0000-0000FE0E0000}"/>
    <cellStyle name="20% - uthevingsfarge 6 102 2 2 2" xfId="6809" xr:uid="{00000000-0005-0000-0000-0000FF0E0000}"/>
    <cellStyle name="20% - uthevingsfarge 6 102 2 3" xfId="3600" xr:uid="{00000000-0005-0000-0000-0000000F0000}"/>
    <cellStyle name="20% - uthevingsfarge 6 102 2 4" xfId="6405" xr:uid="{00000000-0005-0000-0000-0000010F0000}"/>
    <cellStyle name="20% - uthevingsfarge 6 102 2 5" xfId="8809" xr:uid="{00000000-0005-0000-0000-0000020F0000}"/>
    <cellStyle name="20% - uthevingsfarge 6 102 3" xfId="3223" xr:uid="{00000000-0005-0000-0000-0000030F0000}"/>
    <cellStyle name="20% - uthevingsfarge 6 102 3 2" xfId="6808" xr:uid="{00000000-0005-0000-0000-0000040F0000}"/>
    <cellStyle name="20% - uthevingsfarge 6 102 4" xfId="4127" xr:uid="{00000000-0005-0000-0000-0000050F0000}"/>
    <cellStyle name="20% - uthevingsfarge 6 102 5" xfId="6120" xr:uid="{00000000-0005-0000-0000-0000060F0000}"/>
    <cellStyle name="20% - uthevingsfarge 6 102 6" xfId="8808" xr:uid="{00000000-0005-0000-0000-0000070F0000}"/>
    <cellStyle name="20% - uthevingsfarge 6 103" xfId="1043" xr:uid="{00000000-0005-0000-0000-0000080F0000}"/>
    <cellStyle name="20% - uthevingsfarge 6 103 2" xfId="2833" xr:uid="{00000000-0005-0000-0000-0000090F0000}"/>
    <cellStyle name="20% - uthevingsfarge 6 103 2 2" xfId="3226" xr:uid="{00000000-0005-0000-0000-00000A0F0000}"/>
    <cellStyle name="20% - uthevingsfarge 6 103 2 2 2" xfId="6811" xr:uid="{00000000-0005-0000-0000-00000B0F0000}"/>
    <cellStyle name="20% - uthevingsfarge 6 103 2 3" xfId="3740" xr:uid="{00000000-0005-0000-0000-00000C0F0000}"/>
    <cellStyle name="20% - uthevingsfarge 6 103 2 4" xfId="6406" xr:uid="{00000000-0005-0000-0000-00000D0F0000}"/>
    <cellStyle name="20% - uthevingsfarge 6 103 2 5" xfId="8811" xr:uid="{00000000-0005-0000-0000-00000E0F0000}"/>
    <cellStyle name="20% - uthevingsfarge 6 103 3" xfId="3225" xr:uid="{00000000-0005-0000-0000-00000F0F0000}"/>
    <cellStyle name="20% - uthevingsfarge 6 103 3 2" xfId="6810" xr:uid="{00000000-0005-0000-0000-0000100F0000}"/>
    <cellStyle name="20% - uthevingsfarge 6 103 4" xfId="4072" xr:uid="{00000000-0005-0000-0000-0000110F0000}"/>
    <cellStyle name="20% - uthevingsfarge 6 103 5" xfId="6121" xr:uid="{00000000-0005-0000-0000-0000120F0000}"/>
    <cellStyle name="20% - uthevingsfarge 6 103 6" xfId="8810" xr:uid="{00000000-0005-0000-0000-0000130F0000}"/>
    <cellStyle name="20% - uthevingsfarge 6 104" xfId="1044" xr:uid="{00000000-0005-0000-0000-0000140F0000}"/>
    <cellStyle name="20% - uthevingsfarge 6 104 2" xfId="2834" xr:uid="{00000000-0005-0000-0000-0000150F0000}"/>
    <cellStyle name="20% - uthevingsfarge 6 104 2 2" xfId="3228" xr:uid="{00000000-0005-0000-0000-0000160F0000}"/>
    <cellStyle name="20% - uthevingsfarge 6 104 2 2 2" xfId="6813" xr:uid="{00000000-0005-0000-0000-0000170F0000}"/>
    <cellStyle name="20% - uthevingsfarge 6 104 2 3" xfId="3739" xr:uid="{00000000-0005-0000-0000-0000180F0000}"/>
    <cellStyle name="20% - uthevingsfarge 6 104 2 4" xfId="6407" xr:uid="{00000000-0005-0000-0000-0000190F0000}"/>
    <cellStyle name="20% - uthevingsfarge 6 104 2 5" xfId="8813" xr:uid="{00000000-0005-0000-0000-00001A0F0000}"/>
    <cellStyle name="20% - uthevingsfarge 6 104 3" xfId="3227" xr:uid="{00000000-0005-0000-0000-00001B0F0000}"/>
    <cellStyle name="20% - uthevingsfarge 6 104 3 2" xfId="6812" xr:uid="{00000000-0005-0000-0000-00001C0F0000}"/>
    <cellStyle name="20% - uthevingsfarge 6 104 4" xfId="4009" xr:uid="{00000000-0005-0000-0000-00001D0F0000}"/>
    <cellStyle name="20% - uthevingsfarge 6 104 5" xfId="6122" xr:uid="{00000000-0005-0000-0000-00001E0F0000}"/>
    <cellStyle name="20% - uthevingsfarge 6 104 6" xfId="8812" xr:uid="{00000000-0005-0000-0000-00001F0F0000}"/>
    <cellStyle name="20% - uthevingsfarge 6 105" xfId="1045" xr:uid="{00000000-0005-0000-0000-0000200F0000}"/>
    <cellStyle name="20% - uthevingsfarge 6 105 2" xfId="2835" xr:uid="{00000000-0005-0000-0000-0000210F0000}"/>
    <cellStyle name="20% - uthevingsfarge 6 105 2 2" xfId="3230" xr:uid="{00000000-0005-0000-0000-0000220F0000}"/>
    <cellStyle name="20% - uthevingsfarge 6 105 2 2 2" xfId="6815" xr:uid="{00000000-0005-0000-0000-0000230F0000}"/>
    <cellStyle name="20% - uthevingsfarge 6 105 2 3" xfId="3594" xr:uid="{00000000-0005-0000-0000-0000240F0000}"/>
    <cellStyle name="20% - uthevingsfarge 6 105 2 4" xfId="6408" xr:uid="{00000000-0005-0000-0000-0000250F0000}"/>
    <cellStyle name="20% - uthevingsfarge 6 105 2 5" xfId="8815" xr:uid="{00000000-0005-0000-0000-0000260F0000}"/>
    <cellStyle name="20% - uthevingsfarge 6 105 3" xfId="3229" xr:uid="{00000000-0005-0000-0000-0000270F0000}"/>
    <cellStyle name="20% - uthevingsfarge 6 105 3 2" xfId="6814" xr:uid="{00000000-0005-0000-0000-0000280F0000}"/>
    <cellStyle name="20% - uthevingsfarge 6 105 4" xfId="3934" xr:uid="{00000000-0005-0000-0000-0000290F0000}"/>
    <cellStyle name="20% - uthevingsfarge 6 105 5" xfId="6123" xr:uid="{00000000-0005-0000-0000-00002A0F0000}"/>
    <cellStyle name="20% - uthevingsfarge 6 105 6" xfId="8814" xr:uid="{00000000-0005-0000-0000-00002B0F0000}"/>
    <cellStyle name="20% - uthevingsfarge 6 106" xfId="1046" xr:uid="{00000000-0005-0000-0000-00002C0F0000}"/>
    <cellStyle name="20% - uthevingsfarge 6 106 2" xfId="2836" xr:uid="{00000000-0005-0000-0000-00002D0F0000}"/>
    <cellStyle name="20% - uthevingsfarge 6 106 2 2" xfId="3232" xr:uid="{00000000-0005-0000-0000-00002E0F0000}"/>
    <cellStyle name="20% - uthevingsfarge 6 106 2 2 2" xfId="6817" xr:uid="{00000000-0005-0000-0000-00002F0F0000}"/>
    <cellStyle name="20% - uthevingsfarge 6 106 2 3" xfId="3602" xr:uid="{00000000-0005-0000-0000-0000300F0000}"/>
    <cellStyle name="20% - uthevingsfarge 6 106 2 4" xfId="6409" xr:uid="{00000000-0005-0000-0000-0000310F0000}"/>
    <cellStyle name="20% - uthevingsfarge 6 106 2 5" xfId="8817" xr:uid="{00000000-0005-0000-0000-0000320F0000}"/>
    <cellStyle name="20% - uthevingsfarge 6 106 3" xfId="3231" xr:uid="{00000000-0005-0000-0000-0000330F0000}"/>
    <cellStyle name="20% - uthevingsfarge 6 106 3 2" xfId="6816" xr:uid="{00000000-0005-0000-0000-0000340F0000}"/>
    <cellStyle name="20% - uthevingsfarge 6 106 4" xfId="4128" xr:uid="{00000000-0005-0000-0000-0000350F0000}"/>
    <cellStyle name="20% - uthevingsfarge 6 106 5" xfId="6124" xr:uid="{00000000-0005-0000-0000-0000360F0000}"/>
    <cellStyle name="20% - uthevingsfarge 6 106 6" xfId="8816" xr:uid="{00000000-0005-0000-0000-0000370F0000}"/>
    <cellStyle name="20% - uthevingsfarge 6 107" xfId="1047" xr:uid="{00000000-0005-0000-0000-0000380F0000}"/>
    <cellStyle name="20% - uthevingsfarge 6 107 2" xfId="2837" xr:uid="{00000000-0005-0000-0000-0000390F0000}"/>
    <cellStyle name="20% - uthevingsfarge 6 107 2 2" xfId="3234" xr:uid="{00000000-0005-0000-0000-00003A0F0000}"/>
    <cellStyle name="20% - uthevingsfarge 6 107 2 2 2" xfId="6819" xr:uid="{00000000-0005-0000-0000-00003B0F0000}"/>
    <cellStyle name="20% - uthevingsfarge 6 107 2 3" xfId="3674" xr:uid="{00000000-0005-0000-0000-00003C0F0000}"/>
    <cellStyle name="20% - uthevingsfarge 6 107 2 4" xfId="6410" xr:uid="{00000000-0005-0000-0000-00003D0F0000}"/>
    <cellStyle name="20% - uthevingsfarge 6 107 2 5" xfId="8819" xr:uid="{00000000-0005-0000-0000-00003E0F0000}"/>
    <cellStyle name="20% - uthevingsfarge 6 107 3" xfId="3233" xr:uid="{00000000-0005-0000-0000-00003F0F0000}"/>
    <cellStyle name="20% - uthevingsfarge 6 107 3 2" xfId="6818" xr:uid="{00000000-0005-0000-0000-0000400F0000}"/>
    <cellStyle name="20% - uthevingsfarge 6 107 4" xfId="3664" xr:uid="{00000000-0005-0000-0000-0000410F0000}"/>
    <cellStyle name="20% - uthevingsfarge 6 107 5" xfId="6125" xr:uid="{00000000-0005-0000-0000-0000420F0000}"/>
    <cellStyle name="20% - uthevingsfarge 6 107 6" xfId="8818" xr:uid="{00000000-0005-0000-0000-0000430F0000}"/>
    <cellStyle name="20% - uthevingsfarge 6 108" xfId="1048" xr:uid="{00000000-0005-0000-0000-0000440F0000}"/>
    <cellStyle name="20% - uthevingsfarge 6 108 2" xfId="2838" xr:uid="{00000000-0005-0000-0000-0000450F0000}"/>
    <cellStyle name="20% - uthevingsfarge 6 108 2 2" xfId="3236" xr:uid="{00000000-0005-0000-0000-0000460F0000}"/>
    <cellStyle name="20% - uthevingsfarge 6 108 2 2 2" xfId="6821" xr:uid="{00000000-0005-0000-0000-0000470F0000}"/>
    <cellStyle name="20% - uthevingsfarge 6 108 2 3" xfId="3642" xr:uid="{00000000-0005-0000-0000-0000480F0000}"/>
    <cellStyle name="20% - uthevingsfarge 6 108 2 4" xfId="6411" xr:uid="{00000000-0005-0000-0000-0000490F0000}"/>
    <cellStyle name="20% - uthevingsfarge 6 108 2 5" xfId="8821" xr:uid="{00000000-0005-0000-0000-00004A0F0000}"/>
    <cellStyle name="20% - uthevingsfarge 6 108 3" xfId="3235" xr:uid="{00000000-0005-0000-0000-00004B0F0000}"/>
    <cellStyle name="20% - uthevingsfarge 6 108 3 2" xfId="6820" xr:uid="{00000000-0005-0000-0000-00004C0F0000}"/>
    <cellStyle name="20% - uthevingsfarge 6 108 4" xfId="3981" xr:uid="{00000000-0005-0000-0000-00004D0F0000}"/>
    <cellStyle name="20% - uthevingsfarge 6 108 5" xfId="6126" xr:uid="{00000000-0005-0000-0000-00004E0F0000}"/>
    <cellStyle name="20% - uthevingsfarge 6 108 6" xfId="8820" xr:uid="{00000000-0005-0000-0000-00004F0F0000}"/>
    <cellStyle name="20% - uthevingsfarge 6 109" xfId="1049" xr:uid="{00000000-0005-0000-0000-0000500F0000}"/>
    <cellStyle name="20% - uthevingsfarge 6 109 2" xfId="2839" xr:uid="{00000000-0005-0000-0000-0000510F0000}"/>
    <cellStyle name="20% - uthevingsfarge 6 109 2 2" xfId="3238" xr:uid="{00000000-0005-0000-0000-0000520F0000}"/>
    <cellStyle name="20% - uthevingsfarge 6 109 2 2 2" xfId="6823" xr:uid="{00000000-0005-0000-0000-0000530F0000}"/>
    <cellStyle name="20% - uthevingsfarge 6 109 2 3" xfId="4002" xr:uid="{00000000-0005-0000-0000-0000540F0000}"/>
    <cellStyle name="20% - uthevingsfarge 6 109 2 4" xfId="6412" xr:uid="{00000000-0005-0000-0000-0000550F0000}"/>
    <cellStyle name="20% - uthevingsfarge 6 109 2 5" xfId="8823" xr:uid="{00000000-0005-0000-0000-0000560F0000}"/>
    <cellStyle name="20% - uthevingsfarge 6 109 3" xfId="3237" xr:uid="{00000000-0005-0000-0000-0000570F0000}"/>
    <cellStyle name="20% - uthevingsfarge 6 109 3 2" xfId="6822" xr:uid="{00000000-0005-0000-0000-0000580F0000}"/>
    <cellStyle name="20% - uthevingsfarge 6 109 4" xfId="3933" xr:uid="{00000000-0005-0000-0000-0000590F0000}"/>
    <cellStyle name="20% - uthevingsfarge 6 109 5" xfId="6127" xr:uid="{00000000-0005-0000-0000-00005A0F0000}"/>
    <cellStyle name="20% - uthevingsfarge 6 109 6" xfId="8822" xr:uid="{00000000-0005-0000-0000-00005B0F0000}"/>
    <cellStyle name="20% - uthevingsfarge 6 11" xfId="1050" xr:uid="{00000000-0005-0000-0000-00005C0F0000}"/>
    <cellStyle name="20% - uthevingsfarge 6 11 2" xfId="1051" xr:uid="{00000000-0005-0000-0000-00005D0F0000}"/>
    <cellStyle name="20% - uthevingsfarge 6 11 2 2" xfId="5545" xr:uid="{00000000-0005-0000-0000-00005E0F0000}"/>
    <cellStyle name="20% - uthevingsfarge 6 11 2 2 2" xfId="8178" xr:uid="{00000000-0005-0000-0000-00005F0F0000}"/>
    <cellStyle name="20% - uthevingsfarge 6 11 2 3" xfId="10642" xr:uid="{00000000-0005-0000-0000-0000600F0000}"/>
    <cellStyle name="20% - uthevingsfarge 6 11 3" xfId="4824" xr:uid="{00000000-0005-0000-0000-0000610F0000}"/>
    <cellStyle name="20% - uthevingsfarge 6 11 3 2" xfId="7477" xr:uid="{00000000-0005-0000-0000-0000620F0000}"/>
    <cellStyle name="20% - uthevingsfarge 6 11 4" xfId="9557" xr:uid="{00000000-0005-0000-0000-0000630F0000}"/>
    <cellStyle name="20% - uthevingsfarge 6 110" xfId="6598" xr:uid="{00000000-0005-0000-0000-0000640F0000}"/>
    <cellStyle name="20% - uthevingsfarge 6 111" xfId="8601" xr:uid="{00000000-0005-0000-0000-0000650F0000}"/>
    <cellStyle name="20% - uthevingsfarge 6 12" xfId="1052" xr:uid="{00000000-0005-0000-0000-0000660F0000}"/>
    <cellStyle name="20% - uthevingsfarge 6 12 2" xfId="1053" xr:uid="{00000000-0005-0000-0000-0000670F0000}"/>
    <cellStyle name="20% - uthevingsfarge 6 12 2 2" xfId="5546" xr:uid="{00000000-0005-0000-0000-0000680F0000}"/>
    <cellStyle name="20% - uthevingsfarge 6 12 2 2 2" xfId="8179" xr:uid="{00000000-0005-0000-0000-0000690F0000}"/>
    <cellStyle name="20% - uthevingsfarge 6 12 2 3" xfId="10641" xr:uid="{00000000-0005-0000-0000-00006A0F0000}"/>
    <cellStyle name="20% - uthevingsfarge 6 12 3" xfId="4825" xr:uid="{00000000-0005-0000-0000-00006B0F0000}"/>
    <cellStyle name="20% - uthevingsfarge 6 12 3 2" xfId="7478" xr:uid="{00000000-0005-0000-0000-00006C0F0000}"/>
    <cellStyle name="20% - uthevingsfarge 6 12 4" xfId="9556" xr:uid="{00000000-0005-0000-0000-00006D0F0000}"/>
    <cellStyle name="20% - uthevingsfarge 6 13" xfId="1054" xr:uid="{00000000-0005-0000-0000-00006E0F0000}"/>
    <cellStyle name="20% - uthevingsfarge 6 13 2" xfId="1055" xr:uid="{00000000-0005-0000-0000-00006F0F0000}"/>
    <cellStyle name="20% - uthevingsfarge 6 13 2 2" xfId="5547" xr:uid="{00000000-0005-0000-0000-0000700F0000}"/>
    <cellStyle name="20% - uthevingsfarge 6 13 2 2 2" xfId="8180" xr:uid="{00000000-0005-0000-0000-0000710F0000}"/>
    <cellStyle name="20% - uthevingsfarge 6 13 2 3" xfId="10640" xr:uid="{00000000-0005-0000-0000-0000720F0000}"/>
    <cellStyle name="20% - uthevingsfarge 6 13 3" xfId="4826" xr:uid="{00000000-0005-0000-0000-0000730F0000}"/>
    <cellStyle name="20% - uthevingsfarge 6 13 3 2" xfId="7479" xr:uid="{00000000-0005-0000-0000-0000740F0000}"/>
    <cellStyle name="20% - uthevingsfarge 6 13 4" xfId="9555" xr:uid="{00000000-0005-0000-0000-0000750F0000}"/>
    <cellStyle name="20% - uthevingsfarge 6 14" xfId="1056" xr:uid="{00000000-0005-0000-0000-0000760F0000}"/>
    <cellStyle name="20% - uthevingsfarge 6 14 2" xfId="1057" xr:uid="{00000000-0005-0000-0000-0000770F0000}"/>
    <cellStyle name="20% - uthevingsfarge 6 14 2 2" xfId="5548" xr:uid="{00000000-0005-0000-0000-0000780F0000}"/>
    <cellStyle name="20% - uthevingsfarge 6 14 2 2 2" xfId="8181" xr:uid="{00000000-0005-0000-0000-0000790F0000}"/>
    <cellStyle name="20% - uthevingsfarge 6 14 2 3" xfId="10639" xr:uid="{00000000-0005-0000-0000-00007A0F0000}"/>
    <cellStyle name="20% - uthevingsfarge 6 14 3" xfId="4827" xr:uid="{00000000-0005-0000-0000-00007B0F0000}"/>
    <cellStyle name="20% - uthevingsfarge 6 14 3 2" xfId="7480" xr:uid="{00000000-0005-0000-0000-00007C0F0000}"/>
    <cellStyle name="20% - uthevingsfarge 6 14 4" xfId="9554" xr:uid="{00000000-0005-0000-0000-00007D0F0000}"/>
    <cellStyle name="20% - uthevingsfarge 6 15" xfId="1058" xr:uid="{00000000-0005-0000-0000-00007E0F0000}"/>
    <cellStyle name="20% - uthevingsfarge 6 15 2" xfId="1059" xr:uid="{00000000-0005-0000-0000-00007F0F0000}"/>
    <cellStyle name="20% - uthevingsfarge 6 15 2 2" xfId="5549" xr:uid="{00000000-0005-0000-0000-0000800F0000}"/>
    <cellStyle name="20% - uthevingsfarge 6 15 2 2 2" xfId="8182" xr:uid="{00000000-0005-0000-0000-0000810F0000}"/>
    <cellStyle name="20% - uthevingsfarge 6 15 2 3" xfId="10638" xr:uid="{00000000-0005-0000-0000-0000820F0000}"/>
    <cellStyle name="20% - uthevingsfarge 6 15 3" xfId="4828" xr:uid="{00000000-0005-0000-0000-0000830F0000}"/>
    <cellStyle name="20% - uthevingsfarge 6 15 3 2" xfId="7481" xr:uid="{00000000-0005-0000-0000-0000840F0000}"/>
    <cellStyle name="20% - uthevingsfarge 6 15 4" xfId="9553" xr:uid="{00000000-0005-0000-0000-0000850F0000}"/>
    <cellStyle name="20% - uthevingsfarge 6 16" xfId="1060" xr:uid="{00000000-0005-0000-0000-0000860F0000}"/>
    <cellStyle name="20% - uthevingsfarge 6 16 2" xfId="1061" xr:uid="{00000000-0005-0000-0000-0000870F0000}"/>
    <cellStyle name="20% - uthevingsfarge 6 16 2 2" xfId="5550" xr:uid="{00000000-0005-0000-0000-0000880F0000}"/>
    <cellStyle name="20% - uthevingsfarge 6 16 2 2 2" xfId="8183" xr:uid="{00000000-0005-0000-0000-0000890F0000}"/>
    <cellStyle name="20% - uthevingsfarge 6 16 2 3" xfId="10637" xr:uid="{00000000-0005-0000-0000-00008A0F0000}"/>
    <cellStyle name="20% - uthevingsfarge 6 16 3" xfId="4829" xr:uid="{00000000-0005-0000-0000-00008B0F0000}"/>
    <cellStyle name="20% - uthevingsfarge 6 16 3 2" xfId="7482" xr:uid="{00000000-0005-0000-0000-00008C0F0000}"/>
    <cellStyle name="20% - uthevingsfarge 6 16 4" xfId="9552" xr:uid="{00000000-0005-0000-0000-00008D0F0000}"/>
    <cellStyle name="20% - uthevingsfarge 6 17" xfId="1062" xr:uid="{00000000-0005-0000-0000-00008E0F0000}"/>
    <cellStyle name="20% - uthevingsfarge 6 17 2" xfId="1063" xr:uid="{00000000-0005-0000-0000-00008F0F0000}"/>
    <cellStyle name="20% - uthevingsfarge 6 17 2 2" xfId="5551" xr:uid="{00000000-0005-0000-0000-0000900F0000}"/>
    <cellStyle name="20% - uthevingsfarge 6 17 2 2 2" xfId="8184" xr:uid="{00000000-0005-0000-0000-0000910F0000}"/>
    <cellStyle name="20% - uthevingsfarge 6 17 2 3" xfId="10636" xr:uid="{00000000-0005-0000-0000-0000920F0000}"/>
    <cellStyle name="20% - uthevingsfarge 6 17 3" xfId="4830" xr:uid="{00000000-0005-0000-0000-0000930F0000}"/>
    <cellStyle name="20% - uthevingsfarge 6 17 3 2" xfId="7483" xr:uid="{00000000-0005-0000-0000-0000940F0000}"/>
    <cellStyle name="20% - uthevingsfarge 6 17 4" xfId="9551" xr:uid="{00000000-0005-0000-0000-0000950F0000}"/>
    <cellStyle name="20% - uthevingsfarge 6 18" xfId="1064" xr:uid="{00000000-0005-0000-0000-0000960F0000}"/>
    <cellStyle name="20% - uthevingsfarge 6 18 2" xfId="1065" xr:uid="{00000000-0005-0000-0000-0000970F0000}"/>
    <cellStyle name="20% - uthevingsfarge 6 18 2 2" xfId="5552" xr:uid="{00000000-0005-0000-0000-0000980F0000}"/>
    <cellStyle name="20% - uthevingsfarge 6 18 2 2 2" xfId="8185" xr:uid="{00000000-0005-0000-0000-0000990F0000}"/>
    <cellStyle name="20% - uthevingsfarge 6 18 2 3" xfId="10635" xr:uid="{00000000-0005-0000-0000-00009A0F0000}"/>
    <cellStyle name="20% - uthevingsfarge 6 18 3" xfId="4831" xr:uid="{00000000-0005-0000-0000-00009B0F0000}"/>
    <cellStyle name="20% - uthevingsfarge 6 18 3 2" xfId="7484" xr:uid="{00000000-0005-0000-0000-00009C0F0000}"/>
    <cellStyle name="20% - uthevingsfarge 6 18 4" xfId="9550" xr:uid="{00000000-0005-0000-0000-00009D0F0000}"/>
    <cellStyle name="20% - uthevingsfarge 6 19" xfId="1066" xr:uid="{00000000-0005-0000-0000-00009E0F0000}"/>
    <cellStyle name="20% - uthevingsfarge 6 19 2" xfId="1067" xr:uid="{00000000-0005-0000-0000-00009F0F0000}"/>
    <cellStyle name="20% - uthevingsfarge 6 19 2 2" xfId="5553" xr:uid="{00000000-0005-0000-0000-0000A00F0000}"/>
    <cellStyle name="20% - uthevingsfarge 6 19 2 2 2" xfId="8186" xr:uid="{00000000-0005-0000-0000-0000A10F0000}"/>
    <cellStyle name="20% - uthevingsfarge 6 19 2 3" xfId="10634" xr:uid="{00000000-0005-0000-0000-0000A20F0000}"/>
    <cellStyle name="20% - uthevingsfarge 6 19 3" xfId="4832" xr:uid="{00000000-0005-0000-0000-0000A30F0000}"/>
    <cellStyle name="20% - uthevingsfarge 6 19 3 2" xfId="7485" xr:uid="{00000000-0005-0000-0000-0000A40F0000}"/>
    <cellStyle name="20% - uthevingsfarge 6 19 4" xfId="9549" xr:uid="{00000000-0005-0000-0000-0000A50F0000}"/>
    <cellStyle name="20% - uthevingsfarge 6 2" xfId="67" xr:uid="{00000000-0005-0000-0000-0000A60F0000}"/>
    <cellStyle name="20% - uthevingsfarge 6 2 2" xfId="1068" xr:uid="{00000000-0005-0000-0000-0000A70F0000}"/>
    <cellStyle name="20% - uthevingsfarge 6 2 2 2" xfId="5554" xr:uid="{00000000-0005-0000-0000-0000A80F0000}"/>
    <cellStyle name="20% - uthevingsfarge 6 2 2 2 2" xfId="8187" xr:uid="{00000000-0005-0000-0000-0000A90F0000}"/>
    <cellStyle name="20% - uthevingsfarge 6 2 2 3" xfId="10633" xr:uid="{00000000-0005-0000-0000-0000AA0F0000}"/>
    <cellStyle name="20% - uthevingsfarge 6 2 3" xfId="4833" xr:uid="{00000000-0005-0000-0000-0000AB0F0000}"/>
    <cellStyle name="20% - uthevingsfarge 6 2 3 2" xfId="7486" xr:uid="{00000000-0005-0000-0000-0000AC0F0000}"/>
    <cellStyle name="20% - uthevingsfarge 6 2 4" xfId="9548" xr:uid="{00000000-0005-0000-0000-0000AD0F0000}"/>
    <cellStyle name="20% - uthevingsfarge 6 20" xfId="1069" xr:uid="{00000000-0005-0000-0000-0000AE0F0000}"/>
    <cellStyle name="20% - uthevingsfarge 6 20 2" xfId="1070" xr:uid="{00000000-0005-0000-0000-0000AF0F0000}"/>
    <cellStyle name="20% - uthevingsfarge 6 20 2 2" xfId="5555" xr:uid="{00000000-0005-0000-0000-0000B00F0000}"/>
    <cellStyle name="20% - uthevingsfarge 6 20 2 2 2" xfId="8188" xr:uid="{00000000-0005-0000-0000-0000B10F0000}"/>
    <cellStyle name="20% - uthevingsfarge 6 20 2 3" xfId="10632" xr:uid="{00000000-0005-0000-0000-0000B20F0000}"/>
    <cellStyle name="20% - uthevingsfarge 6 20 3" xfId="4834" xr:uid="{00000000-0005-0000-0000-0000B30F0000}"/>
    <cellStyle name="20% - uthevingsfarge 6 20 3 2" xfId="7487" xr:uid="{00000000-0005-0000-0000-0000B40F0000}"/>
    <cellStyle name="20% - uthevingsfarge 6 20 4" xfId="9547" xr:uid="{00000000-0005-0000-0000-0000B50F0000}"/>
    <cellStyle name="20% - uthevingsfarge 6 21" xfId="1071" xr:uid="{00000000-0005-0000-0000-0000B60F0000}"/>
    <cellStyle name="20% - uthevingsfarge 6 21 2" xfId="1072" xr:uid="{00000000-0005-0000-0000-0000B70F0000}"/>
    <cellStyle name="20% - uthevingsfarge 6 21 2 2" xfId="5556" xr:uid="{00000000-0005-0000-0000-0000B80F0000}"/>
    <cellStyle name="20% - uthevingsfarge 6 21 2 2 2" xfId="8189" xr:uid="{00000000-0005-0000-0000-0000B90F0000}"/>
    <cellStyle name="20% - uthevingsfarge 6 21 2 3" xfId="10631" xr:uid="{00000000-0005-0000-0000-0000BA0F0000}"/>
    <cellStyle name="20% - uthevingsfarge 6 21 3" xfId="4835" xr:uid="{00000000-0005-0000-0000-0000BB0F0000}"/>
    <cellStyle name="20% - uthevingsfarge 6 21 3 2" xfId="7488" xr:uid="{00000000-0005-0000-0000-0000BC0F0000}"/>
    <cellStyle name="20% - uthevingsfarge 6 21 4" xfId="9546" xr:uid="{00000000-0005-0000-0000-0000BD0F0000}"/>
    <cellStyle name="20% - uthevingsfarge 6 22" xfId="1073" xr:uid="{00000000-0005-0000-0000-0000BE0F0000}"/>
    <cellStyle name="20% - uthevingsfarge 6 22 2" xfId="1074" xr:uid="{00000000-0005-0000-0000-0000BF0F0000}"/>
    <cellStyle name="20% - uthevingsfarge 6 22 2 2" xfId="5557" xr:uid="{00000000-0005-0000-0000-0000C00F0000}"/>
    <cellStyle name="20% - uthevingsfarge 6 22 2 2 2" xfId="8190" xr:uid="{00000000-0005-0000-0000-0000C10F0000}"/>
    <cellStyle name="20% - uthevingsfarge 6 22 2 3" xfId="10630" xr:uid="{00000000-0005-0000-0000-0000C20F0000}"/>
    <cellStyle name="20% - uthevingsfarge 6 22 3" xfId="4836" xr:uid="{00000000-0005-0000-0000-0000C30F0000}"/>
    <cellStyle name="20% - uthevingsfarge 6 22 3 2" xfId="7489" xr:uid="{00000000-0005-0000-0000-0000C40F0000}"/>
    <cellStyle name="20% - uthevingsfarge 6 22 4" xfId="9545" xr:uid="{00000000-0005-0000-0000-0000C50F0000}"/>
    <cellStyle name="20% - uthevingsfarge 6 23" xfId="1075" xr:uid="{00000000-0005-0000-0000-0000C60F0000}"/>
    <cellStyle name="20% - uthevingsfarge 6 23 2" xfId="1076" xr:uid="{00000000-0005-0000-0000-0000C70F0000}"/>
    <cellStyle name="20% - uthevingsfarge 6 23 2 2" xfId="5558" xr:uid="{00000000-0005-0000-0000-0000C80F0000}"/>
    <cellStyle name="20% - uthevingsfarge 6 23 2 2 2" xfId="8191" xr:uid="{00000000-0005-0000-0000-0000C90F0000}"/>
    <cellStyle name="20% - uthevingsfarge 6 23 2 3" xfId="10629" xr:uid="{00000000-0005-0000-0000-0000CA0F0000}"/>
    <cellStyle name="20% - uthevingsfarge 6 23 3" xfId="4837" xr:uid="{00000000-0005-0000-0000-0000CB0F0000}"/>
    <cellStyle name="20% - uthevingsfarge 6 23 3 2" xfId="7490" xr:uid="{00000000-0005-0000-0000-0000CC0F0000}"/>
    <cellStyle name="20% - uthevingsfarge 6 23 4" xfId="9544" xr:uid="{00000000-0005-0000-0000-0000CD0F0000}"/>
    <cellStyle name="20% - uthevingsfarge 6 24" xfId="1077" xr:uid="{00000000-0005-0000-0000-0000CE0F0000}"/>
    <cellStyle name="20% - uthevingsfarge 6 24 2" xfId="1078" xr:uid="{00000000-0005-0000-0000-0000CF0F0000}"/>
    <cellStyle name="20% - uthevingsfarge 6 24 2 2" xfId="5559" xr:uid="{00000000-0005-0000-0000-0000D00F0000}"/>
    <cellStyle name="20% - uthevingsfarge 6 24 2 2 2" xfId="8192" xr:uid="{00000000-0005-0000-0000-0000D10F0000}"/>
    <cellStyle name="20% - uthevingsfarge 6 24 2 3" xfId="10628" xr:uid="{00000000-0005-0000-0000-0000D20F0000}"/>
    <cellStyle name="20% - uthevingsfarge 6 24 3" xfId="4838" xr:uid="{00000000-0005-0000-0000-0000D30F0000}"/>
    <cellStyle name="20% - uthevingsfarge 6 24 3 2" xfId="7491" xr:uid="{00000000-0005-0000-0000-0000D40F0000}"/>
    <cellStyle name="20% - uthevingsfarge 6 24 4" xfId="9543" xr:uid="{00000000-0005-0000-0000-0000D50F0000}"/>
    <cellStyle name="20% - uthevingsfarge 6 25" xfId="1079" xr:uid="{00000000-0005-0000-0000-0000D60F0000}"/>
    <cellStyle name="20% - uthevingsfarge 6 25 2" xfId="1080" xr:uid="{00000000-0005-0000-0000-0000D70F0000}"/>
    <cellStyle name="20% - uthevingsfarge 6 25 2 2" xfId="5560" xr:uid="{00000000-0005-0000-0000-0000D80F0000}"/>
    <cellStyle name="20% - uthevingsfarge 6 25 2 2 2" xfId="8193" xr:uid="{00000000-0005-0000-0000-0000D90F0000}"/>
    <cellStyle name="20% - uthevingsfarge 6 25 2 3" xfId="10627" xr:uid="{00000000-0005-0000-0000-0000DA0F0000}"/>
    <cellStyle name="20% - uthevingsfarge 6 25 3" xfId="4839" xr:uid="{00000000-0005-0000-0000-0000DB0F0000}"/>
    <cellStyle name="20% - uthevingsfarge 6 25 3 2" xfId="7492" xr:uid="{00000000-0005-0000-0000-0000DC0F0000}"/>
    <cellStyle name="20% - uthevingsfarge 6 25 4" xfId="9542" xr:uid="{00000000-0005-0000-0000-0000DD0F0000}"/>
    <cellStyle name="20% - uthevingsfarge 6 26" xfId="1081" xr:uid="{00000000-0005-0000-0000-0000DE0F0000}"/>
    <cellStyle name="20% - uthevingsfarge 6 26 2" xfId="1082" xr:uid="{00000000-0005-0000-0000-0000DF0F0000}"/>
    <cellStyle name="20% - uthevingsfarge 6 26 2 2" xfId="5561" xr:uid="{00000000-0005-0000-0000-0000E00F0000}"/>
    <cellStyle name="20% - uthevingsfarge 6 26 2 2 2" xfId="8194" xr:uid="{00000000-0005-0000-0000-0000E10F0000}"/>
    <cellStyle name="20% - uthevingsfarge 6 26 2 3" xfId="10626" xr:uid="{00000000-0005-0000-0000-0000E20F0000}"/>
    <cellStyle name="20% - uthevingsfarge 6 26 3" xfId="4840" xr:uid="{00000000-0005-0000-0000-0000E30F0000}"/>
    <cellStyle name="20% - uthevingsfarge 6 26 3 2" xfId="7493" xr:uid="{00000000-0005-0000-0000-0000E40F0000}"/>
    <cellStyle name="20% - uthevingsfarge 6 26 4" xfId="9541" xr:uid="{00000000-0005-0000-0000-0000E50F0000}"/>
    <cellStyle name="20% - uthevingsfarge 6 27" xfId="1083" xr:uid="{00000000-0005-0000-0000-0000E60F0000}"/>
    <cellStyle name="20% - uthevingsfarge 6 27 2" xfId="1084" xr:uid="{00000000-0005-0000-0000-0000E70F0000}"/>
    <cellStyle name="20% - uthevingsfarge 6 27 2 2" xfId="5562" xr:uid="{00000000-0005-0000-0000-0000E80F0000}"/>
    <cellStyle name="20% - uthevingsfarge 6 27 2 2 2" xfId="8195" xr:uid="{00000000-0005-0000-0000-0000E90F0000}"/>
    <cellStyle name="20% - uthevingsfarge 6 27 2 3" xfId="10625" xr:uid="{00000000-0005-0000-0000-0000EA0F0000}"/>
    <cellStyle name="20% - uthevingsfarge 6 27 3" xfId="4841" xr:uid="{00000000-0005-0000-0000-0000EB0F0000}"/>
    <cellStyle name="20% - uthevingsfarge 6 27 3 2" xfId="7494" xr:uid="{00000000-0005-0000-0000-0000EC0F0000}"/>
    <cellStyle name="20% - uthevingsfarge 6 27 4" xfId="9540" xr:uid="{00000000-0005-0000-0000-0000ED0F0000}"/>
    <cellStyle name="20% - uthevingsfarge 6 28" xfId="1085" xr:uid="{00000000-0005-0000-0000-0000EE0F0000}"/>
    <cellStyle name="20% - uthevingsfarge 6 28 2" xfId="1086" xr:uid="{00000000-0005-0000-0000-0000EF0F0000}"/>
    <cellStyle name="20% - uthevingsfarge 6 28 2 2" xfId="5563" xr:uid="{00000000-0005-0000-0000-0000F00F0000}"/>
    <cellStyle name="20% - uthevingsfarge 6 28 2 2 2" xfId="8196" xr:uid="{00000000-0005-0000-0000-0000F10F0000}"/>
    <cellStyle name="20% - uthevingsfarge 6 28 2 3" xfId="10624" xr:uid="{00000000-0005-0000-0000-0000F20F0000}"/>
    <cellStyle name="20% - uthevingsfarge 6 28 3" xfId="4842" xr:uid="{00000000-0005-0000-0000-0000F30F0000}"/>
    <cellStyle name="20% - uthevingsfarge 6 28 3 2" xfId="7495" xr:uid="{00000000-0005-0000-0000-0000F40F0000}"/>
    <cellStyle name="20% - uthevingsfarge 6 28 4" xfId="9539" xr:uid="{00000000-0005-0000-0000-0000F50F0000}"/>
    <cellStyle name="20% - uthevingsfarge 6 29" xfId="1087" xr:uid="{00000000-0005-0000-0000-0000F60F0000}"/>
    <cellStyle name="20% - uthevingsfarge 6 29 2" xfId="1088" xr:uid="{00000000-0005-0000-0000-0000F70F0000}"/>
    <cellStyle name="20% - uthevingsfarge 6 29 2 2" xfId="5564" xr:uid="{00000000-0005-0000-0000-0000F80F0000}"/>
    <cellStyle name="20% - uthevingsfarge 6 29 2 2 2" xfId="8197" xr:uid="{00000000-0005-0000-0000-0000F90F0000}"/>
    <cellStyle name="20% - uthevingsfarge 6 29 2 3" xfId="10623" xr:uid="{00000000-0005-0000-0000-0000FA0F0000}"/>
    <cellStyle name="20% - uthevingsfarge 6 29 3" xfId="4843" xr:uid="{00000000-0005-0000-0000-0000FB0F0000}"/>
    <cellStyle name="20% - uthevingsfarge 6 29 3 2" xfId="7496" xr:uid="{00000000-0005-0000-0000-0000FC0F0000}"/>
    <cellStyle name="20% - uthevingsfarge 6 29 4" xfId="9538" xr:uid="{00000000-0005-0000-0000-0000FD0F0000}"/>
    <cellStyle name="20% - uthevingsfarge 6 3" xfId="1089" xr:uid="{00000000-0005-0000-0000-0000FE0F0000}"/>
    <cellStyle name="20% - uthevingsfarge 6 3 2" xfId="1090" xr:uid="{00000000-0005-0000-0000-0000FF0F0000}"/>
    <cellStyle name="20% - uthevingsfarge 6 3 2 2" xfId="5565" xr:uid="{00000000-0005-0000-0000-000000100000}"/>
    <cellStyle name="20% - uthevingsfarge 6 3 2 2 2" xfId="8198" xr:uid="{00000000-0005-0000-0000-000001100000}"/>
    <cellStyle name="20% - uthevingsfarge 6 3 2 3" xfId="10622" xr:uid="{00000000-0005-0000-0000-000002100000}"/>
    <cellStyle name="20% - uthevingsfarge 6 3 3" xfId="4844" xr:uid="{00000000-0005-0000-0000-000003100000}"/>
    <cellStyle name="20% - uthevingsfarge 6 3 3 2" xfId="7497" xr:uid="{00000000-0005-0000-0000-000004100000}"/>
    <cellStyle name="20% - uthevingsfarge 6 3 4" xfId="9537" xr:uid="{00000000-0005-0000-0000-000005100000}"/>
    <cellStyle name="20% - uthevingsfarge 6 30" xfId="1091" xr:uid="{00000000-0005-0000-0000-000006100000}"/>
    <cellStyle name="20% - uthevingsfarge 6 30 2" xfId="1092" xr:uid="{00000000-0005-0000-0000-000007100000}"/>
    <cellStyle name="20% - uthevingsfarge 6 30 2 2" xfId="5566" xr:uid="{00000000-0005-0000-0000-000008100000}"/>
    <cellStyle name="20% - uthevingsfarge 6 30 2 2 2" xfId="8199" xr:uid="{00000000-0005-0000-0000-000009100000}"/>
    <cellStyle name="20% - uthevingsfarge 6 30 2 3" xfId="10621" xr:uid="{00000000-0005-0000-0000-00000A100000}"/>
    <cellStyle name="20% - uthevingsfarge 6 30 3" xfId="4845" xr:uid="{00000000-0005-0000-0000-00000B100000}"/>
    <cellStyle name="20% - uthevingsfarge 6 30 3 2" xfId="7498" xr:uid="{00000000-0005-0000-0000-00000C100000}"/>
    <cellStyle name="20% - uthevingsfarge 6 30 4" xfId="9536" xr:uid="{00000000-0005-0000-0000-00000D100000}"/>
    <cellStyle name="20% - uthevingsfarge 6 31" xfId="1093" xr:uid="{00000000-0005-0000-0000-00000E100000}"/>
    <cellStyle name="20% - uthevingsfarge 6 31 2" xfId="1094" xr:uid="{00000000-0005-0000-0000-00000F100000}"/>
    <cellStyle name="20% - uthevingsfarge 6 31 2 2" xfId="5567" xr:uid="{00000000-0005-0000-0000-000010100000}"/>
    <cellStyle name="20% - uthevingsfarge 6 31 2 2 2" xfId="8200" xr:uid="{00000000-0005-0000-0000-000011100000}"/>
    <cellStyle name="20% - uthevingsfarge 6 31 2 3" xfId="10620" xr:uid="{00000000-0005-0000-0000-000012100000}"/>
    <cellStyle name="20% - uthevingsfarge 6 31 3" xfId="4846" xr:uid="{00000000-0005-0000-0000-000013100000}"/>
    <cellStyle name="20% - uthevingsfarge 6 31 3 2" xfId="7499" xr:uid="{00000000-0005-0000-0000-000014100000}"/>
    <cellStyle name="20% - uthevingsfarge 6 31 4" xfId="9535" xr:uid="{00000000-0005-0000-0000-000015100000}"/>
    <cellStyle name="20% - uthevingsfarge 6 32" xfId="1095" xr:uid="{00000000-0005-0000-0000-000016100000}"/>
    <cellStyle name="20% - uthevingsfarge 6 32 2" xfId="1096" xr:uid="{00000000-0005-0000-0000-000017100000}"/>
    <cellStyle name="20% - uthevingsfarge 6 32 2 2" xfId="5568" xr:uid="{00000000-0005-0000-0000-000018100000}"/>
    <cellStyle name="20% - uthevingsfarge 6 32 2 2 2" xfId="8201" xr:uid="{00000000-0005-0000-0000-000019100000}"/>
    <cellStyle name="20% - uthevingsfarge 6 32 2 3" xfId="10619" xr:uid="{00000000-0005-0000-0000-00001A100000}"/>
    <cellStyle name="20% - uthevingsfarge 6 32 3" xfId="4847" xr:uid="{00000000-0005-0000-0000-00001B100000}"/>
    <cellStyle name="20% - uthevingsfarge 6 32 3 2" xfId="7500" xr:uid="{00000000-0005-0000-0000-00001C100000}"/>
    <cellStyle name="20% - uthevingsfarge 6 32 4" xfId="9534" xr:uid="{00000000-0005-0000-0000-00001D100000}"/>
    <cellStyle name="20% - uthevingsfarge 6 33" xfId="1097" xr:uid="{00000000-0005-0000-0000-00001E100000}"/>
    <cellStyle name="20% - uthevingsfarge 6 33 2" xfId="1098" xr:uid="{00000000-0005-0000-0000-00001F100000}"/>
    <cellStyle name="20% - uthevingsfarge 6 33 2 2" xfId="5569" xr:uid="{00000000-0005-0000-0000-000020100000}"/>
    <cellStyle name="20% - uthevingsfarge 6 33 2 2 2" xfId="8202" xr:uid="{00000000-0005-0000-0000-000021100000}"/>
    <cellStyle name="20% - uthevingsfarge 6 33 2 3" xfId="10618" xr:uid="{00000000-0005-0000-0000-000022100000}"/>
    <cellStyle name="20% - uthevingsfarge 6 33 3" xfId="4848" xr:uid="{00000000-0005-0000-0000-000023100000}"/>
    <cellStyle name="20% - uthevingsfarge 6 33 3 2" xfId="7501" xr:uid="{00000000-0005-0000-0000-000024100000}"/>
    <cellStyle name="20% - uthevingsfarge 6 33 4" xfId="9533" xr:uid="{00000000-0005-0000-0000-000025100000}"/>
    <cellStyle name="20% - uthevingsfarge 6 34" xfId="1099" xr:uid="{00000000-0005-0000-0000-000026100000}"/>
    <cellStyle name="20% - uthevingsfarge 6 34 2" xfId="1100" xr:uid="{00000000-0005-0000-0000-000027100000}"/>
    <cellStyle name="20% - uthevingsfarge 6 34 2 2" xfId="5570" xr:uid="{00000000-0005-0000-0000-000028100000}"/>
    <cellStyle name="20% - uthevingsfarge 6 34 2 2 2" xfId="8203" xr:uid="{00000000-0005-0000-0000-000029100000}"/>
    <cellStyle name="20% - uthevingsfarge 6 34 2 3" xfId="10617" xr:uid="{00000000-0005-0000-0000-00002A100000}"/>
    <cellStyle name="20% - uthevingsfarge 6 34 3" xfId="4849" xr:uid="{00000000-0005-0000-0000-00002B100000}"/>
    <cellStyle name="20% - uthevingsfarge 6 34 3 2" xfId="7502" xr:uid="{00000000-0005-0000-0000-00002C100000}"/>
    <cellStyle name="20% - uthevingsfarge 6 34 4" xfId="9532" xr:uid="{00000000-0005-0000-0000-00002D100000}"/>
    <cellStyle name="20% - uthevingsfarge 6 35" xfId="1101" xr:uid="{00000000-0005-0000-0000-00002E100000}"/>
    <cellStyle name="20% - uthevingsfarge 6 35 2" xfId="1102" xr:uid="{00000000-0005-0000-0000-00002F100000}"/>
    <cellStyle name="20% - uthevingsfarge 6 35 2 2" xfId="5571" xr:uid="{00000000-0005-0000-0000-000030100000}"/>
    <cellStyle name="20% - uthevingsfarge 6 35 2 2 2" xfId="8204" xr:uid="{00000000-0005-0000-0000-000031100000}"/>
    <cellStyle name="20% - uthevingsfarge 6 35 2 3" xfId="10616" xr:uid="{00000000-0005-0000-0000-000032100000}"/>
    <cellStyle name="20% - uthevingsfarge 6 35 3" xfId="4850" xr:uid="{00000000-0005-0000-0000-000033100000}"/>
    <cellStyle name="20% - uthevingsfarge 6 35 3 2" xfId="7503" xr:uid="{00000000-0005-0000-0000-000034100000}"/>
    <cellStyle name="20% - uthevingsfarge 6 35 4" xfId="9531" xr:uid="{00000000-0005-0000-0000-000035100000}"/>
    <cellStyle name="20% - uthevingsfarge 6 36" xfId="1103" xr:uid="{00000000-0005-0000-0000-000036100000}"/>
    <cellStyle name="20% - uthevingsfarge 6 36 2" xfId="1104" xr:uid="{00000000-0005-0000-0000-000037100000}"/>
    <cellStyle name="20% - uthevingsfarge 6 36 2 2" xfId="5572" xr:uid="{00000000-0005-0000-0000-000038100000}"/>
    <cellStyle name="20% - uthevingsfarge 6 36 2 2 2" xfId="8205" xr:uid="{00000000-0005-0000-0000-000039100000}"/>
    <cellStyle name="20% - uthevingsfarge 6 36 2 3" xfId="10615" xr:uid="{00000000-0005-0000-0000-00003A100000}"/>
    <cellStyle name="20% - uthevingsfarge 6 36 3" xfId="4851" xr:uid="{00000000-0005-0000-0000-00003B100000}"/>
    <cellStyle name="20% - uthevingsfarge 6 36 3 2" xfId="7504" xr:uid="{00000000-0005-0000-0000-00003C100000}"/>
    <cellStyle name="20% - uthevingsfarge 6 36 4" xfId="9530" xr:uid="{00000000-0005-0000-0000-00003D100000}"/>
    <cellStyle name="20% - uthevingsfarge 6 37" xfId="1105" xr:uid="{00000000-0005-0000-0000-00003E100000}"/>
    <cellStyle name="20% - uthevingsfarge 6 37 2" xfId="1106" xr:uid="{00000000-0005-0000-0000-00003F100000}"/>
    <cellStyle name="20% - uthevingsfarge 6 37 2 2" xfId="5573" xr:uid="{00000000-0005-0000-0000-000040100000}"/>
    <cellStyle name="20% - uthevingsfarge 6 37 2 2 2" xfId="8206" xr:uid="{00000000-0005-0000-0000-000041100000}"/>
    <cellStyle name="20% - uthevingsfarge 6 37 2 3" xfId="10614" xr:uid="{00000000-0005-0000-0000-000042100000}"/>
    <cellStyle name="20% - uthevingsfarge 6 37 3" xfId="4852" xr:uid="{00000000-0005-0000-0000-000043100000}"/>
    <cellStyle name="20% - uthevingsfarge 6 37 3 2" xfId="7505" xr:uid="{00000000-0005-0000-0000-000044100000}"/>
    <cellStyle name="20% - uthevingsfarge 6 37 4" xfId="9529" xr:uid="{00000000-0005-0000-0000-000045100000}"/>
    <cellStyle name="20% - uthevingsfarge 6 38" xfId="1107" xr:uid="{00000000-0005-0000-0000-000046100000}"/>
    <cellStyle name="20% - uthevingsfarge 6 38 2" xfId="1108" xr:uid="{00000000-0005-0000-0000-000047100000}"/>
    <cellStyle name="20% - uthevingsfarge 6 38 2 2" xfId="5574" xr:uid="{00000000-0005-0000-0000-000048100000}"/>
    <cellStyle name="20% - uthevingsfarge 6 38 2 2 2" xfId="8207" xr:uid="{00000000-0005-0000-0000-000049100000}"/>
    <cellStyle name="20% - uthevingsfarge 6 38 2 3" xfId="10613" xr:uid="{00000000-0005-0000-0000-00004A100000}"/>
    <cellStyle name="20% - uthevingsfarge 6 38 3" xfId="4853" xr:uid="{00000000-0005-0000-0000-00004B100000}"/>
    <cellStyle name="20% - uthevingsfarge 6 38 3 2" xfId="7506" xr:uid="{00000000-0005-0000-0000-00004C100000}"/>
    <cellStyle name="20% - uthevingsfarge 6 38 4" xfId="9528" xr:uid="{00000000-0005-0000-0000-00004D100000}"/>
    <cellStyle name="20% - uthevingsfarge 6 39" xfId="1109" xr:uid="{00000000-0005-0000-0000-00004E100000}"/>
    <cellStyle name="20% - uthevingsfarge 6 39 2" xfId="1110" xr:uid="{00000000-0005-0000-0000-00004F100000}"/>
    <cellStyle name="20% - uthevingsfarge 6 39 2 2" xfId="5575" xr:uid="{00000000-0005-0000-0000-000050100000}"/>
    <cellStyle name="20% - uthevingsfarge 6 39 2 2 2" xfId="8208" xr:uid="{00000000-0005-0000-0000-000051100000}"/>
    <cellStyle name="20% - uthevingsfarge 6 39 2 3" xfId="10612" xr:uid="{00000000-0005-0000-0000-000052100000}"/>
    <cellStyle name="20% - uthevingsfarge 6 39 3" xfId="4854" xr:uid="{00000000-0005-0000-0000-000053100000}"/>
    <cellStyle name="20% - uthevingsfarge 6 39 3 2" xfId="7507" xr:uid="{00000000-0005-0000-0000-000054100000}"/>
    <cellStyle name="20% - uthevingsfarge 6 39 4" xfId="9527" xr:uid="{00000000-0005-0000-0000-000055100000}"/>
    <cellStyle name="20% - uthevingsfarge 6 4" xfId="1111" xr:uid="{00000000-0005-0000-0000-000056100000}"/>
    <cellStyle name="20% - uthevingsfarge 6 4 2" xfId="1112" xr:uid="{00000000-0005-0000-0000-000057100000}"/>
    <cellStyle name="20% - uthevingsfarge 6 4 2 2" xfId="5576" xr:uid="{00000000-0005-0000-0000-000058100000}"/>
    <cellStyle name="20% - uthevingsfarge 6 4 2 2 2" xfId="8209" xr:uid="{00000000-0005-0000-0000-000059100000}"/>
    <cellStyle name="20% - uthevingsfarge 6 4 2 3" xfId="10611" xr:uid="{00000000-0005-0000-0000-00005A100000}"/>
    <cellStyle name="20% - uthevingsfarge 6 4 3" xfId="4855" xr:uid="{00000000-0005-0000-0000-00005B100000}"/>
    <cellStyle name="20% - uthevingsfarge 6 4 3 2" xfId="7508" xr:uid="{00000000-0005-0000-0000-00005C100000}"/>
    <cellStyle name="20% - uthevingsfarge 6 4 4" xfId="9526" xr:uid="{00000000-0005-0000-0000-00005D100000}"/>
    <cellStyle name="20% - uthevingsfarge 6 40" xfId="1113" xr:uid="{00000000-0005-0000-0000-00005E100000}"/>
    <cellStyle name="20% - uthevingsfarge 6 40 2" xfId="1114" xr:uid="{00000000-0005-0000-0000-00005F100000}"/>
    <cellStyle name="20% - uthevingsfarge 6 40 2 2" xfId="5577" xr:uid="{00000000-0005-0000-0000-000060100000}"/>
    <cellStyle name="20% - uthevingsfarge 6 40 2 2 2" xfId="8210" xr:uid="{00000000-0005-0000-0000-000061100000}"/>
    <cellStyle name="20% - uthevingsfarge 6 40 2 3" xfId="10610" xr:uid="{00000000-0005-0000-0000-000062100000}"/>
    <cellStyle name="20% - uthevingsfarge 6 40 3" xfId="4856" xr:uid="{00000000-0005-0000-0000-000063100000}"/>
    <cellStyle name="20% - uthevingsfarge 6 40 3 2" xfId="7509" xr:uid="{00000000-0005-0000-0000-000064100000}"/>
    <cellStyle name="20% - uthevingsfarge 6 40 4" xfId="9525" xr:uid="{00000000-0005-0000-0000-000065100000}"/>
    <cellStyle name="20% - uthevingsfarge 6 41" xfId="1115" xr:uid="{00000000-0005-0000-0000-000066100000}"/>
    <cellStyle name="20% - uthevingsfarge 6 41 2" xfId="1116" xr:uid="{00000000-0005-0000-0000-000067100000}"/>
    <cellStyle name="20% - uthevingsfarge 6 41 2 2" xfId="5578" xr:uid="{00000000-0005-0000-0000-000068100000}"/>
    <cellStyle name="20% - uthevingsfarge 6 41 2 2 2" xfId="8211" xr:uid="{00000000-0005-0000-0000-000069100000}"/>
    <cellStyle name="20% - uthevingsfarge 6 41 2 3" xfId="10609" xr:uid="{00000000-0005-0000-0000-00006A100000}"/>
    <cellStyle name="20% - uthevingsfarge 6 41 3" xfId="4857" xr:uid="{00000000-0005-0000-0000-00006B100000}"/>
    <cellStyle name="20% - uthevingsfarge 6 41 3 2" xfId="7510" xr:uid="{00000000-0005-0000-0000-00006C100000}"/>
    <cellStyle name="20% - uthevingsfarge 6 41 4" xfId="9524" xr:uid="{00000000-0005-0000-0000-00006D100000}"/>
    <cellStyle name="20% - uthevingsfarge 6 42" xfId="1117" xr:uid="{00000000-0005-0000-0000-00006E100000}"/>
    <cellStyle name="20% - uthevingsfarge 6 42 2" xfId="1118" xr:uid="{00000000-0005-0000-0000-00006F100000}"/>
    <cellStyle name="20% - uthevingsfarge 6 42 2 2" xfId="5579" xr:uid="{00000000-0005-0000-0000-000070100000}"/>
    <cellStyle name="20% - uthevingsfarge 6 42 2 2 2" xfId="8212" xr:uid="{00000000-0005-0000-0000-000071100000}"/>
    <cellStyle name="20% - uthevingsfarge 6 42 2 3" xfId="10608" xr:uid="{00000000-0005-0000-0000-000072100000}"/>
    <cellStyle name="20% - uthevingsfarge 6 42 3" xfId="4858" xr:uid="{00000000-0005-0000-0000-000073100000}"/>
    <cellStyle name="20% - uthevingsfarge 6 42 3 2" xfId="7511" xr:uid="{00000000-0005-0000-0000-000074100000}"/>
    <cellStyle name="20% - uthevingsfarge 6 42 4" xfId="9523" xr:uid="{00000000-0005-0000-0000-000075100000}"/>
    <cellStyle name="20% - uthevingsfarge 6 43" xfId="1119" xr:uid="{00000000-0005-0000-0000-000076100000}"/>
    <cellStyle name="20% - uthevingsfarge 6 43 2" xfId="1120" xr:uid="{00000000-0005-0000-0000-000077100000}"/>
    <cellStyle name="20% - uthevingsfarge 6 43 2 2" xfId="5580" xr:uid="{00000000-0005-0000-0000-000078100000}"/>
    <cellStyle name="20% - uthevingsfarge 6 43 2 2 2" xfId="8213" xr:uid="{00000000-0005-0000-0000-000079100000}"/>
    <cellStyle name="20% - uthevingsfarge 6 43 2 3" xfId="10607" xr:uid="{00000000-0005-0000-0000-00007A100000}"/>
    <cellStyle name="20% - uthevingsfarge 6 43 3" xfId="4859" xr:uid="{00000000-0005-0000-0000-00007B100000}"/>
    <cellStyle name="20% - uthevingsfarge 6 43 3 2" xfId="7512" xr:uid="{00000000-0005-0000-0000-00007C100000}"/>
    <cellStyle name="20% - uthevingsfarge 6 43 4" xfId="9522" xr:uid="{00000000-0005-0000-0000-00007D100000}"/>
    <cellStyle name="20% - uthevingsfarge 6 44" xfId="1121" xr:uid="{00000000-0005-0000-0000-00007E100000}"/>
    <cellStyle name="20% - uthevingsfarge 6 44 2" xfId="1122" xr:uid="{00000000-0005-0000-0000-00007F100000}"/>
    <cellStyle name="20% - uthevingsfarge 6 44 2 2" xfId="5581" xr:uid="{00000000-0005-0000-0000-000080100000}"/>
    <cellStyle name="20% - uthevingsfarge 6 44 2 2 2" xfId="8214" xr:uid="{00000000-0005-0000-0000-000081100000}"/>
    <cellStyle name="20% - uthevingsfarge 6 44 2 3" xfId="10606" xr:uid="{00000000-0005-0000-0000-000082100000}"/>
    <cellStyle name="20% - uthevingsfarge 6 44 3" xfId="4860" xr:uid="{00000000-0005-0000-0000-000083100000}"/>
    <cellStyle name="20% - uthevingsfarge 6 44 3 2" xfId="7513" xr:uid="{00000000-0005-0000-0000-000084100000}"/>
    <cellStyle name="20% - uthevingsfarge 6 44 4" xfId="9521" xr:uid="{00000000-0005-0000-0000-000085100000}"/>
    <cellStyle name="20% - uthevingsfarge 6 45" xfId="1123" xr:uid="{00000000-0005-0000-0000-000086100000}"/>
    <cellStyle name="20% - uthevingsfarge 6 45 2" xfId="1124" xr:uid="{00000000-0005-0000-0000-000087100000}"/>
    <cellStyle name="20% - uthevingsfarge 6 45 2 2" xfId="5582" xr:uid="{00000000-0005-0000-0000-000088100000}"/>
    <cellStyle name="20% - uthevingsfarge 6 45 2 2 2" xfId="8215" xr:uid="{00000000-0005-0000-0000-000089100000}"/>
    <cellStyle name="20% - uthevingsfarge 6 45 2 3" xfId="10605" xr:uid="{00000000-0005-0000-0000-00008A100000}"/>
    <cellStyle name="20% - uthevingsfarge 6 45 3" xfId="4861" xr:uid="{00000000-0005-0000-0000-00008B100000}"/>
    <cellStyle name="20% - uthevingsfarge 6 45 3 2" xfId="7514" xr:uid="{00000000-0005-0000-0000-00008C100000}"/>
    <cellStyle name="20% - uthevingsfarge 6 45 4" xfId="9520" xr:uid="{00000000-0005-0000-0000-00008D100000}"/>
    <cellStyle name="20% - uthevingsfarge 6 46" xfId="1125" xr:uid="{00000000-0005-0000-0000-00008E100000}"/>
    <cellStyle name="20% - uthevingsfarge 6 46 2" xfId="1126" xr:uid="{00000000-0005-0000-0000-00008F100000}"/>
    <cellStyle name="20% - uthevingsfarge 6 46 2 2" xfId="5583" xr:uid="{00000000-0005-0000-0000-000090100000}"/>
    <cellStyle name="20% - uthevingsfarge 6 46 2 2 2" xfId="8216" xr:uid="{00000000-0005-0000-0000-000091100000}"/>
    <cellStyle name="20% - uthevingsfarge 6 46 2 3" xfId="10604" xr:uid="{00000000-0005-0000-0000-000092100000}"/>
    <cellStyle name="20% - uthevingsfarge 6 46 3" xfId="4862" xr:uid="{00000000-0005-0000-0000-000093100000}"/>
    <cellStyle name="20% - uthevingsfarge 6 46 3 2" xfId="7515" xr:uid="{00000000-0005-0000-0000-000094100000}"/>
    <cellStyle name="20% - uthevingsfarge 6 46 4" xfId="9519" xr:uid="{00000000-0005-0000-0000-000095100000}"/>
    <cellStyle name="20% - uthevingsfarge 6 47" xfId="1127" xr:uid="{00000000-0005-0000-0000-000096100000}"/>
    <cellStyle name="20% - uthevingsfarge 6 47 2" xfId="1128" xr:uid="{00000000-0005-0000-0000-000097100000}"/>
    <cellStyle name="20% - uthevingsfarge 6 47 2 2" xfId="5584" xr:uid="{00000000-0005-0000-0000-000098100000}"/>
    <cellStyle name="20% - uthevingsfarge 6 47 2 2 2" xfId="8217" xr:uid="{00000000-0005-0000-0000-000099100000}"/>
    <cellStyle name="20% - uthevingsfarge 6 47 2 3" xfId="10603" xr:uid="{00000000-0005-0000-0000-00009A100000}"/>
    <cellStyle name="20% - uthevingsfarge 6 47 3" xfId="4863" xr:uid="{00000000-0005-0000-0000-00009B100000}"/>
    <cellStyle name="20% - uthevingsfarge 6 47 3 2" xfId="7516" xr:uid="{00000000-0005-0000-0000-00009C100000}"/>
    <cellStyle name="20% - uthevingsfarge 6 47 4" xfId="9518" xr:uid="{00000000-0005-0000-0000-00009D100000}"/>
    <cellStyle name="20% - uthevingsfarge 6 48" xfId="1129" xr:uid="{00000000-0005-0000-0000-00009E100000}"/>
    <cellStyle name="20% - uthevingsfarge 6 48 2" xfId="1130" xr:uid="{00000000-0005-0000-0000-00009F100000}"/>
    <cellStyle name="20% - uthevingsfarge 6 48 2 2" xfId="5585" xr:uid="{00000000-0005-0000-0000-0000A0100000}"/>
    <cellStyle name="20% - uthevingsfarge 6 48 2 2 2" xfId="8218" xr:uid="{00000000-0005-0000-0000-0000A1100000}"/>
    <cellStyle name="20% - uthevingsfarge 6 48 2 3" xfId="10551" xr:uid="{00000000-0005-0000-0000-0000A2100000}"/>
    <cellStyle name="20% - uthevingsfarge 6 48 3" xfId="4864" xr:uid="{00000000-0005-0000-0000-0000A3100000}"/>
    <cellStyle name="20% - uthevingsfarge 6 48 3 2" xfId="7517" xr:uid="{00000000-0005-0000-0000-0000A4100000}"/>
    <cellStyle name="20% - uthevingsfarge 6 48 4" xfId="10602" xr:uid="{00000000-0005-0000-0000-0000A5100000}"/>
    <cellStyle name="20% - uthevingsfarge 6 49" xfId="1131" xr:uid="{00000000-0005-0000-0000-0000A6100000}"/>
    <cellStyle name="20% - uthevingsfarge 6 49 2" xfId="1132" xr:uid="{00000000-0005-0000-0000-0000A7100000}"/>
    <cellStyle name="20% - uthevingsfarge 6 49 2 2" xfId="5586" xr:uid="{00000000-0005-0000-0000-0000A8100000}"/>
    <cellStyle name="20% - uthevingsfarge 6 49 2 2 2" xfId="8219" xr:uid="{00000000-0005-0000-0000-0000A9100000}"/>
    <cellStyle name="20% - uthevingsfarge 6 49 2 3" xfId="10682" xr:uid="{00000000-0005-0000-0000-0000AA100000}"/>
    <cellStyle name="20% - uthevingsfarge 6 49 3" xfId="4865" xr:uid="{00000000-0005-0000-0000-0000AB100000}"/>
    <cellStyle name="20% - uthevingsfarge 6 49 3 2" xfId="7518" xr:uid="{00000000-0005-0000-0000-0000AC100000}"/>
    <cellStyle name="20% - uthevingsfarge 6 49 4" xfId="9896" xr:uid="{00000000-0005-0000-0000-0000AD100000}"/>
    <cellStyle name="20% - uthevingsfarge 6 5" xfId="1133" xr:uid="{00000000-0005-0000-0000-0000AE100000}"/>
    <cellStyle name="20% - uthevingsfarge 6 5 2" xfId="1134" xr:uid="{00000000-0005-0000-0000-0000AF100000}"/>
    <cellStyle name="20% - uthevingsfarge 6 5 2 2" xfId="5587" xr:uid="{00000000-0005-0000-0000-0000B0100000}"/>
    <cellStyle name="20% - uthevingsfarge 6 5 2 2 2" xfId="8220" xr:uid="{00000000-0005-0000-0000-0000B1100000}"/>
    <cellStyle name="20% - uthevingsfarge 6 5 2 3" xfId="10316" xr:uid="{00000000-0005-0000-0000-0000B2100000}"/>
    <cellStyle name="20% - uthevingsfarge 6 5 3" xfId="4866" xr:uid="{00000000-0005-0000-0000-0000B3100000}"/>
    <cellStyle name="20% - uthevingsfarge 6 5 3 2" xfId="7519" xr:uid="{00000000-0005-0000-0000-0000B4100000}"/>
    <cellStyle name="20% - uthevingsfarge 6 5 4" xfId="10410" xr:uid="{00000000-0005-0000-0000-0000B5100000}"/>
    <cellStyle name="20% - uthevingsfarge 6 50" xfId="1135" xr:uid="{00000000-0005-0000-0000-0000B6100000}"/>
    <cellStyle name="20% - uthevingsfarge 6 50 2" xfId="1136" xr:uid="{00000000-0005-0000-0000-0000B7100000}"/>
    <cellStyle name="20% - uthevingsfarge 6 50 2 2" xfId="5588" xr:uid="{00000000-0005-0000-0000-0000B8100000}"/>
    <cellStyle name="20% - uthevingsfarge 6 50 2 2 2" xfId="8221" xr:uid="{00000000-0005-0000-0000-0000B9100000}"/>
    <cellStyle name="20% - uthevingsfarge 6 50 2 3" xfId="10681" xr:uid="{00000000-0005-0000-0000-0000BA100000}"/>
    <cellStyle name="20% - uthevingsfarge 6 50 3" xfId="4867" xr:uid="{00000000-0005-0000-0000-0000BB100000}"/>
    <cellStyle name="20% - uthevingsfarge 6 50 3 2" xfId="7520" xr:uid="{00000000-0005-0000-0000-0000BC100000}"/>
    <cellStyle name="20% - uthevingsfarge 6 50 4" xfId="9897" xr:uid="{00000000-0005-0000-0000-0000BD100000}"/>
    <cellStyle name="20% - uthevingsfarge 6 51" xfId="1137" xr:uid="{00000000-0005-0000-0000-0000BE100000}"/>
    <cellStyle name="20% - uthevingsfarge 6 51 2" xfId="1138" xr:uid="{00000000-0005-0000-0000-0000BF100000}"/>
    <cellStyle name="20% - uthevingsfarge 6 51 2 2" xfId="5589" xr:uid="{00000000-0005-0000-0000-0000C0100000}"/>
    <cellStyle name="20% - uthevingsfarge 6 51 2 2 2" xfId="8222" xr:uid="{00000000-0005-0000-0000-0000C1100000}"/>
    <cellStyle name="20% - uthevingsfarge 6 51 2 3" xfId="10315" xr:uid="{00000000-0005-0000-0000-0000C2100000}"/>
    <cellStyle name="20% - uthevingsfarge 6 51 3" xfId="4868" xr:uid="{00000000-0005-0000-0000-0000C3100000}"/>
    <cellStyle name="20% - uthevingsfarge 6 51 3 2" xfId="7521" xr:uid="{00000000-0005-0000-0000-0000C4100000}"/>
    <cellStyle name="20% - uthevingsfarge 6 51 4" xfId="10409" xr:uid="{00000000-0005-0000-0000-0000C5100000}"/>
    <cellStyle name="20% - uthevingsfarge 6 52" xfId="1139" xr:uid="{00000000-0005-0000-0000-0000C6100000}"/>
    <cellStyle name="20% - uthevingsfarge 6 52 2" xfId="1140" xr:uid="{00000000-0005-0000-0000-0000C7100000}"/>
    <cellStyle name="20% - uthevingsfarge 6 52 2 2" xfId="5590" xr:uid="{00000000-0005-0000-0000-0000C8100000}"/>
    <cellStyle name="20% - uthevingsfarge 6 52 2 2 2" xfId="8223" xr:uid="{00000000-0005-0000-0000-0000C9100000}"/>
    <cellStyle name="20% - uthevingsfarge 6 52 2 3" xfId="10680" xr:uid="{00000000-0005-0000-0000-0000CA100000}"/>
    <cellStyle name="20% - uthevingsfarge 6 52 3" xfId="4869" xr:uid="{00000000-0005-0000-0000-0000CB100000}"/>
    <cellStyle name="20% - uthevingsfarge 6 52 3 2" xfId="7522" xr:uid="{00000000-0005-0000-0000-0000CC100000}"/>
    <cellStyle name="20% - uthevingsfarge 6 52 4" xfId="9898" xr:uid="{00000000-0005-0000-0000-0000CD100000}"/>
    <cellStyle name="20% - uthevingsfarge 6 53" xfId="1141" xr:uid="{00000000-0005-0000-0000-0000CE100000}"/>
    <cellStyle name="20% - uthevingsfarge 6 53 2" xfId="1142" xr:uid="{00000000-0005-0000-0000-0000CF100000}"/>
    <cellStyle name="20% - uthevingsfarge 6 53 2 2" xfId="5591" xr:uid="{00000000-0005-0000-0000-0000D0100000}"/>
    <cellStyle name="20% - uthevingsfarge 6 53 2 2 2" xfId="8224" xr:uid="{00000000-0005-0000-0000-0000D1100000}"/>
    <cellStyle name="20% - uthevingsfarge 6 53 2 3" xfId="10314" xr:uid="{00000000-0005-0000-0000-0000D2100000}"/>
    <cellStyle name="20% - uthevingsfarge 6 53 3" xfId="4870" xr:uid="{00000000-0005-0000-0000-0000D3100000}"/>
    <cellStyle name="20% - uthevingsfarge 6 53 3 2" xfId="7523" xr:uid="{00000000-0005-0000-0000-0000D4100000}"/>
    <cellStyle name="20% - uthevingsfarge 6 53 4" xfId="10408" xr:uid="{00000000-0005-0000-0000-0000D5100000}"/>
    <cellStyle name="20% - uthevingsfarge 6 54" xfId="1143" xr:uid="{00000000-0005-0000-0000-0000D6100000}"/>
    <cellStyle name="20% - uthevingsfarge 6 54 2" xfId="1144" xr:uid="{00000000-0005-0000-0000-0000D7100000}"/>
    <cellStyle name="20% - uthevingsfarge 6 54 2 2" xfId="5592" xr:uid="{00000000-0005-0000-0000-0000D8100000}"/>
    <cellStyle name="20% - uthevingsfarge 6 54 2 2 2" xfId="8225" xr:uid="{00000000-0005-0000-0000-0000D9100000}"/>
    <cellStyle name="20% - uthevingsfarge 6 54 2 3" xfId="10679" xr:uid="{00000000-0005-0000-0000-0000DA100000}"/>
    <cellStyle name="20% - uthevingsfarge 6 54 3" xfId="4871" xr:uid="{00000000-0005-0000-0000-0000DB100000}"/>
    <cellStyle name="20% - uthevingsfarge 6 54 3 2" xfId="7524" xr:uid="{00000000-0005-0000-0000-0000DC100000}"/>
    <cellStyle name="20% - uthevingsfarge 6 54 4" xfId="9899" xr:uid="{00000000-0005-0000-0000-0000DD100000}"/>
    <cellStyle name="20% - uthevingsfarge 6 55" xfId="1145" xr:uid="{00000000-0005-0000-0000-0000DE100000}"/>
    <cellStyle name="20% - uthevingsfarge 6 55 2" xfId="1146" xr:uid="{00000000-0005-0000-0000-0000DF100000}"/>
    <cellStyle name="20% - uthevingsfarge 6 55 2 2" xfId="5593" xr:uid="{00000000-0005-0000-0000-0000E0100000}"/>
    <cellStyle name="20% - uthevingsfarge 6 55 2 2 2" xfId="8226" xr:uid="{00000000-0005-0000-0000-0000E1100000}"/>
    <cellStyle name="20% - uthevingsfarge 6 55 2 3" xfId="10313" xr:uid="{00000000-0005-0000-0000-0000E2100000}"/>
    <cellStyle name="20% - uthevingsfarge 6 55 3" xfId="4872" xr:uid="{00000000-0005-0000-0000-0000E3100000}"/>
    <cellStyle name="20% - uthevingsfarge 6 55 3 2" xfId="7525" xr:uid="{00000000-0005-0000-0000-0000E4100000}"/>
    <cellStyle name="20% - uthevingsfarge 6 55 4" xfId="10407" xr:uid="{00000000-0005-0000-0000-0000E5100000}"/>
    <cellStyle name="20% - uthevingsfarge 6 56" xfId="1147" xr:uid="{00000000-0005-0000-0000-0000E6100000}"/>
    <cellStyle name="20% - uthevingsfarge 6 56 2" xfId="1148" xr:uid="{00000000-0005-0000-0000-0000E7100000}"/>
    <cellStyle name="20% - uthevingsfarge 6 56 2 2" xfId="5594" xr:uid="{00000000-0005-0000-0000-0000E8100000}"/>
    <cellStyle name="20% - uthevingsfarge 6 56 2 2 2" xfId="8227" xr:uid="{00000000-0005-0000-0000-0000E9100000}"/>
    <cellStyle name="20% - uthevingsfarge 6 56 2 3" xfId="10678" xr:uid="{00000000-0005-0000-0000-0000EA100000}"/>
    <cellStyle name="20% - uthevingsfarge 6 56 3" xfId="4873" xr:uid="{00000000-0005-0000-0000-0000EB100000}"/>
    <cellStyle name="20% - uthevingsfarge 6 56 3 2" xfId="7526" xr:uid="{00000000-0005-0000-0000-0000EC100000}"/>
    <cellStyle name="20% - uthevingsfarge 6 56 4" xfId="9900" xr:uid="{00000000-0005-0000-0000-0000ED100000}"/>
    <cellStyle name="20% - uthevingsfarge 6 57" xfId="1149" xr:uid="{00000000-0005-0000-0000-0000EE100000}"/>
    <cellStyle name="20% - uthevingsfarge 6 57 2" xfId="1150" xr:uid="{00000000-0005-0000-0000-0000EF100000}"/>
    <cellStyle name="20% - uthevingsfarge 6 57 2 2" xfId="5595" xr:uid="{00000000-0005-0000-0000-0000F0100000}"/>
    <cellStyle name="20% - uthevingsfarge 6 57 2 2 2" xfId="8228" xr:uid="{00000000-0005-0000-0000-0000F1100000}"/>
    <cellStyle name="20% - uthevingsfarge 6 57 2 3" xfId="10312" xr:uid="{00000000-0005-0000-0000-0000F2100000}"/>
    <cellStyle name="20% - uthevingsfarge 6 57 3" xfId="4874" xr:uid="{00000000-0005-0000-0000-0000F3100000}"/>
    <cellStyle name="20% - uthevingsfarge 6 57 3 2" xfId="7527" xr:uid="{00000000-0005-0000-0000-0000F4100000}"/>
    <cellStyle name="20% - uthevingsfarge 6 57 4" xfId="10406" xr:uid="{00000000-0005-0000-0000-0000F5100000}"/>
    <cellStyle name="20% - uthevingsfarge 6 58" xfId="1151" xr:uid="{00000000-0005-0000-0000-0000F6100000}"/>
    <cellStyle name="20% - uthevingsfarge 6 58 2" xfId="1152" xr:uid="{00000000-0005-0000-0000-0000F7100000}"/>
    <cellStyle name="20% - uthevingsfarge 6 58 2 2" xfId="5596" xr:uid="{00000000-0005-0000-0000-0000F8100000}"/>
    <cellStyle name="20% - uthevingsfarge 6 58 2 2 2" xfId="8229" xr:uid="{00000000-0005-0000-0000-0000F9100000}"/>
    <cellStyle name="20% - uthevingsfarge 6 58 2 3" xfId="10677" xr:uid="{00000000-0005-0000-0000-0000FA100000}"/>
    <cellStyle name="20% - uthevingsfarge 6 58 3" xfId="4875" xr:uid="{00000000-0005-0000-0000-0000FB100000}"/>
    <cellStyle name="20% - uthevingsfarge 6 58 3 2" xfId="7528" xr:uid="{00000000-0005-0000-0000-0000FC100000}"/>
    <cellStyle name="20% - uthevingsfarge 6 58 4" xfId="9901" xr:uid="{00000000-0005-0000-0000-0000FD100000}"/>
    <cellStyle name="20% - uthevingsfarge 6 59" xfId="1153" xr:uid="{00000000-0005-0000-0000-0000FE100000}"/>
    <cellStyle name="20% - uthevingsfarge 6 59 2" xfId="1154" xr:uid="{00000000-0005-0000-0000-0000FF100000}"/>
    <cellStyle name="20% - uthevingsfarge 6 59 2 2" xfId="5597" xr:uid="{00000000-0005-0000-0000-000000110000}"/>
    <cellStyle name="20% - uthevingsfarge 6 59 2 2 2" xfId="8230" xr:uid="{00000000-0005-0000-0000-000001110000}"/>
    <cellStyle name="20% - uthevingsfarge 6 59 2 3" xfId="10311" xr:uid="{00000000-0005-0000-0000-000002110000}"/>
    <cellStyle name="20% - uthevingsfarge 6 59 3" xfId="4876" xr:uid="{00000000-0005-0000-0000-000003110000}"/>
    <cellStyle name="20% - uthevingsfarge 6 59 3 2" xfId="7529" xr:uid="{00000000-0005-0000-0000-000004110000}"/>
    <cellStyle name="20% - uthevingsfarge 6 59 4" xfId="10405" xr:uid="{00000000-0005-0000-0000-000005110000}"/>
    <cellStyle name="20% - uthevingsfarge 6 6" xfId="1155" xr:uid="{00000000-0005-0000-0000-000006110000}"/>
    <cellStyle name="20% - uthevingsfarge 6 6 2" xfId="1156" xr:uid="{00000000-0005-0000-0000-000007110000}"/>
    <cellStyle name="20% - uthevingsfarge 6 6 2 2" xfId="5598" xr:uid="{00000000-0005-0000-0000-000008110000}"/>
    <cellStyle name="20% - uthevingsfarge 6 6 2 2 2" xfId="8231" xr:uid="{00000000-0005-0000-0000-000009110000}"/>
    <cellStyle name="20% - uthevingsfarge 6 6 2 3" xfId="10676" xr:uid="{00000000-0005-0000-0000-00000A110000}"/>
    <cellStyle name="20% - uthevingsfarge 6 6 3" xfId="4877" xr:uid="{00000000-0005-0000-0000-00000B110000}"/>
    <cellStyle name="20% - uthevingsfarge 6 6 3 2" xfId="7530" xr:uid="{00000000-0005-0000-0000-00000C110000}"/>
    <cellStyle name="20% - uthevingsfarge 6 6 4" xfId="9902" xr:uid="{00000000-0005-0000-0000-00000D110000}"/>
    <cellStyle name="20% - uthevingsfarge 6 60" xfId="1157" xr:uid="{00000000-0005-0000-0000-00000E110000}"/>
    <cellStyle name="20% - uthevingsfarge 6 60 2" xfId="1158" xr:uid="{00000000-0005-0000-0000-00000F110000}"/>
    <cellStyle name="20% - uthevingsfarge 6 60 3" xfId="10404" xr:uid="{00000000-0005-0000-0000-000010110000}"/>
    <cellStyle name="20% - uthevingsfarge 6 61" xfId="1159" xr:uid="{00000000-0005-0000-0000-000011110000}"/>
    <cellStyle name="20% - uthevingsfarge 6 61 2" xfId="1160" xr:uid="{00000000-0005-0000-0000-000012110000}"/>
    <cellStyle name="20% - uthevingsfarge 6 62" xfId="1161" xr:uid="{00000000-0005-0000-0000-000013110000}"/>
    <cellStyle name="20% - uthevingsfarge 6 62 2" xfId="1162" xr:uid="{00000000-0005-0000-0000-000014110000}"/>
    <cellStyle name="20% - uthevingsfarge 6 63" xfId="1163" xr:uid="{00000000-0005-0000-0000-000015110000}"/>
    <cellStyle name="20% - uthevingsfarge 6 63 2" xfId="1164" xr:uid="{00000000-0005-0000-0000-000016110000}"/>
    <cellStyle name="20% - uthevingsfarge 6 64" xfId="1165" xr:uid="{00000000-0005-0000-0000-000017110000}"/>
    <cellStyle name="20% - uthevingsfarge 6 64 2" xfId="1166" xr:uid="{00000000-0005-0000-0000-000018110000}"/>
    <cellStyle name="20% - uthevingsfarge 6 65" xfId="1167" xr:uid="{00000000-0005-0000-0000-000019110000}"/>
    <cellStyle name="20% - uthevingsfarge 6 65 2" xfId="1168" xr:uid="{00000000-0005-0000-0000-00001A110000}"/>
    <cellStyle name="20% - uthevingsfarge 6 66" xfId="1169" xr:uid="{00000000-0005-0000-0000-00001B110000}"/>
    <cellStyle name="20% - uthevingsfarge 6 66 2" xfId="1170" xr:uid="{00000000-0005-0000-0000-00001C110000}"/>
    <cellStyle name="20% - uthevingsfarge 6 67" xfId="1171" xr:uid="{00000000-0005-0000-0000-00001D110000}"/>
    <cellStyle name="20% - uthevingsfarge 6 67 2" xfId="1172" xr:uid="{00000000-0005-0000-0000-00001E110000}"/>
    <cellStyle name="20% - uthevingsfarge 6 68" xfId="1173" xr:uid="{00000000-0005-0000-0000-00001F110000}"/>
    <cellStyle name="20% - uthevingsfarge 6 68 2" xfId="1174" xr:uid="{00000000-0005-0000-0000-000020110000}"/>
    <cellStyle name="20% - uthevingsfarge 6 69" xfId="1175" xr:uid="{00000000-0005-0000-0000-000021110000}"/>
    <cellStyle name="20% - uthevingsfarge 6 69 2" xfId="1176" xr:uid="{00000000-0005-0000-0000-000022110000}"/>
    <cellStyle name="20% - uthevingsfarge 6 7" xfId="1177" xr:uid="{00000000-0005-0000-0000-000023110000}"/>
    <cellStyle name="20% - uthevingsfarge 6 7 2" xfId="1178" xr:uid="{00000000-0005-0000-0000-000024110000}"/>
    <cellStyle name="20% - uthevingsfarge 6 7 2 2" xfId="5599" xr:uid="{00000000-0005-0000-0000-000025110000}"/>
    <cellStyle name="20% - uthevingsfarge 6 7 2 2 2" xfId="8232" xr:uid="{00000000-0005-0000-0000-000026110000}"/>
    <cellStyle name="20% - uthevingsfarge 6 7 2 3" xfId="9879" xr:uid="{00000000-0005-0000-0000-000027110000}"/>
    <cellStyle name="20% - uthevingsfarge 6 7 3" xfId="4878" xr:uid="{00000000-0005-0000-0000-000028110000}"/>
    <cellStyle name="20% - uthevingsfarge 6 7 3 2" xfId="7531" xr:uid="{00000000-0005-0000-0000-000029110000}"/>
    <cellStyle name="20% - uthevingsfarge 6 7 4" xfId="9828" xr:uid="{00000000-0005-0000-0000-00002A110000}"/>
    <cellStyle name="20% - uthevingsfarge 6 70" xfId="1179" xr:uid="{00000000-0005-0000-0000-00002B110000}"/>
    <cellStyle name="20% - uthevingsfarge 6 70 2" xfId="1180" xr:uid="{00000000-0005-0000-0000-00002C110000}"/>
    <cellStyle name="20% - uthevingsfarge 6 71" xfId="1181" xr:uid="{00000000-0005-0000-0000-00002D110000}"/>
    <cellStyle name="20% - uthevingsfarge 6 71 2" xfId="1182" xr:uid="{00000000-0005-0000-0000-00002E110000}"/>
    <cellStyle name="20% - uthevingsfarge 6 72" xfId="1183" xr:uid="{00000000-0005-0000-0000-00002F110000}"/>
    <cellStyle name="20% - uthevingsfarge 6 72 2" xfId="1184" xr:uid="{00000000-0005-0000-0000-000030110000}"/>
    <cellStyle name="20% - uthevingsfarge 6 73" xfId="1185" xr:uid="{00000000-0005-0000-0000-000031110000}"/>
    <cellStyle name="20% - uthevingsfarge 6 73 2" xfId="1186" xr:uid="{00000000-0005-0000-0000-000032110000}"/>
    <cellStyle name="20% - uthevingsfarge 6 74" xfId="1187" xr:uid="{00000000-0005-0000-0000-000033110000}"/>
    <cellStyle name="20% - uthevingsfarge 6 74 2" xfId="1188" xr:uid="{00000000-0005-0000-0000-000034110000}"/>
    <cellStyle name="20% - uthevingsfarge 6 75" xfId="1189" xr:uid="{00000000-0005-0000-0000-000035110000}"/>
    <cellStyle name="20% - uthevingsfarge 6 75 2" xfId="1190" xr:uid="{00000000-0005-0000-0000-000036110000}"/>
    <cellStyle name="20% - uthevingsfarge 6 76" xfId="1191" xr:uid="{00000000-0005-0000-0000-000037110000}"/>
    <cellStyle name="20% - uthevingsfarge 6 76 2" xfId="1192" xr:uid="{00000000-0005-0000-0000-000038110000}"/>
    <cellStyle name="20% - uthevingsfarge 6 77" xfId="1193" xr:uid="{00000000-0005-0000-0000-000039110000}"/>
    <cellStyle name="20% - uthevingsfarge 6 78" xfId="1194" xr:uid="{00000000-0005-0000-0000-00003A110000}"/>
    <cellStyle name="20% - uthevingsfarge 6 79" xfId="1195" xr:uid="{00000000-0005-0000-0000-00003B110000}"/>
    <cellStyle name="20% - uthevingsfarge 6 8" xfId="1196" xr:uid="{00000000-0005-0000-0000-00003C110000}"/>
    <cellStyle name="20% - uthevingsfarge 6 8 2" xfId="1197" xr:uid="{00000000-0005-0000-0000-00003D110000}"/>
    <cellStyle name="20% - uthevingsfarge 6 8 2 2" xfId="5600" xr:uid="{00000000-0005-0000-0000-00003E110000}"/>
    <cellStyle name="20% - uthevingsfarge 6 8 2 2 2" xfId="8233" xr:uid="{00000000-0005-0000-0000-00003F110000}"/>
    <cellStyle name="20% - uthevingsfarge 6 8 2 3" xfId="10286" xr:uid="{00000000-0005-0000-0000-000040110000}"/>
    <cellStyle name="20% - uthevingsfarge 6 8 3" xfId="4879" xr:uid="{00000000-0005-0000-0000-000041110000}"/>
    <cellStyle name="20% - uthevingsfarge 6 8 3 2" xfId="7532" xr:uid="{00000000-0005-0000-0000-000042110000}"/>
    <cellStyle name="20% - uthevingsfarge 6 8 4" xfId="10403" xr:uid="{00000000-0005-0000-0000-000043110000}"/>
    <cellStyle name="20% - uthevingsfarge 6 80" xfId="1198" xr:uid="{00000000-0005-0000-0000-000044110000}"/>
    <cellStyle name="20% - uthevingsfarge 6 81" xfId="1199" xr:uid="{00000000-0005-0000-0000-000045110000}"/>
    <cellStyle name="20% - uthevingsfarge 6 82" xfId="1200" xr:uid="{00000000-0005-0000-0000-000046110000}"/>
    <cellStyle name="20% - uthevingsfarge 6 83" xfId="1201" xr:uid="{00000000-0005-0000-0000-000047110000}"/>
    <cellStyle name="20% - uthevingsfarge 6 84" xfId="1202" xr:uid="{00000000-0005-0000-0000-000048110000}"/>
    <cellStyle name="20% - uthevingsfarge 6 85" xfId="1203" xr:uid="{00000000-0005-0000-0000-000049110000}"/>
    <cellStyle name="20% - uthevingsfarge 6 86" xfId="1204" xr:uid="{00000000-0005-0000-0000-00004A110000}"/>
    <cellStyle name="20% - uthevingsfarge 6 87" xfId="1205" xr:uid="{00000000-0005-0000-0000-00004B110000}"/>
    <cellStyle name="20% - uthevingsfarge 6 88" xfId="1206" xr:uid="{00000000-0005-0000-0000-00004C110000}"/>
    <cellStyle name="20% - uthevingsfarge 6 89" xfId="1207" xr:uid="{00000000-0005-0000-0000-00004D110000}"/>
    <cellStyle name="20% - uthevingsfarge 6 9" xfId="1208" xr:uid="{00000000-0005-0000-0000-00004E110000}"/>
    <cellStyle name="20% - uthevingsfarge 6 9 2" xfId="1209" xr:uid="{00000000-0005-0000-0000-00004F110000}"/>
    <cellStyle name="20% - uthevingsfarge 6 9 2 2" xfId="5601" xr:uid="{00000000-0005-0000-0000-000050110000}"/>
    <cellStyle name="20% - uthevingsfarge 6 9 2 2 2" xfId="8234" xr:uid="{00000000-0005-0000-0000-000051110000}"/>
    <cellStyle name="20% - uthevingsfarge 6 9 2 3" xfId="9935" xr:uid="{00000000-0005-0000-0000-000052110000}"/>
    <cellStyle name="20% - uthevingsfarge 6 9 3" xfId="4880" xr:uid="{00000000-0005-0000-0000-000053110000}"/>
    <cellStyle name="20% - uthevingsfarge 6 9 3 2" xfId="7533" xr:uid="{00000000-0005-0000-0000-000054110000}"/>
    <cellStyle name="20% - uthevingsfarge 6 9 4" xfId="9827" xr:uid="{00000000-0005-0000-0000-000055110000}"/>
    <cellStyle name="20% - uthevingsfarge 6 90" xfId="1210" xr:uid="{00000000-0005-0000-0000-000056110000}"/>
    <cellStyle name="20% - uthevingsfarge 6 90 2" xfId="2840" xr:uid="{00000000-0005-0000-0000-000057110000}"/>
    <cellStyle name="20% - uthevingsfarge 6 90 2 2" xfId="3240" xr:uid="{00000000-0005-0000-0000-000058110000}"/>
    <cellStyle name="20% - uthevingsfarge 6 90 2 2 2" xfId="6825" xr:uid="{00000000-0005-0000-0000-000059110000}"/>
    <cellStyle name="20% - uthevingsfarge 6 90 2 3" xfId="3638" xr:uid="{00000000-0005-0000-0000-00005A110000}"/>
    <cellStyle name="20% - uthevingsfarge 6 90 2 4" xfId="6413" xr:uid="{00000000-0005-0000-0000-00005B110000}"/>
    <cellStyle name="20% - uthevingsfarge 6 90 2 5" xfId="8825" xr:uid="{00000000-0005-0000-0000-00005C110000}"/>
    <cellStyle name="20% - uthevingsfarge 6 90 3" xfId="3239" xr:uid="{00000000-0005-0000-0000-00005D110000}"/>
    <cellStyle name="20% - uthevingsfarge 6 90 3 2" xfId="6824" xr:uid="{00000000-0005-0000-0000-00005E110000}"/>
    <cellStyle name="20% - uthevingsfarge 6 90 4" xfId="4038" xr:uid="{00000000-0005-0000-0000-00005F110000}"/>
    <cellStyle name="20% - uthevingsfarge 6 90 5" xfId="6128" xr:uid="{00000000-0005-0000-0000-000060110000}"/>
    <cellStyle name="20% - uthevingsfarge 6 90 6" xfId="8824" xr:uid="{00000000-0005-0000-0000-000061110000}"/>
    <cellStyle name="20% - uthevingsfarge 6 91" xfId="1211" xr:uid="{00000000-0005-0000-0000-000062110000}"/>
    <cellStyle name="20% - uthevingsfarge 6 91 2" xfId="2841" xr:uid="{00000000-0005-0000-0000-000063110000}"/>
    <cellStyle name="20% - uthevingsfarge 6 91 2 2" xfId="3242" xr:uid="{00000000-0005-0000-0000-000064110000}"/>
    <cellStyle name="20% - uthevingsfarge 6 91 2 2 2" xfId="6827" xr:uid="{00000000-0005-0000-0000-000065110000}"/>
    <cellStyle name="20% - uthevingsfarge 6 91 2 3" xfId="3608" xr:uid="{00000000-0005-0000-0000-000066110000}"/>
    <cellStyle name="20% - uthevingsfarge 6 91 2 4" xfId="6414" xr:uid="{00000000-0005-0000-0000-000067110000}"/>
    <cellStyle name="20% - uthevingsfarge 6 91 2 5" xfId="8827" xr:uid="{00000000-0005-0000-0000-000068110000}"/>
    <cellStyle name="20% - uthevingsfarge 6 91 3" xfId="3241" xr:uid="{00000000-0005-0000-0000-000069110000}"/>
    <cellStyle name="20% - uthevingsfarge 6 91 3 2" xfId="6826" xr:uid="{00000000-0005-0000-0000-00006A110000}"/>
    <cellStyle name="20% - uthevingsfarge 6 91 4" xfId="3631" xr:uid="{00000000-0005-0000-0000-00006B110000}"/>
    <cellStyle name="20% - uthevingsfarge 6 91 5" xfId="6129" xr:uid="{00000000-0005-0000-0000-00006C110000}"/>
    <cellStyle name="20% - uthevingsfarge 6 91 6" xfId="8826" xr:uid="{00000000-0005-0000-0000-00006D110000}"/>
    <cellStyle name="20% - uthevingsfarge 6 92" xfId="1212" xr:uid="{00000000-0005-0000-0000-00006E110000}"/>
    <cellStyle name="20% - uthevingsfarge 6 92 2" xfId="2842" xr:uid="{00000000-0005-0000-0000-00006F110000}"/>
    <cellStyle name="20% - uthevingsfarge 6 92 2 2" xfId="3244" xr:uid="{00000000-0005-0000-0000-000070110000}"/>
    <cellStyle name="20% - uthevingsfarge 6 92 2 2 2" xfId="6829" xr:uid="{00000000-0005-0000-0000-000071110000}"/>
    <cellStyle name="20% - uthevingsfarge 6 92 2 3" xfId="3677" xr:uid="{00000000-0005-0000-0000-000072110000}"/>
    <cellStyle name="20% - uthevingsfarge 6 92 2 4" xfId="6415" xr:uid="{00000000-0005-0000-0000-000073110000}"/>
    <cellStyle name="20% - uthevingsfarge 6 92 2 5" xfId="8829" xr:uid="{00000000-0005-0000-0000-000074110000}"/>
    <cellStyle name="20% - uthevingsfarge 6 92 3" xfId="3243" xr:uid="{00000000-0005-0000-0000-000075110000}"/>
    <cellStyle name="20% - uthevingsfarge 6 92 3 2" xfId="6828" xr:uid="{00000000-0005-0000-0000-000076110000}"/>
    <cellStyle name="20% - uthevingsfarge 6 92 4" xfId="4069" xr:uid="{00000000-0005-0000-0000-000077110000}"/>
    <cellStyle name="20% - uthevingsfarge 6 92 5" xfId="6130" xr:uid="{00000000-0005-0000-0000-000078110000}"/>
    <cellStyle name="20% - uthevingsfarge 6 92 6" xfId="8828" xr:uid="{00000000-0005-0000-0000-000079110000}"/>
    <cellStyle name="20% - uthevingsfarge 6 93" xfId="1213" xr:uid="{00000000-0005-0000-0000-00007A110000}"/>
    <cellStyle name="20% - uthevingsfarge 6 93 2" xfId="2843" xr:uid="{00000000-0005-0000-0000-00007B110000}"/>
    <cellStyle name="20% - uthevingsfarge 6 93 2 2" xfId="3246" xr:uid="{00000000-0005-0000-0000-00007C110000}"/>
    <cellStyle name="20% - uthevingsfarge 6 93 2 2 2" xfId="6831" xr:uid="{00000000-0005-0000-0000-00007D110000}"/>
    <cellStyle name="20% - uthevingsfarge 6 93 2 3" xfId="3738" xr:uid="{00000000-0005-0000-0000-00007E110000}"/>
    <cellStyle name="20% - uthevingsfarge 6 93 2 4" xfId="6416" xr:uid="{00000000-0005-0000-0000-00007F110000}"/>
    <cellStyle name="20% - uthevingsfarge 6 93 2 5" xfId="8831" xr:uid="{00000000-0005-0000-0000-000080110000}"/>
    <cellStyle name="20% - uthevingsfarge 6 93 3" xfId="3245" xr:uid="{00000000-0005-0000-0000-000081110000}"/>
    <cellStyle name="20% - uthevingsfarge 6 93 3 2" xfId="6830" xr:uid="{00000000-0005-0000-0000-000082110000}"/>
    <cellStyle name="20% - uthevingsfarge 6 93 4" xfId="3932" xr:uid="{00000000-0005-0000-0000-000083110000}"/>
    <cellStyle name="20% - uthevingsfarge 6 93 5" xfId="6131" xr:uid="{00000000-0005-0000-0000-000084110000}"/>
    <cellStyle name="20% - uthevingsfarge 6 93 6" xfId="8830" xr:uid="{00000000-0005-0000-0000-000085110000}"/>
    <cellStyle name="20% - uthevingsfarge 6 94" xfId="1214" xr:uid="{00000000-0005-0000-0000-000086110000}"/>
    <cellStyle name="20% - uthevingsfarge 6 94 2" xfId="2844" xr:uid="{00000000-0005-0000-0000-000087110000}"/>
    <cellStyle name="20% - uthevingsfarge 6 94 2 2" xfId="3248" xr:uid="{00000000-0005-0000-0000-000088110000}"/>
    <cellStyle name="20% - uthevingsfarge 6 94 2 2 2" xfId="6833" xr:uid="{00000000-0005-0000-0000-000089110000}"/>
    <cellStyle name="20% - uthevingsfarge 6 94 2 3" xfId="3737" xr:uid="{00000000-0005-0000-0000-00008A110000}"/>
    <cellStyle name="20% - uthevingsfarge 6 94 2 4" xfId="6417" xr:uid="{00000000-0005-0000-0000-00008B110000}"/>
    <cellStyle name="20% - uthevingsfarge 6 94 2 5" xfId="8833" xr:uid="{00000000-0005-0000-0000-00008C110000}"/>
    <cellStyle name="20% - uthevingsfarge 6 94 3" xfId="3247" xr:uid="{00000000-0005-0000-0000-00008D110000}"/>
    <cellStyle name="20% - uthevingsfarge 6 94 3 2" xfId="6832" xr:uid="{00000000-0005-0000-0000-00008E110000}"/>
    <cellStyle name="20% - uthevingsfarge 6 94 4" xfId="3888" xr:uid="{00000000-0005-0000-0000-00008F110000}"/>
    <cellStyle name="20% - uthevingsfarge 6 94 5" xfId="6132" xr:uid="{00000000-0005-0000-0000-000090110000}"/>
    <cellStyle name="20% - uthevingsfarge 6 94 6" xfId="8832" xr:uid="{00000000-0005-0000-0000-000091110000}"/>
    <cellStyle name="20% - uthevingsfarge 6 95" xfId="1215" xr:uid="{00000000-0005-0000-0000-000092110000}"/>
    <cellStyle name="20% - uthevingsfarge 6 95 2" xfId="2845" xr:uid="{00000000-0005-0000-0000-000093110000}"/>
    <cellStyle name="20% - uthevingsfarge 6 95 2 2" xfId="3250" xr:uid="{00000000-0005-0000-0000-000094110000}"/>
    <cellStyle name="20% - uthevingsfarge 6 95 2 2 2" xfId="6835" xr:uid="{00000000-0005-0000-0000-000095110000}"/>
    <cellStyle name="20% - uthevingsfarge 6 95 2 3" xfId="3736" xr:uid="{00000000-0005-0000-0000-000096110000}"/>
    <cellStyle name="20% - uthevingsfarge 6 95 2 4" xfId="6418" xr:uid="{00000000-0005-0000-0000-000097110000}"/>
    <cellStyle name="20% - uthevingsfarge 6 95 2 5" xfId="8835" xr:uid="{00000000-0005-0000-0000-000098110000}"/>
    <cellStyle name="20% - uthevingsfarge 6 95 3" xfId="3249" xr:uid="{00000000-0005-0000-0000-000099110000}"/>
    <cellStyle name="20% - uthevingsfarge 6 95 3 2" xfId="6834" xr:uid="{00000000-0005-0000-0000-00009A110000}"/>
    <cellStyle name="20% - uthevingsfarge 6 95 4" xfId="3663" xr:uid="{00000000-0005-0000-0000-00009B110000}"/>
    <cellStyle name="20% - uthevingsfarge 6 95 5" xfId="6133" xr:uid="{00000000-0005-0000-0000-00009C110000}"/>
    <cellStyle name="20% - uthevingsfarge 6 95 6" xfId="8834" xr:uid="{00000000-0005-0000-0000-00009D110000}"/>
    <cellStyle name="20% - uthevingsfarge 6 96" xfId="1216" xr:uid="{00000000-0005-0000-0000-00009E110000}"/>
    <cellStyle name="20% - uthevingsfarge 6 96 2" xfId="2846" xr:uid="{00000000-0005-0000-0000-00009F110000}"/>
    <cellStyle name="20% - uthevingsfarge 6 96 2 2" xfId="3252" xr:uid="{00000000-0005-0000-0000-0000A0110000}"/>
    <cellStyle name="20% - uthevingsfarge 6 96 2 2 2" xfId="6837" xr:uid="{00000000-0005-0000-0000-0000A1110000}"/>
    <cellStyle name="20% - uthevingsfarge 6 96 2 3" xfId="3735" xr:uid="{00000000-0005-0000-0000-0000A2110000}"/>
    <cellStyle name="20% - uthevingsfarge 6 96 2 4" xfId="6419" xr:uid="{00000000-0005-0000-0000-0000A3110000}"/>
    <cellStyle name="20% - uthevingsfarge 6 96 2 5" xfId="8837" xr:uid="{00000000-0005-0000-0000-0000A4110000}"/>
    <cellStyle name="20% - uthevingsfarge 6 96 3" xfId="3251" xr:uid="{00000000-0005-0000-0000-0000A5110000}"/>
    <cellStyle name="20% - uthevingsfarge 6 96 3 2" xfId="6836" xr:uid="{00000000-0005-0000-0000-0000A6110000}"/>
    <cellStyle name="20% - uthevingsfarge 6 96 4" xfId="3980" xr:uid="{00000000-0005-0000-0000-0000A7110000}"/>
    <cellStyle name="20% - uthevingsfarge 6 96 5" xfId="6134" xr:uid="{00000000-0005-0000-0000-0000A8110000}"/>
    <cellStyle name="20% - uthevingsfarge 6 96 6" xfId="8836" xr:uid="{00000000-0005-0000-0000-0000A9110000}"/>
    <cellStyle name="20% - uthevingsfarge 6 97" xfId="1217" xr:uid="{00000000-0005-0000-0000-0000AA110000}"/>
    <cellStyle name="20% - uthevingsfarge 6 97 2" xfId="2847" xr:uid="{00000000-0005-0000-0000-0000AB110000}"/>
    <cellStyle name="20% - uthevingsfarge 6 97 2 2" xfId="3254" xr:uid="{00000000-0005-0000-0000-0000AC110000}"/>
    <cellStyle name="20% - uthevingsfarge 6 97 2 2 2" xfId="6839" xr:uid="{00000000-0005-0000-0000-0000AD110000}"/>
    <cellStyle name="20% - uthevingsfarge 6 97 2 3" xfId="3734" xr:uid="{00000000-0005-0000-0000-0000AE110000}"/>
    <cellStyle name="20% - uthevingsfarge 6 97 2 4" xfId="6420" xr:uid="{00000000-0005-0000-0000-0000AF110000}"/>
    <cellStyle name="20% - uthevingsfarge 6 97 2 5" xfId="8839" xr:uid="{00000000-0005-0000-0000-0000B0110000}"/>
    <cellStyle name="20% - uthevingsfarge 6 97 3" xfId="3253" xr:uid="{00000000-0005-0000-0000-0000B1110000}"/>
    <cellStyle name="20% - uthevingsfarge 6 97 3 2" xfId="6838" xr:uid="{00000000-0005-0000-0000-0000B2110000}"/>
    <cellStyle name="20% - uthevingsfarge 6 97 4" xfId="3931" xr:uid="{00000000-0005-0000-0000-0000B3110000}"/>
    <cellStyle name="20% - uthevingsfarge 6 97 5" xfId="6135" xr:uid="{00000000-0005-0000-0000-0000B4110000}"/>
    <cellStyle name="20% - uthevingsfarge 6 97 6" xfId="8838" xr:uid="{00000000-0005-0000-0000-0000B5110000}"/>
    <cellStyle name="20% - uthevingsfarge 6 98" xfId="1218" xr:uid="{00000000-0005-0000-0000-0000B6110000}"/>
    <cellStyle name="20% - uthevingsfarge 6 98 2" xfId="2848" xr:uid="{00000000-0005-0000-0000-0000B7110000}"/>
    <cellStyle name="20% - uthevingsfarge 6 98 2 2" xfId="3256" xr:uid="{00000000-0005-0000-0000-0000B8110000}"/>
    <cellStyle name="20% - uthevingsfarge 6 98 2 2 2" xfId="6841" xr:uid="{00000000-0005-0000-0000-0000B9110000}"/>
    <cellStyle name="20% - uthevingsfarge 6 98 2 3" xfId="3733" xr:uid="{00000000-0005-0000-0000-0000BA110000}"/>
    <cellStyle name="20% - uthevingsfarge 6 98 2 4" xfId="6421" xr:uid="{00000000-0005-0000-0000-0000BB110000}"/>
    <cellStyle name="20% - uthevingsfarge 6 98 2 5" xfId="8841" xr:uid="{00000000-0005-0000-0000-0000BC110000}"/>
    <cellStyle name="20% - uthevingsfarge 6 98 3" xfId="3255" xr:uid="{00000000-0005-0000-0000-0000BD110000}"/>
    <cellStyle name="20% - uthevingsfarge 6 98 3 2" xfId="6840" xr:uid="{00000000-0005-0000-0000-0000BE110000}"/>
    <cellStyle name="20% - uthevingsfarge 6 98 4" xfId="4125" xr:uid="{00000000-0005-0000-0000-0000BF110000}"/>
    <cellStyle name="20% - uthevingsfarge 6 98 5" xfId="6136" xr:uid="{00000000-0005-0000-0000-0000C0110000}"/>
    <cellStyle name="20% - uthevingsfarge 6 98 6" xfId="8840" xr:uid="{00000000-0005-0000-0000-0000C1110000}"/>
    <cellStyle name="20% - uthevingsfarge 6 99" xfId="1219" xr:uid="{00000000-0005-0000-0000-0000C2110000}"/>
    <cellStyle name="20% - uthevingsfarge 6 99 2" xfId="2849" xr:uid="{00000000-0005-0000-0000-0000C3110000}"/>
    <cellStyle name="20% - uthevingsfarge 6 99 2 2" xfId="3258" xr:uid="{00000000-0005-0000-0000-0000C4110000}"/>
    <cellStyle name="20% - uthevingsfarge 6 99 2 2 2" xfId="6843" xr:uid="{00000000-0005-0000-0000-0000C5110000}"/>
    <cellStyle name="20% - uthevingsfarge 6 99 2 3" xfId="3732" xr:uid="{00000000-0005-0000-0000-0000C6110000}"/>
    <cellStyle name="20% - uthevingsfarge 6 99 2 4" xfId="6422" xr:uid="{00000000-0005-0000-0000-0000C7110000}"/>
    <cellStyle name="20% - uthevingsfarge 6 99 2 5" xfId="8843" xr:uid="{00000000-0005-0000-0000-0000C8110000}"/>
    <cellStyle name="20% - uthevingsfarge 6 99 3" xfId="3257" xr:uid="{00000000-0005-0000-0000-0000C9110000}"/>
    <cellStyle name="20% - uthevingsfarge 6 99 3 2" xfId="6842" xr:uid="{00000000-0005-0000-0000-0000CA110000}"/>
    <cellStyle name="20% - uthevingsfarge 6 99 4" xfId="4126" xr:uid="{00000000-0005-0000-0000-0000CB110000}"/>
    <cellStyle name="20% - uthevingsfarge 6 99 5" xfId="6137" xr:uid="{00000000-0005-0000-0000-0000CC110000}"/>
    <cellStyle name="20% - uthevingsfarge 6 99 6" xfId="8842" xr:uid="{00000000-0005-0000-0000-0000CD110000}"/>
    <cellStyle name="40 % - uthevingsfarge 1" xfId="11313" xr:uid="{16568573-5696-4192-918F-BA6A38847A75}"/>
    <cellStyle name="40 % – uthevingsfarge 1" xfId="24" builtinId="31" customBuiltin="1"/>
    <cellStyle name="40 % - uthevingsfarge 2" xfId="11314" xr:uid="{5A9022BC-5916-41C9-88A8-D84CD5A9C815}"/>
    <cellStyle name="40 % – uthevingsfarge 2" xfId="26" builtinId="35" customBuiltin="1"/>
    <cellStyle name="40 % - uthevingsfarge 3" xfId="11315" xr:uid="{6CF9F63B-77FE-4781-8CDA-78F730557BFF}"/>
    <cellStyle name="40 % – uthevingsfarge 3" xfId="28" builtinId="39" customBuiltin="1"/>
    <cellStyle name="40 % - uthevingsfarge 4" xfId="11316" xr:uid="{D6DB8F9F-A1FA-4503-8A61-4630F966C28C}"/>
    <cellStyle name="40 % – uthevingsfarge 4" xfId="30" builtinId="43" customBuiltin="1"/>
    <cellStyle name="40 % - uthevingsfarge 5" xfId="11317" xr:uid="{EC1FE79C-849B-4F1C-80F5-1EC115021F8C}"/>
    <cellStyle name="40 % – uthevingsfarge 5" xfId="32" builtinId="47" customBuiltin="1"/>
    <cellStyle name="40 % - uthevingsfarge 6" xfId="11318" xr:uid="{0E773132-8991-49A6-A5F6-92D832EAA8F1}"/>
    <cellStyle name="40 % – uthevingsfarge 6" xfId="34" builtinId="51" customBuiltin="1"/>
    <cellStyle name="40% - 1. jelölőszín" xfId="4187" xr:uid="{00000000-0005-0000-0000-0000D4110000}"/>
    <cellStyle name="40% - 1. jelölőszín 2" xfId="10767" xr:uid="{00000000-0005-0000-0000-0000D5110000}"/>
    <cellStyle name="40% - 1. jelölőszín_20130128_ITS on reporting_Annex I_CA" xfId="10768" xr:uid="{00000000-0005-0000-0000-0000D6110000}"/>
    <cellStyle name="40% - 2. jelölőszín" xfId="4188" xr:uid="{00000000-0005-0000-0000-0000D7110000}"/>
    <cellStyle name="40% - 2. jelölőszín 2" xfId="10769" xr:uid="{00000000-0005-0000-0000-0000D8110000}"/>
    <cellStyle name="40% - 2. jelölőszín_20130128_ITS on reporting_Annex I_CA" xfId="10770" xr:uid="{00000000-0005-0000-0000-0000D9110000}"/>
    <cellStyle name="40% - 3. jelölőszín" xfId="4189" xr:uid="{00000000-0005-0000-0000-0000DA110000}"/>
    <cellStyle name="40% - 3. jelölőszín 2" xfId="10771" xr:uid="{00000000-0005-0000-0000-0000DB110000}"/>
    <cellStyle name="40% - 3. jelölőszín_20130128_ITS on reporting_Annex I_CA" xfId="10772" xr:uid="{00000000-0005-0000-0000-0000DC110000}"/>
    <cellStyle name="40% - 4. jelölőszín" xfId="4190" xr:uid="{00000000-0005-0000-0000-0000DD110000}"/>
    <cellStyle name="40% - 4. jelölőszín 2" xfId="10773" xr:uid="{00000000-0005-0000-0000-0000DE110000}"/>
    <cellStyle name="40% - 4. jelölőszín_20130128_ITS on reporting_Annex I_CA" xfId="10774" xr:uid="{00000000-0005-0000-0000-0000DF110000}"/>
    <cellStyle name="40% - 5. jelölőszín" xfId="4191" xr:uid="{00000000-0005-0000-0000-0000E0110000}"/>
    <cellStyle name="40% - 5. jelölőszín 2" xfId="10775" xr:uid="{00000000-0005-0000-0000-0000E1110000}"/>
    <cellStyle name="40% - 5. jelölőszín_20130128_ITS on reporting_Annex I_CA" xfId="10776" xr:uid="{00000000-0005-0000-0000-0000E2110000}"/>
    <cellStyle name="40% - 6. jelölőszín" xfId="4192" xr:uid="{00000000-0005-0000-0000-0000E3110000}"/>
    <cellStyle name="40% - 6. jelölőszín 2" xfId="10777" xr:uid="{00000000-0005-0000-0000-0000E4110000}"/>
    <cellStyle name="40% - 6. jelölőszín_20130128_ITS on reporting_Annex I_CA" xfId="10778" xr:uid="{00000000-0005-0000-0000-0000E5110000}"/>
    <cellStyle name="40% - Accent1 2" xfId="10779" xr:uid="{00000000-0005-0000-0000-0000E6110000}"/>
    <cellStyle name="40% - Accent2 2" xfId="10780" xr:uid="{00000000-0005-0000-0000-0000E7110000}"/>
    <cellStyle name="40% - Accent3 2" xfId="10781" xr:uid="{00000000-0005-0000-0000-0000E8110000}"/>
    <cellStyle name="40% - Accent4 2" xfId="10782" xr:uid="{00000000-0005-0000-0000-0000E9110000}"/>
    <cellStyle name="40% - Accent5 2" xfId="10783" xr:uid="{00000000-0005-0000-0000-0000EA110000}"/>
    <cellStyle name="40% - Accent6 2" xfId="10784" xr:uid="{00000000-0005-0000-0000-0000EB110000}"/>
    <cellStyle name="40% - Énfasis1" xfId="4193" xr:uid="{00000000-0005-0000-0000-0000EC110000}"/>
    <cellStyle name="40% - Énfasis2" xfId="4194" xr:uid="{00000000-0005-0000-0000-0000ED110000}"/>
    <cellStyle name="40% - Énfasis3" xfId="4195" xr:uid="{00000000-0005-0000-0000-0000EE110000}"/>
    <cellStyle name="40% - Énfasis4" xfId="4196" xr:uid="{00000000-0005-0000-0000-0000EF110000}"/>
    <cellStyle name="40% - Énfasis5" xfId="4197" xr:uid="{00000000-0005-0000-0000-0000F0110000}"/>
    <cellStyle name="40% - Énfasis6" xfId="4198" xr:uid="{00000000-0005-0000-0000-0000F1110000}"/>
    <cellStyle name="40% - uthevingsfarge 1 10" xfId="1220" xr:uid="{00000000-0005-0000-0000-0000F2110000}"/>
    <cellStyle name="40% - uthevingsfarge 1 10 2" xfId="1221" xr:uid="{00000000-0005-0000-0000-0000F3110000}"/>
    <cellStyle name="40% - uthevingsfarge 1 10 2 2" xfId="5602" xr:uid="{00000000-0005-0000-0000-0000F4110000}"/>
    <cellStyle name="40% - uthevingsfarge 1 10 2 2 2" xfId="8235" xr:uid="{00000000-0005-0000-0000-0000F5110000}"/>
    <cellStyle name="40% - uthevingsfarge 1 10 2 3" xfId="10285" xr:uid="{00000000-0005-0000-0000-0000F6110000}"/>
    <cellStyle name="40% - uthevingsfarge 1 10 3" xfId="4881" xr:uid="{00000000-0005-0000-0000-0000F7110000}"/>
    <cellStyle name="40% - uthevingsfarge 1 10 3 2" xfId="7534" xr:uid="{00000000-0005-0000-0000-0000F8110000}"/>
    <cellStyle name="40% - uthevingsfarge 1 10 4" xfId="10402" xr:uid="{00000000-0005-0000-0000-0000F9110000}"/>
    <cellStyle name="40% - uthevingsfarge 1 100" xfId="1222" xr:uid="{00000000-0005-0000-0000-0000FA110000}"/>
    <cellStyle name="40% - uthevingsfarge 1 100 2" xfId="2850" xr:uid="{00000000-0005-0000-0000-0000FB110000}"/>
    <cellStyle name="40% - uthevingsfarge 1 100 2 2" xfId="3260" xr:uid="{00000000-0005-0000-0000-0000FC110000}"/>
    <cellStyle name="40% - uthevingsfarge 1 100 2 2 2" xfId="6845" xr:uid="{00000000-0005-0000-0000-0000FD110000}"/>
    <cellStyle name="40% - uthevingsfarge 1 100 2 3" xfId="3731" xr:uid="{00000000-0005-0000-0000-0000FE110000}"/>
    <cellStyle name="40% - uthevingsfarge 1 100 2 4" xfId="6423" xr:uid="{00000000-0005-0000-0000-0000FF110000}"/>
    <cellStyle name="40% - uthevingsfarge 1 100 2 5" xfId="8845" xr:uid="{00000000-0005-0000-0000-000000120000}"/>
    <cellStyle name="40% - uthevingsfarge 1 100 3" xfId="3259" xr:uid="{00000000-0005-0000-0000-000001120000}"/>
    <cellStyle name="40% - uthevingsfarge 1 100 3 2" xfId="6844" xr:uid="{00000000-0005-0000-0000-000002120000}"/>
    <cellStyle name="40% - uthevingsfarge 1 100 4" xfId="4037" xr:uid="{00000000-0005-0000-0000-000003120000}"/>
    <cellStyle name="40% - uthevingsfarge 1 100 5" xfId="6138" xr:uid="{00000000-0005-0000-0000-000004120000}"/>
    <cellStyle name="40% - uthevingsfarge 1 100 6" xfId="8844" xr:uid="{00000000-0005-0000-0000-000005120000}"/>
    <cellStyle name="40% - uthevingsfarge 1 101" xfId="1223" xr:uid="{00000000-0005-0000-0000-000006120000}"/>
    <cellStyle name="40% - uthevingsfarge 1 101 2" xfId="2851" xr:uid="{00000000-0005-0000-0000-000007120000}"/>
    <cellStyle name="40% - uthevingsfarge 1 101 2 2" xfId="3262" xr:uid="{00000000-0005-0000-0000-000008120000}"/>
    <cellStyle name="40% - uthevingsfarge 1 101 2 2 2" xfId="6847" xr:uid="{00000000-0005-0000-0000-000009120000}"/>
    <cellStyle name="40% - uthevingsfarge 1 101 2 3" xfId="3730" xr:uid="{00000000-0005-0000-0000-00000A120000}"/>
    <cellStyle name="40% - uthevingsfarge 1 101 2 4" xfId="6424" xr:uid="{00000000-0005-0000-0000-00000B120000}"/>
    <cellStyle name="40% - uthevingsfarge 1 101 2 5" xfId="8847" xr:uid="{00000000-0005-0000-0000-00000C120000}"/>
    <cellStyle name="40% - uthevingsfarge 1 101 3" xfId="3261" xr:uid="{00000000-0005-0000-0000-00000D120000}"/>
    <cellStyle name="40% - uthevingsfarge 1 101 3 2" xfId="6846" xr:uid="{00000000-0005-0000-0000-00000E120000}"/>
    <cellStyle name="40% - uthevingsfarge 1 101 4" xfId="3887" xr:uid="{00000000-0005-0000-0000-00000F120000}"/>
    <cellStyle name="40% - uthevingsfarge 1 101 5" xfId="6139" xr:uid="{00000000-0005-0000-0000-000010120000}"/>
    <cellStyle name="40% - uthevingsfarge 1 101 6" xfId="8846" xr:uid="{00000000-0005-0000-0000-000011120000}"/>
    <cellStyle name="40% - uthevingsfarge 1 102" xfId="1224" xr:uid="{00000000-0005-0000-0000-000012120000}"/>
    <cellStyle name="40% - uthevingsfarge 1 102 2" xfId="2852" xr:uid="{00000000-0005-0000-0000-000013120000}"/>
    <cellStyle name="40% - uthevingsfarge 1 102 2 2" xfId="3264" xr:uid="{00000000-0005-0000-0000-000014120000}"/>
    <cellStyle name="40% - uthevingsfarge 1 102 2 2 2" xfId="6849" xr:uid="{00000000-0005-0000-0000-000015120000}"/>
    <cellStyle name="40% - uthevingsfarge 1 102 2 3" xfId="3729" xr:uid="{00000000-0005-0000-0000-000016120000}"/>
    <cellStyle name="40% - uthevingsfarge 1 102 2 4" xfId="6425" xr:uid="{00000000-0005-0000-0000-000017120000}"/>
    <cellStyle name="40% - uthevingsfarge 1 102 2 5" xfId="8849" xr:uid="{00000000-0005-0000-0000-000018120000}"/>
    <cellStyle name="40% - uthevingsfarge 1 102 3" xfId="3263" xr:uid="{00000000-0005-0000-0000-000019120000}"/>
    <cellStyle name="40% - uthevingsfarge 1 102 3 2" xfId="6848" xr:uid="{00000000-0005-0000-0000-00001A120000}"/>
    <cellStyle name="40% - uthevingsfarge 1 102 4" xfId="4123" xr:uid="{00000000-0005-0000-0000-00001B120000}"/>
    <cellStyle name="40% - uthevingsfarge 1 102 5" xfId="6140" xr:uid="{00000000-0005-0000-0000-00001C120000}"/>
    <cellStyle name="40% - uthevingsfarge 1 102 6" xfId="8848" xr:uid="{00000000-0005-0000-0000-00001D120000}"/>
    <cellStyle name="40% - uthevingsfarge 1 103" xfId="1225" xr:uid="{00000000-0005-0000-0000-00001E120000}"/>
    <cellStyle name="40% - uthevingsfarge 1 103 2" xfId="2853" xr:uid="{00000000-0005-0000-0000-00001F120000}"/>
    <cellStyle name="40% - uthevingsfarge 1 103 2 2" xfId="3266" xr:uid="{00000000-0005-0000-0000-000020120000}"/>
    <cellStyle name="40% - uthevingsfarge 1 103 2 2 2" xfId="6851" xr:uid="{00000000-0005-0000-0000-000021120000}"/>
    <cellStyle name="40% - uthevingsfarge 1 103 2 3" xfId="3728" xr:uid="{00000000-0005-0000-0000-000022120000}"/>
    <cellStyle name="40% - uthevingsfarge 1 103 2 4" xfId="6426" xr:uid="{00000000-0005-0000-0000-000023120000}"/>
    <cellStyle name="40% - uthevingsfarge 1 103 2 5" xfId="8851" xr:uid="{00000000-0005-0000-0000-000024120000}"/>
    <cellStyle name="40% - uthevingsfarge 1 103 3" xfId="3265" xr:uid="{00000000-0005-0000-0000-000025120000}"/>
    <cellStyle name="40% - uthevingsfarge 1 103 3 2" xfId="6850" xr:uid="{00000000-0005-0000-0000-000026120000}"/>
    <cellStyle name="40% - uthevingsfarge 1 103 4" xfId="4124" xr:uid="{00000000-0005-0000-0000-000027120000}"/>
    <cellStyle name="40% - uthevingsfarge 1 103 5" xfId="6141" xr:uid="{00000000-0005-0000-0000-000028120000}"/>
    <cellStyle name="40% - uthevingsfarge 1 103 6" xfId="8850" xr:uid="{00000000-0005-0000-0000-000029120000}"/>
    <cellStyle name="40% - uthevingsfarge 1 104" xfId="1226" xr:uid="{00000000-0005-0000-0000-00002A120000}"/>
    <cellStyle name="40% - uthevingsfarge 1 104 2" xfId="2854" xr:uid="{00000000-0005-0000-0000-00002B120000}"/>
    <cellStyle name="40% - uthevingsfarge 1 104 2 2" xfId="3268" xr:uid="{00000000-0005-0000-0000-00002C120000}"/>
    <cellStyle name="40% - uthevingsfarge 1 104 2 2 2" xfId="6853" xr:uid="{00000000-0005-0000-0000-00002D120000}"/>
    <cellStyle name="40% - uthevingsfarge 1 104 2 3" xfId="3727" xr:uid="{00000000-0005-0000-0000-00002E120000}"/>
    <cellStyle name="40% - uthevingsfarge 1 104 2 4" xfId="6427" xr:uid="{00000000-0005-0000-0000-00002F120000}"/>
    <cellStyle name="40% - uthevingsfarge 1 104 2 5" xfId="8853" xr:uid="{00000000-0005-0000-0000-000030120000}"/>
    <cellStyle name="40% - uthevingsfarge 1 104 3" xfId="3267" xr:uid="{00000000-0005-0000-0000-000031120000}"/>
    <cellStyle name="40% - uthevingsfarge 1 104 3 2" xfId="6852" xr:uid="{00000000-0005-0000-0000-000032120000}"/>
    <cellStyle name="40% - uthevingsfarge 1 104 4" xfId="4036" xr:uid="{00000000-0005-0000-0000-000033120000}"/>
    <cellStyle name="40% - uthevingsfarge 1 104 5" xfId="6142" xr:uid="{00000000-0005-0000-0000-000034120000}"/>
    <cellStyle name="40% - uthevingsfarge 1 104 6" xfId="8852" xr:uid="{00000000-0005-0000-0000-000035120000}"/>
    <cellStyle name="40% - uthevingsfarge 1 105" xfId="1227" xr:uid="{00000000-0005-0000-0000-000036120000}"/>
    <cellStyle name="40% - uthevingsfarge 1 105 2" xfId="2855" xr:uid="{00000000-0005-0000-0000-000037120000}"/>
    <cellStyle name="40% - uthevingsfarge 1 105 2 2" xfId="3270" xr:uid="{00000000-0005-0000-0000-000038120000}"/>
    <cellStyle name="40% - uthevingsfarge 1 105 2 2 2" xfId="6855" xr:uid="{00000000-0005-0000-0000-000039120000}"/>
    <cellStyle name="40% - uthevingsfarge 1 105 2 3" xfId="3726" xr:uid="{00000000-0005-0000-0000-00003A120000}"/>
    <cellStyle name="40% - uthevingsfarge 1 105 2 4" xfId="6428" xr:uid="{00000000-0005-0000-0000-00003B120000}"/>
    <cellStyle name="40% - uthevingsfarge 1 105 2 5" xfId="8855" xr:uid="{00000000-0005-0000-0000-00003C120000}"/>
    <cellStyle name="40% - uthevingsfarge 1 105 3" xfId="3269" xr:uid="{00000000-0005-0000-0000-00003D120000}"/>
    <cellStyle name="40% - uthevingsfarge 1 105 3 2" xfId="6854" xr:uid="{00000000-0005-0000-0000-00003E120000}"/>
    <cellStyle name="40% - uthevingsfarge 1 105 4" xfId="3886" xr:uid="{00000000-0005-0000-0000-00003F120000}"/>
    <cellStyle name="40% - uthevingsfarge 1 105 5" xfId="6143" xr:uid="{00000000-0005-0000-0000-000040120000}"/>
    <cellStyle name="40% - uthevingsfarge 1 105 6" xfId="8854" xr:uid="{00000000-0005-0000-0000-000041120000}"/>
    <cellStyle name="40% - uthevingsfarge 1 106" xfId="1228" xr:uid="{00000000-0005-0000-0000-000042120000}"/>
    <cellStyle name="40% - uthevingsfarge 1 106 2" xfId="2856" xr:uid="{00000000-0005-0000-0000-000043120000}"/>
    <cellStyle name="40% - uthevingsfarge 1 106 2 2" xfId="3272" xr:uid="{00000000-0005-0000-0000-000044120000}"/>
    <cellStyle name="40% - uthevingsfarge 1 106 2 2 2" xfId="6857" xr:uid="{00000000-0005-0000-0000-000045120000}"/>
    <cellStyle name="40% - uthevingsfarge 1 106 2 3" xfId="3725" xr:uid="{00000000-0005-0000-0000-000046120000}"/>
    <cellStyle name="40% - uthevingsfarge 1 106 2 4" xfId="6429" xr:uid="{00000000-0005-0000-0000-000047120000}"/>
    <cellStyle name="40% - uthevingsfarge 1 106 2 5" xfId="8857" xr:uid="{00000000-0005-0000-0000-000048120000}"/>
    <cellStyle name="40% - uthevingsfarge 1 106 3" xfId="3271" xr:uid="{00000000-0005-0000-0000-000049120000}"/>
    <cellStyle name="40% - uthevingsfarge 1 106 3 2" xfId="6856" xr:uid="{00000000-0005-0000-0000-00004A120000}"/>
    <cellStyle name="40% - uthevingsfarge 1 106 4" xfId="4121" xr:uid="{00000000-0005-0000-0000-00004B120000}"/>
    <cellStyle name="40% - uthevingsfarge 1 106 5" xfId="6144" xr:uid="{00000000-0005-0000-0000-00004C120000}"/>
    <cellStyle name="40% - uthevingsfarge 1 106 6" xfId="8856" xr:uid="{00000000-0005-0000-0000-00004D120000}"/>
    <cellStyle name="40% - uthevingsfarge 1 107" xfId="1229" xr:uid="{00000000-0005-0000-0000-00004E120000}"/>
    <cellStyle name="40% - uthevingsfarge 1 107 2" xfId="2857" xr:uid="{00000000-0005-0000-0000-00004F120000}"/>
    <cellStyle name="40% - uthevingsfarge 1 107 2 2" xfId="3274" xr:uid="{00000000-0005-0000-0000-000050120000}"/>
    <cellStyle name="40% - uthevingsfarge 1 107 2 2 2" xfId="6859" xr:uid="{00000000-0005-0000-0000-000051120000}"/>
    <cellStyle name="40% - uthevingsfarge 1 107 2 3" xfId="3724" xr:uid="{00000000-0005-0000-0000-000052120000}"/>
    <cellStyle name="40% - uthevingsfarge 1 107 2 4" xfId="6430" xr:uid="{00000000-0005-0000-0000-000053120000}"/>
    <cellStyle name="40% - uthevingsfarge 1 107 2 5" xfId="8859" xr:uid="{00000000-0005-0000-0000-000054120000}"/>
    <cellStyle name="40% - uthevingsfarge 1 107 3" xfId="3273" xr:uid="{00000000-0005-0000-0000-000055120000}"/>
    <cellStyle name="40% - uthevingsfarge 1 107 3 2" xfId="6858" xr:uid="{00000000-0005-0000-0000-000056120000}"/>
    <cellStyle name="40% - uthevingsfarge 1 107 4" xfId="4122" xr:uid="{00000000-0005-0000-0000-000057120000}"/>
    <cellStyle name="40% - uthevingsfarge 1 107 5" xfId="6145" xr:uid="{00000000-0005-0000-0000-000058120000}"/>
    <cellStyle name="40% - uthevingsfarge 1 107 6" xfId="8858" xr:uid="{00000000-0005-0000-0000-000059120000}"/>
    <cellStyle name="40% - uthevingsfarge 1 108" xfId="1230" xr:uid="{00000000-0005-0000-0000-00005A120000}"/>
    <cellStyle name="40% - uthevingsfarge 1 108 2" xfId="2858" xr:uid="{00000000-0005-0000-0000-00005B120000}"/>
    <cellStyle name="40% - uthevingsfarge 1 108 2 2" xfId="3276" xr:uid="{00000000-0005-0000-0000-00005C120000}"/>
    <cellStyle name="40% - uthevingsfarge 1 108 2 2 2" xfId="6861" xr:uid="{00000000-0005-0000-0000-00005D120000}"/>
    <cellStyle name="40% - uthevingsfarge 1 108 2 3" xfId="3723" xr:uid="{00000000-0005-0000-0000-00005E120000}"/>
    <cellStyle name="40% - uthevingsfarge 1 108 2 4" xfId="6431" xr:uid="{00000000-0005-0000-0000-00005F120000}"/>
    <cellStyle name="40% - uthevingsfarge 1 108 2 5" xfId="8861" xr:uid="{00000000-0005-0000-0000-000060120000}"/>
    <cellStyle name="40% - uthevingsfarge 1 108 3" xfId="3275" xr:uid="{00000000-0005-0000-0000-000061120000}"/>
    <cellStyle name="40% - uthevingsfarge 1 108 3 2" xfId="6860" xr:uid="{00000000-0005-0000-0000-000062120000}"/>
    <cellStyle name="40% - uthevingsfarge 1 108 4" xfId="4035" xr:uid="{00000000-0005-0000-0000-000063120000}"/>
    <cellStyle name="40% - uthevingsfarge 1 108 5" xfId="6146" xr:uid="{00000000-0005-0000-0000-000064120000}"/>
    <cellStyle name="40% - uthevingsfarge 1 108 6" xfId="8860" xr:uid="{00000000-0005-0000-0000-000065120000}"/>
    <cellStyle name="40% - uthevingsfarge 1 109" xfId="1231" xr:uid="{00000000-0005-0000-0000-000066120000}"/>
    <cellStyle name="40% - uthevingsfarge 1 109 2" xfId="2859" xr:uid="{00000000-0005-0000-0000-000067120000}"/>
    <cellStyle name="40% - uthevingsfarge 1 109 2 2" xfId="3278" xr:uid="{00000000-0005-0000-0000-000068120000}"/>
    <cellStyle name="40% - uthevingsfarge 1 109 2 2 2" xfId="6863" xr:uid="{00000000-0005-0000-0000-000069120000}"/>
    <cellStyle name="40% - uthevingsfarge 1 109 2 3" xfId="4115" xr:uid="{00000000-0005-0000-0000-00006A120000}"/>
    <cellStyle name="40% - uthevingsfarge 1 109 2 4" xfId="6432" xr:uid="{00000000-0005-0000-0000-00006B120000}"/>
    <cellStyle name="40% - uthevingsfarge 1 109 2 5" xfId="8863" xr:uid="{00000000-0005-0000-0000-00006C120000}"/>
    <cellStyle name="40% - uthevingsfarge 1 109 3" xfId="3277" xr:uid="{00000000-0005-0000-0000-00006D120000}"/>
    <cellStyle name="40% - uthevingsfarge 1 109 3 2" xfId="6862" xr:uid="{00000000-0005-0000-0000-00006E120000}"/>
    <cellStyle name="40% - uthevingsfarge 1 109 4" xfId="3885" xr:uid="{00000000-0005-0000-0000-00006F120000}"/>
    <cellStyle name="40% - uthevingsfarge 1 109 5" xfId="6147" xr:uid="{00000000-0005-0000-0000-000070120000}"/>
    <cellStyle name="40% - uthevingsfarge 1 109 6" xfId="8862" xr:uid="{00000000-0005-0000-0000-000071120000}"/>
    <cellStyle name="40% - uthevingsfarge 1 11" xfId="1232" xr:uid="{00000000-0005-0000-0000-000072120000}"/>
    <cellStyle name="40% - uthevingsfarge 1 11 2" xfId="1233" xr:uid="{00000000-0005-0000-0000-000073120000}"/>
    <cellStyle name="40% - uthevingsfarge 1 11 2 2" xfId="5603" xr:uid="{00000000-0005-0000-0000-000074120000}"/>
    <cellStyle name="40% - uthevingsfarge 1 11 2 2 2" xfId="8236" xr:uid="{00000000-0005-0000-0000-000075120000}"/>
    <cellStyle name="40% - uthevingsfarge 1 11 2 3" xfId="9942" xr:uid="{00000000-0005-0000-0000-000076120000}"/>
    <cellStyle name="40% - uthevingsfarge 1 11 3" xfId="4882" xr:uid="{00000000-0005-0000-0000-000077120000}"/>
    <cellStyle name="40% - uthevingsfarge 1 11 3 2" xfId="7535" xr:uid="{00000000-0005-0000-0000-000078120000}"/>
    <cellStyle name="40% - uthevingsfarge 1 11 4" xfId="9826" xr:uid="{00000000-0005-0000-0000-000079120000}"/>
    <cellStyle name="40% - uthevingsfarge 1 110" xfId="6589" xr:uid="{00000000-0005-0000-0000-00007A120000}"/>
    <cellStyle name="40% - uthevingsfarge 1 111" xfId="8592" xr:uid="{00000000-0005-0000-0000-00007B120000}"/>
    <cellStyle name="40% - uthevingsfarge 1 12" xfId="1234" xr:uid="{00000000-0005-0000-0000-00007C120000}"/>
    <cellStyle name="40% - uthevingsfarge 1 12 2" xfId="1235" xr:uid="{00000000-0005-0000-0000-00007D120000}"/>
    <cellStyle name="40% - uthevingsfarge 1 12 2 2" xfId="5604" xr:uid="{00000000-0005-0000-0000-00007E120000}"/>
    <cellStyle name="40% - uthevingsfarge 1 12 2 2 2" xfId="8237" xr:uid="{00000000-0005-0000-0000-00007F120000}"/>
    <cellStyle name="40% - uthevingsfarge 1 12 2 3" xfId="10119" xr:uid="{00000000-0005-0000-0000-000080120000}"/>
    <cellStyle name="40% - uthevingsfarge 1 12 3" xfId="4883" xr:uid="{00000000-0005-0000-0000-000081120000}"/>
    <cellStyle name="40% - uthevingsfarge 1 12 3 2" xfId="7536" xr:uid="{00000000-0005-0000-0000-000082120000}"/>
    <cellStyle name="40% - uthevingsfarge 1 12 4" xfId="10229" xr:uid="{00000000-0005-0000-0000-000083120000}"/>
    <cellStyle name="40% - uthevingsfarge 1 13" xfId="1236" xr:uid="{00000000-0005-0000-0000-000084120000}"/>
    <cellStyle name="40% - uthevingsfarge 1 13 2" xfId="1237" xr:uid="{00000000-0005-0000-0000-000085120000}"/>
    <cellStyle name="40% - uthevingsfarge 1 13 2 2" xfId="5605" xr:uid="{00000000-0005-0000-0000-000086120000}"/>
    <cellStyle name="40% - uthevingsfarge 1 13 2 2 2" xfId="8238" xr:uid="{00000000-0005-0000-0000-000087120000}"/>
    <cellStyle name="40% - uthevingsfarge 1 13 2 3" xfId="10284" xr:uid="{00000000-0005-0000-0000-000088120000}"/>
    <cellStyle name="40% - uthevingsfarge 1 13 3" xfId="4884" xr:uid="{00000000-0005-0000-0000-000089120000}"/>
    <cellStyle name="40% - uthevingsfarge 1 13 3 2" xfId="7537" xr:uid="{00000000-0005-0000-0000-00008A120000}"/>
    <cellStyle name="40% - uthevingsfarge 1 13 4" xfId="10401" xr:uid="{00000000-0005-0000-0000-00008B120000}"/>
    <cellStyle name="40% - uthevingsfarge 1 14" xfId="1238" xr:uid="{00000000-0005-0000-0000-00008C120000}"/>
    <cellStyle name="40% - uthevingsfarge 1 14 2" xfId="1239" xr:uid="{00000000-0005-0000-0000-00008D120000}"/>
    <cellStyle name="40% - uthevingsfarge 1 14 2 2" xfId="5606" xr:uid="{00000000-0005-0000-0000-00008E120000}"/>
    <cellStyle name="40% - uthevingsfarge 1 14 2 2 2" xfId="8239" xr:uid="{00000000-0005-0000-0000-00008F120000}"/>
    <cellStyle name="40% - uthevingsfarge 1 14 2 3" xfId="9880" xr:uid="{00000000-0005-0000-0000-000090120000}"/>
    <cellStyle name="40% - uthevingsfarge 1 14 3" xfId="4885" xr:uid="{00000000-0005-0000-0000-000091120000}"/>
    <cellStyle name="40% - uthevingsfarge 1 14 3 2" xfId="7538" xr:uid="{00000000-0005-0000-0000-000092120000}"/>
    <cellStyle name="40% - uthevingsfarge 1 14 4" xfId="9825" xr:uid="{00000000-0005-0000-0000-000093120000}"/>
    <cellStyle name="40% - uthevingsfarge 1 15" xfId="1240" xr:uid="{00000000-0005-0000-0000-000094120000}"/>
    <cellStyle name="40% - uthevingsfarge 1 15 2" xfId="1241" xr:uid="{00000000-0005-0000-0000-000095120000}"/>
    <cellStyle name="40% - uthevingsfarge 1 15 2 2" xfId="5607" xr:uid="{00000000-0005-0000-0000-000096120000}"/>
    <cellStyle name="40% - uthevingsfarge 1 15 2 2 2" xfId="8240" xr:uid="{00000000-0005-0000-0000-000097120000}"/>
    <cellStyle name="40% - uthevingsfarge 1 15 2 3" xfId="10283" xr:uid="{00000000-0005-0000-0000-000098120000}"/>
    <cellStyle name="40% - uthevingsfarge 1 15 3" xfId="4886" xr:uid="{00000000-0005-0000-0000-000099120000}"/>
    <cellStyle name="40% - uthevingsfarge 1 15 3 2" xfId="7539" xr:uid="{00000000-0005-0000-0000-00009A120000}"/>
    <cellStyle name="40% - uthevingsfarge 1 15 4" xfId="10400" xr:uid="{00000000-0005-0000-0000-00009B120000}"/>
    <cellStyle name="40% - uthevingsfarge 1 16" xfId="1242" xr:uid="{00000000-0005-0000-0000-00009C120000}"/>
    <cellStyle name="40% - uthevingsfarge 1 16 2" xfId="1243" xr:uid="{00000000-0005-0000-0000-00009D120000}"/>
    <cellStyle name="40% - uthevingsfarge 1 16 2 2" xfId="5608" xr:uid="{00000000-0005-0000-0000-00009E120000}"/>
    <cellStyle name="40% - uthevingsfarge 1 16 2 2 2" xfId="8241" xr:uid="{00000000-0005-0000-0000-00009F120000}"/>
    <cellStyle name="40% - uthevingsfarge 1 16 2 3" xfId="9936" xr:uid="{00000000-0005-0000-0000-0000A0120000}"/>
    <cellStyle name="40% - uthevingsfarge 1 16 3" xfId="4887" xr:uid="{00000000-0005-0000-0000-0000A1120000}"/>
    <cellStyle name="40% - uthevingsfarge 1 16 3 2" xfId="7540" xr:uid="{00000000-0005-0000-0000-0000A2120000}"/>
    <cellStyle name="40% - uthevingsfarge 1 16 4" xfId="9824" xr:uid="{00000000-0005-0000-0000-0000A3120000}"/>
    <cellStyle name="40% - uthevingsfarge 1 17" xfId="1244" xr:uid="{00000000-0005-0000-0000-0000A4120000}"/>
    <cellStyle name="40% - uthevingsfarge 1 17 2" xfId="1245" xr:uid="{00000000-0005-0000-0000-0000A5120000}"/>
    <cellStyle name="40% - uthevingsfarge 1 17 2 2" xfId="5609" xr:uid="{00000000-0005-0000-0000-0000A6120000}"/>
    <cellStyle name="40% - uthevingsfarge 1 17 2 2 2" xfId="8242" xr:uid="{00000000-0005-0000-0000-0000A7120000}"/>
    <cellStyle name="40% - uthevingsfarge 1 17 2 3" xfId="10282" xr:uid="{00000000-0005-0000-0000-0000A8120000}"/>
    <cellStyle name="40% - uthevingsfarge 1 17 3" xfId="4888" xr:uid="{00000000-0005-0000-0000-0000A9120000}"/>
    <cellStyle name="40% - uthevingsfarge 1 17 3 2" xfId="7541" xr:uid="{00000000-0005-0000-0000-0000AA120000}"/>
    <cellStyle name="40% - uthevingsfarge 1 17 4" xfId="10399" xr:uid="{00000000-0005-0000-0000-0000AB120000}"/>
    <cellStyle name="40% - uthevingsfarge 1 18" xfId="1246" xr:uid="{00000000-0005-0000-0000-0000AC120000}"/>
    <cellStyle name="40% - uthevingsfarge 1 18 2" xfId="1247" xr:uid="{00000000-0005-0000-0000-0000AD120000}"/>
    <cellStyle name="40% - uthevingsfarge 1 18 2 2" xfId="5610" xr:uid="{00000000-0005-0000-0000-0000AE120000}"/>
    <cellStyle name="40% - uthevingsfarge 1 18 2 2 2" xfId="8243" xr:uid="{00000000-0005-0000-0000-0000AF120000}"/>
    <cellStyle name="40% - uthevingsfarge 1 18 2 3" xfId="9934" xr:uid="{00000000-0005-0000-0000-0000B0120000}"/>
    <cellStyle name="40% - uthevingsfarge 1 18 3" xfId="4889" xr:uid="{00000000-0005-0000-0000-0000B1120000}"/>
    <cellStyle name="40% - uthevingsfarge 1 18 3 2" xfId="7542" xr:uid="{00000000-0005-0000-0000-0000B2120000}"/>
    <cellStyle name="40% - uthevingsfarge 1 18 4" xfId="9823" xr:uid="{00000000-0005-0000-0000-0000B3120000}"/>
    <cellStyle name="40% - uthevingsfarge 1 19" xfId="1248" xr:uid="{00000000-0005-0000-0000-0000B4120000}"/>
    <cellStyle name="40% - uthevingsfarge 1 19 2" xfId="1249" xr:uid="{00000000-0005-0000-0000-0000B5120000}"/>
    <cellStyle name="40% - uthevingsfarge 1 19 2 2" xfId="5611" xr:uid="{00000000-0005-0000-0000-0000B6120000}"/>
    <cellStyle name="40% - uthevingsfarge 1 19 2 2 2" xfId="8244" xr:uid="{00000000-0005-0000-0000-0000B7120000}"/>
    <cellStyle name="40% - uthevingsfarge 1 19 2 3" xfId="10281" xr:uid="{00000000-0005-0000-0000-0000B8120000}"/>
    <cellStyle name="40% - uthevingsfarge 1 19 3" xfId="4890" xr:uid="{00000000-0005-0000-0000-0000B9120000}"/>
    <cellStyle name="40% - uthevingsfarge 1 19 3 2" xfId="7543" xr:uid="{00000000-0005-0000-0000-0000BA120000}"/>
    <cellStyle name="40% - uthevingsfarge 1 19 4" xfId="10398" xr:uid="{00000000-0005-0000-0000-0000BB120000}"/>
    <cellStyle name="40% - uthevingsfarge 1 2" xfId="68" xr:uid="{00000000-0005-0000-0000-0000BC120000}"/>
    <cellStyle name="40% - uthevingsfarge 1 2 2" xfId="1250" xr:uid="{00000000-0005-0000-0000-0000BD120000}"/>
    <cellStyle name="40% - uthevingsfarge 1 2 2 2" xfId="5612" xr:uid="{00000000-0005-0000-0000-0000BE120000}"/>
    <cellStyle name="40% - uthevingsfarge 1 2 2 2 2" xfId="8245" xr:uid="{00000000-0005-0000-0000-0000BF120000}"/>
    <cellStyle name="40% - uthevingsfarge 1 2 2 3" xfId="9944" xr:uid="{00000000-0005-0000-0000-0000C0120000}"/>
    <cellStyle name="40% - uthevingsfarge 1 2 3" xfId="4891" xr:uid="{00000000-0005-0000-0000-0000C1120000}"/>
    <cellStyle name="40% - uthevingsfarge 1 2 3 2" xfId="7544" xr:uid="{00000000-0005-0000-0000-0000C2120000}"/>
    <cellStyle name="40% - uthevingsfarge 1 2 4" xfId="9822" xr:uid="{00000000-0005-0000-0000-0000C3120000}"/>
    <cellStyle name="40% - uthevingsfarge 1 20" xfId="1251" xr:uid="{00000000-0005-0000-0000-0000C4120000}"/>
    <cellStyle name="40% - uthevingsfarge 1 20 2" xfId="1252" xr:uid="{00000000-0005-0000-0000-0000C5120000}"/>
    <cellStyle name="40% - uthevingsfarge 1 20 2 2" xfId="5613" xr:uid="{00000000-0005-0000-0000-0000C6120000}"/>
    <cellStyle name="40% - uthevingsfarge 1 20 2 2 2" xfId="8246" xr:uid="{00000000-0005-0000-0000-0000C7120000}"/>
    <cellStyle name="40% - uthevingsfarge 1 20 2 3" xfId="10280" xr:uid="{00000000-0005-0000-0000-0000C8120000}"/>
    <cellStyle name="40% - uthevingsfarge 1 20 3" xfId="4892" xr:uid="{00000000-0005-0000-0000-0000C9120000}"/>
    <cellStyle name="40% - uthevingsfarge 1 20 3 2" xfId="7545" xr:uid="{00000000-0005-0000-0000-0000CA120000}"/>
    <cellStyle name="40% - uthevingsfarge 1 20 4" xfId="10397" xr:uid="{00000000-0005-0000-0000-0000CB120000}"/>
    <cellStyle name="40% - uthevingsfarge 1 21" xfId="1253" xr:uid="{00000000-0005-0000-0000-0000CC120000}"/>
    <cellStyle name="40% - uthevingsfarge 1 21 2" xfId="1254" xr:uid="{00000000-0005-0000-0000-0000CD120000}"/>
    <cellStyle name="40% - uthevingsfarge 1 21 2 2" xfId="5614" xr:uid="{00000000-0005-0000-0000-0000CE120000}"/>
    <cellStyle name="40% - uthevingsfarge 1 21 2 2 2" xfId="8247" xr:uid="{00000000-0005-0000-0000-0000CF120000}"/>
    <cellStyle name="40% - uthevingsfarge 1 21 2 3" xfId="9943" xr:uid="{00000000-0005-0000-0000-0000D0120000}"/>
    <cellStyle name="40% - uthevingsfarge 1 21 3" xfId="4893" xr:uid="{00000000-0005-0000-0000-0000D1120000}"/>
    <cellStyle name="40% - uthevingsfarge 1 21 3 2" xfId="7546" xr:uid="{00000000-0005-0000-0000-0000D2120000}"/>
    <cellStyle name="40% - uthevingsfarge 1 21 4" xfId="9821" xr:uid="{00000000-0005-0000-0000-0000D3120000}"/>
    <cellStyle name="40% - uthevingsfarge 1 22" xfId="1255" xr:uid="{00000000-0005-0000-0000-0000D4120000}"/>
    <cellStyle name="40% - uthevingsfarge 1 22 2" xfId="1256" xr:uid="{00000000-0005-0000-0000-0000D5120000}"/>
    <cellStyle name="40% - uthevingsfarge 1 22 2 2" xfId="5615" xr:uid="{00000000-0005-0000-0000-0000D6120000}"/>
    <cellStyle name="40% - uthevingsfarge 1 22 2 2 2" xfId="8248" xr:uid="{00000000-0005-0000-0000-0000D7120000}"/>
    <cellStyle name="40% - uthevingsfarge 1 22 2 3" xfId="10279" xr:uid="{00000000-0005-0000-0000-0000D8120000}"/>
    <cellStyle name="40% - uthevingsfarge 1 22 3" xfId="4894" xr:uid="{00000000-0005-0000-0000-0000D9120000}"/>
    <cellStyle name="40% - uthevingsfarge 1 22 3 2" xfId="7547" xr:uid="{00000000-0005-0000-0000-0000DA120000}"/>
    <cellStyle name="40% - uthevingsfarge 1 22 4" xfId="10396" xr:uid="{00000000-0005-0000-0000-0000DB120000}"/>
    <cellStyle name="40% - uthevingsfarge 1 23" xfId="1257" xr:uid="{00000000-0005-0000-0000-0000DC120000}"/>
    <cellStyle name="40% - uthevingsfarge 1 23 2" xfId="1258" xr:uid="{00000000-0005-0000-0000-0000DD120000}"/>
    <cellStyle name="40% - uthevingsfarge 1 23 2 2" xfId="5616" xr:uid="{00000000-0005-0000-0000-0000DE120000}"/>
    <cellStyle name="40% - uthevingsfarge 1 23 2 2 2" xfId="8249" xr:uid="{00000000-0005-0000-0000-0000DF120000}"/>
    <cellStyle name="40% - uthevingsfarge 1 23 2 3" xfId="9881" xr:uid="{00000000-0005-0000-0000-0000E0120000}"/>
    <cellStyle name="40% - uthevingsfarge 1 23 3" xfId="4895" xr:uid="{00000000-0005-0000-0000-0000E1120000}"/>
    <cellStyle name="40% - uthevingsfarge 1 23 3 2" xfId="7548" xr:uid="{00000000-0005-0000-0000-0000E2120000}"/>
    <cellStyle name="40% - uthevingsfarge 1 23 4" xfId="9820" xr:uid="{00000000-0005-0000-0000-0000E3120000}"/>
    <cellStyle name="40% - uthevingsfarge 1 24" xfId="1259" xr:uid="{00000000-0005-0000-0000-0000E4120000}"/>
    <cellStyle name="40% - uthevingsfarge 1 24 2" xfId="1260" xr:uid="{00000000-0005-0000-0000-0000E5120000}"/>
    <cellStyle name="40% - uthevingsfarge 1 24 2 2" xfId="5617" xr:uid="{00000000-0005-0000-0000-0000E6120000}"/>
    <cellStyle name="40% - uthevingsfarge 1 24 2 2 2" xfId="8250" xr:uid="{00000000-0005-0000-0000-0000E7120000}"/>
    <cellStyle name="40% - uthevingsfarge 1 24 2 3" xfId="10278" xr:uid="{00000000-0005-0000-0000-0000E8120000}"/>
    <cellStyle name="40% - uthevingsfarge 1 24 3" xfId="4896" xr:uid="{00000000-0005-0000-0000-0000E9120000}"/>
    <cellStyle name="40% - uthevingsfarge 1 24 3 2" xfId="7549" xr:uid="{00000000-0005-0000-0000-0000EA120000}"/>
    <cellStyle name="40% - uthevingsfarge 1 24 4" xfId="10395" xr:uid="{00000000-0005-0000-0000-0000EB120000}"/>
    <cellStyle name="40% - uthevingsfarge 1 25" xfId="1261" xr:uid="{00000000-0005-0000-0000-0000EC120000}"/>
    <cellStyle name="40% - uthevingsfarge 1 25 2" xfId="1262" xr:uid="{00000000-0005-0000-0000-0000ED120000}"/>
    <cellStyle name="40% - uthevingsfarge 1 25 2 2" xfId="5618" xr:uid="{00000000-0005-0000-0000-0000EE120000}"/>
    <cellStyle name="40% - uthevingsfarge 1 25 2 2 2" xfId="8251" xr:uid="{00000000-0005-0000-0000-0000EF120000}"/>
    <cellStyle name="40% - uthevingsfarge 1 25 2 3" xfId="9937" xr:uid="{00000000-0005-0000-0000-0000F0120000}"/>
    <cellStyle name="40% - uthevingsfarge 1 25 3" xfId="4897" xr:uid="{00000000-0005-0000-0000-0000F1120000}"/>
    <cellStyle name="40% - uthevingsfarge 1 25 3 2" xfId="7550" xr:uid="{00000000-0005-0000-0000-0000F2120000}"/>
    <cellStyle name="40% - uthevingsfarge 1 25 4" xfId="9819" xr:uid="{00000000-0005-0000-0000-0000F3120000}"/>
    <cellStyle name="40% - uthevingsfarge 1 26" xfId="1263" xr:uid="{00000000-0005-0000-0000-0000F4120000}"/>
    <cellStyle name="40% - uthevingsfarge 1 26 2" xfId="1264" xr:uid="{00000000-0005-0000-0000-0000F5120000}"/>
    <cellStyle name="40% - uthevingsfarge 1 26 2 2" xfId="5619" xr:uid="{00000000-0005-0000-0000-0000F6120000}"/>
    <cellStyle name="40% - uthevingsfarge 1 26 2 2 2" xfId="8252" xr:uid="{00000000-0005-0000-0000-0000F7120000}"/>
    <cellStyle name="40% - uthevingsfarge 1 26 2 3" xfId="10277" xr:uid="{00000000-0005-0000-0000-0000F8120000}"/>
    <cellStyle name="40% - uthevingsfarge 1 26 3" xfId="4898" xr:uid="{00000000-0005-0000-0000-0000F9120000}"/>
    <cellStyle name="40% - uthevingsfarge 1 26 3 2" xfId="7551" xr:uid="{00000000-0005-0000-0000-0000FA120000}"/>
    <cellStyle name="40% - uthevingsfarge 1 26 4" xfId="10394" xr:uid="{00000000-0005-0000-0000-0000FB120000}"/>
    <cellStyle name="40% - uthevingsfarge 1 27" xfId="1265" xr:uid="{00000000-0005-0000-0000-0000FC120000}"/>
    <cellStyle name="40% - uthevingsfarge 1 27 2" xfId="1266" xr:uid="{00000000-0005-0000-0000-0000FD120000}"/>
    <cellStyle name="40% - uthevingsfarge 1 27 2 2" xfId="5620" xr:uid="{00000000-0005-0000-0000-0000FE120000}"/>
    <cellStyle name="40% - uthevingsfarge 1 27 2 2 2" xfId="8253" xr:uid="{00000000-0005-0000-0000-0000FF120000}"/>
    <cellStyle name="40% - uthevingsfarge 1 27 2 3" xfId="9946" xr:uid="{00000000-0005-0000-0000-000000130000}"/>
    <cellStyle name="40% - uthevingsfarge 1 27 3" xfId="4899" xr:uid="{00000000-0005-0000-0000-000001130000}"/>
    <cellStyle name="40% - uthevingsfarge 1 27 3 2" xfId="7552" xr:uid="{00000000-0005-0000-0000-000002130000}"/>
    <cellStyle name="40% - uthevingsfarge 1 27 4" xfId="9818" xr:uid="{00000000-0005-0000-0000-000003130000}"/>
    <cellStyle name="40% - uthevingsfarge 1 28" xfId="1267" xr:uid="{00000000-0005-0000-0000-000004130000}"/>
    <cellStyle name="40% - uthevingsfarge 1 28 2" xfId="1268" xr:uid="{00000000-0005-0000-0000-000005130000}"/>
    <cellStyle name="40% - uthevingsfarge 1 28 2 2" xfId="5621" xr:uid="{00000000-0005-0000-0000-000006130000}"/>
    <cellStyle name="40% - uthevingsfarge 1 28 2 2 2" xfId="8254" xr:uid="{00000000-0005-0000-0000-000007130000}"/>
    <cellStyle name="40% - uthevingsfarge 1 28 2 3" xfId="10276" xr:uid="{00000000-0005-0000-0000-000008130000}"/>
    <cellStyle name="40% - uthevingsfarge 1 28 3" xfId="4900" xr:uid="{00000000-0005-0000-0000-000009130000}"/>
    <cellStyle name="40% - uthevingsfarge 1 28 3 2" xfId="7553" xr:uid="{00000000-0005-0000-0000-00000A130000}"/>
    <cellStyle name="40% - uthevingsfarge 1 28 4" xfId="10393" xr:uid="{00000000-0005-0000-0000-00000B130000}"/>
    <cellStyle name="40% - uthevingsfarge 1 29" xfId="1269" xr:uid="{00000000-0005-0000-0000-00000C130000}"/>
    <cellStyle name="40% - uthevingsfarge 1 29 2" xfId="1270" xr:uid="{00000000-0005-0000-0000-00000D130000}"/>
    <cellStyle name="40% - uthevingsfarge 1 29 2 2" xfId="5622" xr:uid="{00000000-0005-0000-0000-00000E130000}"/>
    <cellStyle name="40% - uthevingsfarge 1 29 2 2 2" xfId="8255" xr:uid="{00000000-0005-0000-0000-00000F130000}"/>
    <cellStyle name="40% - uthevingsfarge 1 29 2 3" xfId="9945" xr:uid="{00000000-0005-0000-0000-000010130000}"/>
    <cellStyle name="40% - uthevingsfarge 1 29 3" xfId="4901" xr:uid="{00000000-0005-0000-0000-000011130000}"/>
    <cellStyle name="40% - uthevingsfarge 1 29 3 2" xfId="7554" xr:uid="{00000000-0005-0000-0000-000012130000}"/>
    <cellStyle name="40% - uthevingsfarge 1 29 4" xfId="9817" xr:uid="{00000000-0005-0000-0000-000013130000}"/>
    <cellStyle name="40% - uthevingsfarge 1 3" xfId="1271" xr:uid="{00000000-0005-0000-0000-000014130000}"/>
    <cellStyle name="40% - uthevingsfarge 1 3 2" xfId="1272" xr:uid="{00000000-0005-0000-0000-000015130000}"/>
    <cellStyle name="40% - uthevingsfarge 1 3 2 2" xfId="5623" xr:uid="{00000000-0005-0000-0000-000016130000}"/>
    <cellStyle name="40% - uthevingsfarge 1 3 2 2 2" xfId="8256" xr:uid="{00000000-0005-0000-0000-000017130000}"/>
    <cellStyle name="40% - uthevingsfarge 1 3 2 3" xfId="10275" xr:uid="{00000000-0005-0000-0000-000018130000}"/>
    <cellStyle name="40% - uthevingsfarge 1 3 3" xfId="4902" xr:uid="{00000000-0005-0000-0000-000019130000}"/>
    <cellStyle name="40% - uthevingsfarge 1 3 3 2" xfId="7555" xr:uid="{00000000-0005-0000-0000-00001A130000}"/>
    <cellStyle name="40% - uthevingsfarge 1 3 4" xfId="10392" xr:uid="{00000000-0005-0000-0000-00001B130000}"/>
    <cellStyle name="40% - uthevingsfarge 1 30" xfId="1273" xr:uid="{00000000-0005-0000-0000-00001C130000}"/>
    <cellStyle name="40% - uthevingsfarge 1 30 2" xfId="1274" xr:uid="{00000000-0005-0000-0000-00001D130000}"/>
    <cellStyle name="40% - uthevingsfarge 1 30 2 2" xfId="5624" xr:uid="{00000000-0005-0000-0000-00001E130000}"/>
    <cellStyle name="40% - uthevingsfarge 1 30 2 2 2" xfId="8257" xr:uid="{00000000-0005-0000-0000-00001F130000}"/>
    <cellStyle name="40% - uthevingsfarge 1 30 2 3" xfId="9882" xr:uid="{00000000-0005-0000-0000-000020130000}"/>
    <cellStyle name="40% - uthevingsfarge 1 30 3" xfId="4903" xr:uid="{00000000-0005-0000-0000-000021130000}"/>
    <cellStyle name="40% - uthevingsfarge 1 30 3 2" xfId="7556" xr:uid="{00000000-0005-0000-0000-000022130000}"/>
    <cellStyle name="40% - uthevingsfarge 1 30 4" xfId="9816" xr:uid="{00000000-0005-0000-0000-000023130000}"/>
    <cellStyle name="40% - uthevingsfarge 1 31" xfId="1275" xr:uid="{00000000-0005-0000-0000-000024130000}"/>
    <cellStyle name="40% - uthevingsfarge 1 31 2" xfId="1276" xr:uid="{00000000-0005-0000-0000-000025130000}"/>
    <cellStyle name="40% - uthevingsfarge 1 31 2 2" xfId="5625" xr:uid="{00000000-0005-0000-0000-000026130000}"/>
    <cellStyle name="40% - uthevingsfarge 1 31 2 2 2" xfId="8258" xr:uid="{00000000-0005-0000-0000-000027130000}"/>
    <cellStyle name="40% - uthevingsfarge 1 31 2 3" xfId="10118" xr:uid="{00000000-0005-0000-0000-000028130000}"/>
    <cellStyle name="40% - uthevingsfarge 1 31 3" xfId="4904" xr:uid="{00000000-0005-0000-0000-000029130000}"/>
    <cellStyle name="40% - uthevingsfarge 1 31 3 2" xfId="7557" xr:uid="{00000000-0005-0000-0000-00002A130000}"/>
    <cellStyle name="40% - uthevingsfarge 1 31 4" xfId="10228" xr:uid="{00000000-0005-0000-0000-00002B130000}"/>
    <cellStyle name="40% - uthevingsfarge 1 32" xfId="1277" xr:uid="{00000000-0005-0000-0000-00002C130000}"/>
    <cellStyle name="40% - uthevingsfarge 1 32 2" xfId="1278" xr:uid="{00000000-0005-0000-0000-00002D130000}"/>
    <cellStyle name="40% - uthevingsfarge 1 32 2 2" xfId="5626" xr:uid="{00000000-0005-0000-0000-00002E130000}"/>
    <cellStyle name="40% - uthevingsfarge 1 32 2 2 2" xfId="8259" xr:uid="{00000000-0005-0000-0000-00002F130000}"/>
    <cellStyle name="40% - uthevingsfarge 1 32 2 3" xfId="9517" xr:uid="{00000000-0005-0000-0000-000030130000}"/>
    <cellStyle name="40% - uthevingsfarge 1 32 3" xfId="4905" xr:uid="{00000000-0005-0000-0000-000031130000}"/>
    <cellStyle name="40% - uthevingsfarge 1 32 3 2" xfId="7558" xr:uid="{00000000-0005-0000-0000-000032130000}"/>
    <cellStyle name="40% - uthevingsfarge 1 32 4" xfId="9516" xr:uid="{00000000-0005-0000-0000-000033130000}"/>
    <cellStyle name="40% - uthevingsfarge 1 33" xfId="1279" xr:uid="{00000000-0005-0000-0000-000034130000}"/>
    <cellStyle name="40% - uthevingsfarge 1 33 2" xfId="1280" xr:uid="{00000000-0005-0000-0000-000035130000}"/>
    <cellStyle name="40% - uthevingsfarge 1 33 2 2" xfId="5627" xr:uid="{00000000-0005-0000-0000-000036130000}"/>
    <cellStyle name="40% - uthevingsfarge 1 33 2 2 2" xfId="8260" xr:uid="{00000000-0005-0000-0000-000037130000}"/>
    <cellStyle name="40% - uthevingsfarge 1 33 2 3" xfId="9515" xr:uid="{00000000-0005-0000-0000-000038130000}"/>
    <cellStyle name="40% - uthevingsfarge 1 33 3" xfId="4906" xr:uid="{00000000-0005-0000-0000-000039130000}"/>
    <cellStyle name="40% - uthevingsfarge 1 33 3 2" xfId="7559" xr:uid="{00000000-0005-0000-0000-00003A130000}"/>
    <cellStyle name="40% - uthevingsfarge 1 33 4" xfId="9514" xr:uid="{00000000-0005-0000-0000-00003B130000}"/>
    <cellStyle name="40% - uthevingsfarge 1 34" xfId="1281" xr:uid="{00000000-0005-0000-0000-00003C130000}"/>
    <cellStyle name="40% - uthevingsfarge 1 34 2" xfId="1282" xr:uid="{00000000-0005-0000-0000-00003D130000}"/>
    <cellStyle name="40% - uthevingsfarge 1 34 2 2" xfId="5628" xr:uid="{00000000-0005-0000-0000-00003E130000}"/>
    <cellStyle name="40% - uthevingsfarge 1 34 2 2 2" xfId="8261" xr:uid="{00000000-0005-0000-0000-00003F130000}"/>
    <cellStyle name="40% - uthevingsfarge 1 34 2 3" xfId="10227" xr:uid="{00000000-0005-0000-0000-000040130000}"/>
    <cellStyle name="40% - uthevingsfarge 1 34 3" xfId="4907" xr:uid="{00000000-0005-0000-0000-000041130000}"/>
    <cellStyle name="40% - uthevingsfarge 1 34 3 2" xfId="7560" xr:uid="{00000000-0005-0000-0000-000042130000}"/>
    <cellStyle name="40% - uthevingsfarge 1 34 4" xfId="9513" xr:uid="{00000000-0005-0000-0000-000043130000}"/>
    <cellStyle name="40% - uthevingsfarge 1 35" xfId="1283" xr:uid="{00000000-0005-0000-0000-000044130000}"/>
    <cellStyle name="40% - uthevingsfarge 1 35 2" xfId="1284" xr:uid="{00000000-0005-0000-0000-000045130000}"/>
    <cellStyle name="40% - uthevingsfarge 1 35 2 2" xfId="5629" xr:uid="{00000000-0005-0000-0000-000046130000}"/>
    <cellStyle name="40% - uthevingsfarge 1 35 2 2 2" xfId="8262" xr:uid="{00000000-0005-0000-0000-000047130000}"/>
    <cellStyle name="40% - uthevingsfarge 1 35 2 3" xfId="9512" xr:uid="{00000000-0005-0000-0000-000048130000}"/>
    <cellStyle name="40% - uthevingsfarge 1 35 3" xfId="4908" xr:uid="{00000000-0005-0000-0000-000049130000}"/>
    <cellStyle name="40% - uthevingsfarge 1 35 3 2" xfId="7561" xr:uid="{00000000-0005-0000-0000-00004A130000}"/>
    <cellStyle name="40% - uthevingsfarge 1 35 4" xfId="9511" xr:uid="{00000000-0005-0000-0000-00004B130000}"/>
    <cellStyle name="40% - uthevingsfarge 1 36" xfId="1285" xr:uid="{00000000-0005-0000-0000-00004C130000}"/>
    <cellStyle name="40% - uthevingsfarge 1 36 2" xfId="1286" xr:uid="{00000000-0005-0000-0000-00004D130000}"/>
    <cellStyle name="40% - uthevingsfarge 1 36 2 2" xfId="5630" xr:uid="{00000000-0005-0000-0000-00004E130000}"/>
    <cellStyle name="40% - uthevingsfarge 1 36 2 2 2" xfId="8263" xr:uid="{00000000-0005-0000-0000-00004F130000}"/>
    <cellStyle name="40% - uthevingsfarge 1 36 2 3" xfId="9510" xr:uid="{00000000-0005-0000-0000-000050130000}"/>
    <cellStyle name="40% - uthevingsfarge 1 36 3" xfId="4909" xr:uid="{00000000-0005-0000-0000-000051130000}"/>
    <cellStyle name="40% - uthevingsfarge 1 36 3 2" xfId="7562" xr:uid="{00000000-0005-0000-0000-000052130000}"/>
    <cellStyle name="40% - uthevingsfarge 1 36 4" xfId="9509" xr:uid="{00000000-0005-0000-0000-000053130000}"/>
    <cellStyle name="40% - uthevingsfarge 1 37" xfId="1287" xr:uid="{00000000-0005-0000-0000-000054130000}"/>
    <cellStyle name="40% - uthevingsfarge 1 37 2" xfId="1288" xr:uid="{00000000-0005-0000-0000-000055130000}"/>
    <cellStyle name="40% - uthevingsfarge 1 37 2 2" xfId="5631" xr:uid="{00000000-0005-0000-0000-000056130000}"/>
    <cellStyle name="40% - uthevingsfarge 1 37 2 2 2" xfId="8264" xr:uid="{00000000-0005-0000-0000-000057130000}"/>
    <cellStyle name="40% - uthevingsfarge 1 37 2 3" xfId="9508" xr:uid="{00000000-0005-0000-0000-000058130000}"/>
    <cellStyle name="40% - uthevingsfarge 1 37 3" xfId="4910" xr:uid="{00000000-0005-0000-0000-000059130000}"/>
    <cellStyle name="40% - uthevingsfarge 1 37 3 2" xfId="7563" xr:uid="{00000000-0005-0000-0000-00005A130000}"/>
    <cellStyle name="40% - uthevingsfarge 1 37 4" xfId="10550" xr:uid="{00000000-0005-0000-0000-00005B130000}"/>
    <cellStyle name="40% - uthevingsfarge 1 38" xfId="1289" xr:uid="{00000000-0005-0000-0000-00005C130000}"/>
    <cellStyle name="40% - uthevingsfarge 1 38 2" xfId="1290" xr:uid="{00000000-0005-0000-0000-00005D130000}"/>
    <cellStyle name="40% - uthevingsfarge 1 38 2 2" xfId="5632" xr:uid="{00000000-0005-0000-0000-00005E130000}"/>
    <cellStyle name="40% - uthevingsfarge 1 38 2 2 2" xfId="8265" xr:uid="{00000000-0005-0000-0000-00005F130000}"/>
    <cellStyle name="40% - uthevingsfarge 1 38 2 3" xfId="9507" xr:uid="{00000000-0005-0000-0000-000060130000}"/>
    <cellStyle name="40% - uthevingsfarge 1 38 3" xfId="4911" xr:uid="{00000000-0005-0000-0000-000061130000}"/>
    <cellStyle name="40% - uthevingsfarge 1 38 3 2" xfId="7564" xr:uid="{00000000-0005-0000-0000-000062130000}"/>
    <cellStyle name="40% - uthevingsfarge 1 38 4" xfId="9506" xr:uid="{00000000-0005-0000-0000-000063130000}"/>
    <cellStyle name="40% - uthevingsfarge 1 39" xfId="1291" xr:uid="{00000000-0005-0000-0000-000064130000}"/>
    <cellStyle name="40% - uthevingsfarge 1 39 2" xfId="1292" xr:uid="{00000000-0005-0000-0000-000065130000}"/>
    <cellStyle name="40% - uthevingsfarge 1 39 2 2" xfId="5633" xr:uid="{00000000-0005-0000-0000-000066130000}"/>
    <cellStyle name="40% - uthevingsfarge 1 39 2 2 2" xfId="8266" xr:uid="{00000000-0005-0000-0000-000067130000}"/>
    <cellStyle name="40% - uthevingsfarge 1 39 2 3" xfId="9505" xr:uid="{00000000-0005-0000-0000-000068130000}"/>
    <cellStyle name="40% - uthevingsfarge 1 39 3" xfId="4912" xr:uid="{00000000-0005-0000-0000-000069130000}"/>
    <cellStyle name="40% - uthevingsfarge 1 39 3 2" xfId="7565" xr:uid="{00000000-0005-0000-0000-00006A130000}"/>
    <cellStyle name="40% - uthevingsfarge 1 39 4" xfId="9504" xr:uid="{00000000-0005-0000-0000-00006B130000}"/>
    <cellStyle name="40% - uthevingsfarge 1 4" xfId="1293" xr:uid="{00000000-0005-0000-0000-00006C130000}"/>
    <cellStyle name="40% - uthevingsfarge 1 4 2" xfId="1294" xr:uid="{00000000-0005-0000-0000-00006D130000}"/>
    <cellStyle name="40% - uthevingsfarge 1 4 2 2" xfId="5634" xr:uid="{00000000-0005-0000-0000-00006E130000}"/>
    <cellStyle name="40% - uthevingsfarge 1 4 2 2 2" xfId="8267" xr:uid="{00000000-0005-0000-0000-00006F130000}"/>
    <cellStyle name="40% - uthevingsfarge 1 4 2 3" xfId="9503" xr:uid="{00000000-0005-0000-0000-000070130000}"/>
    <cellStyle name="40% - uthevingsfarge 1 4 3" xfId="4913" xr:uid="{00000000-0005-0000-0000-000071130000}"/>
    <cellStyle name="40% - uthevingsfarge 1 4 3 2" xfId="7566" xr:uid="{00000000-0005-0000-0000-000072130000}"/>
    <cellStyle name="40% - uthevingsfarge 1 4 4" xfId="9502" xr:uid="{00000000-0005-0000-0000-000073130000}"/>
    <cellStyle name="40% - uthevingsfarge 1 40" xfId="1295" xr:uid="{00000000-0005-0000-0000-000074130000}"/>
    <cellStyle name="40% - uthevingsfarge 1 40 2" xfId="1296" xr:uid="{00000000-0005-0000-0000-000075130000}"/>
    <cellStyle name="40% - uthevingsfarge 1 40 2 2" xfId="5635" xr:uid="{00000000-0005-0000-0000-000076130000}"/>
    <cellStyle name="40% - uthevingsfarge 1 40 2 2 2" xfId="8268" xr:uid="{00000000-0005-0000-0000-000077130000}"/>
    <cellStyle name="40% - uthevingsfarge 1 40 2 3" xfId="9501" xr:uid="{00000000-0005-0000-0000-000078130000}"/>
    <cellStyle name="40% - uthevingsfarge 1 40 3" xfId="4914" xr:uid="{00000000-0005-0000-0000-000079130000}"/>
    <cellStyle name="40% - uthevingsfarge 1 40 3 2" xfId="7567" xr:uid="{00000000-0005-0000-0000-00007A130000}"/>
    <cellStyle name="40% - uthevingsfarge 1 40 4" xfId="9500" xr:uid="{00000000-0005-0000-0000-00007B130000}"/>
    <cellStyle name="40% - uthevingsfarge 1 41" xfId="1297" xr:uid="{00000000-0005-0000-0000-00007C130000}"/>
    <cellStyle name="40% - uthevingsfarge 1 41 2" xfId="1298" xr:uid="{00000000-0005-0000-0000-00007D130000}"/>
    <cellStyle name="40% - uthevingsfarge 1 41 2 2" xfId="5636" xr:uid="{00000000-0005-0000-0000-00007E130000}"/>
    <cellStyle name="40% - uthevingsfarge 1 41 2 2 2" xfId="8269" xr:uid="{00000000-0005-0000-0000-00007F130000}"/>
    <cellStyle name="40% - uthevingsfarge 1 41 2 3" xfId="10601" xr:uid="{00000000-0005-0000-0000-000080130000}"/>
    <cellStyle name="40% - uthevingsfarge 1 41 3" xfId="4915" xr:uid="{00000000-0005-0000-0000-000081130000}"/>
    <cellStyle name="40% - uthevingsfarge 1 41 3 2" xfId="7568" xr:uid="{00000000-0005-0000-0000-000082130000}"/>
    <cellStyle name="40% - uthevingsfarge 1 41 4" xfId="9499" xr:uid="{00000000-0005-0000-0000-000083130000}"/>
    <cellStyle name="40% - uthevingsfarge 1 42" xfId="1299" xr:uid="{00000000-0005-0000-0000-000084130000}"/>
    <cellStyle name="40% - uthevingsfarge 1 42 2" xfId="1300" xr:uid="{00000000-0005-0000-0000-000085130000}"/>
    <cellStyle name="40% - uthevingsfarge 1 42 2 2" xfId="5637" xr:uid="{00000000-0005-0000-0000-000086130000}"/>
    <cellStyle name="40% - uthevingsfarge 1 42 2 2 2" xfId="8270" xr:uid="{00000000-0005-0000-0000-000087130000}"/>
    <cellStyle name="40% - uthevingsfarge 1 42 2 3" xfId="10600" xr:uid="{00000000-0005-0000-0000-000088130000}"/>
    <cellStyle name="40% - uthevingsfarge 1 42 3" xfId="4916" xr:uid="{00000000-0005-0000-0000-000089130000}"/>
    <cellStyle name="40% - uthevingsfarge 1 42 3 2" xfId="7569" xr:uid="{00000000-0005-0000-0000-00008A130000}"/>
    <cellStyle name="40% - uthevingsfarge 1 42 4" xfId="9498" xr:uid="{00000000-0005-0000-0000-00008B130000}"/>
    <cellStyle name="40% - uthevingsfarge 1 43" xfId="1301" xr:uid="{00000000-0005-0000-0000-00008C130000}"/>
    <cellStyle name="40% - uthevingsfarge 1 43 2" xfId="1302" xr:uid="{00000000-0005-0000-0000-00008D130000}"/>
    <cellStyle name="40% - uthevingsfarge 1 43 2 2" xfId="5638" xr:uid="{00000000-0005-0000-0000-00008E130000}"/>
    <cellStyle name="40% - uthevingsfarge 1 43 2 2 2" xfId="8271" xr:uid="{00000000-0005-0000-0000-00008F130000}"/>
    <cellStyle name="40% - uthevingsfarge 1 43 2 3" xfId="10599" xr:uid="{00000000-0005-0000-0000-000090130000}"/>
    <cellStyle name="40% - uthevingsfarge 1 43 3" xfId="4917" xr:uid="{00000000-0005-0000-0000-000091130000}"/>
    <cellStyle name="40% - uthevingsfarge 1 43 3 2" xfId="7570" xr:uid="{00000000-0005-0000-0000-000092130000}"/>
    <cellStyle name="40% - uthevingsfarge 1 43 4" xfId="9497" xr:uid="{00000000-0005-0000-0000-000093130000}"/>
    <cellStyle name="40% - uthevingsfarge 1 44" xfId="1303" xr:uid="{00000000-0005-0000-0000-000094130000}"/>
    <cellStyle name="40% - uthevingsfarge 1 44 2" xfId="1304" xr:uid="{00000000-0005-0000-0000-000095130000}"/>
    <cellStyle name="40% - uthevingsfarge 1 44 2 2" xfId="5639" xr:uid="{00000000-0005-0000-0000-000096130000}"/>
    <cellStyle name="40% - uthevingsfarge 1 44 2 2 2" xfId="8272" xr:uid="{00000000-0005-0000-0000-000097130000}"/>
    <cellStyle name="40% - uthevingsfarge 1 44 2 3" xfId="10598" xr:uid="{00000000-0005-0000-0000-000098130000}"/>
    <cellStyle name="40% - uthevingsfarge 1 44 3" xfId="4918" xr:uid="{00000000-0005-0000-0000-000099130000}"/>
    <cellStyle name="40% - uthevingsfarge 1 44 3 2" xfId="7571" xr:uid="{00000000-0005-0000-0000-00009A130000}"/>
    <cellStyle name="40% - uthevingsfarge 1 44 4" xfId="9496" xr:uid="{00000000-0005-0000-0000-00009B130000}"/>
    <cellStyle name="40% - uthevingsfarge 1 45" xfId="1305" xr:uid="{00000000-0005-0000-0000-00009C130000}"/>
    <cellStyle name="40% - uthevingsfarge 1 45 2" xfId="1306" xr:uid="{00000000-0005-0000-0000-00009D130000}"/>
    <cellStyle name="40% - uthevingsfarge 1 45 2 2" xfId="5640" xr:uid="{00000000-0005-0000-0000-00009E130000}"/>
    <cellStyle name="40% - uthevingsfarge 1 45 2 2 2" xfId="8273" xr:uid="{00000000-0005-0000-0000-00009F130000}"/>
    <cellStyle name="40% - uthevingsfarge 1 45 2 3" xfId="10597" xr:uid="{00000000-0005-0000-0000-0000A0130000}"/>
    <cellStyle name="40% - uthevingsfarge 1 45 3" xfId="4919" xr:uid="{00000000-0005-0000-0000-0000A1130000}"/>
    <cellStyle name="40% - uthevingsfarge 1 45 3 2" xfId="7572" xr:uid="{00000000-0005-0000-0000-0000A2130000}"/>
    <cellStyle name="40% - uthevingsfarge 1 45 4" xfId="9495" xr:uid="{00000000-0005-0000-0000-0000A3130000}"/>
    <cellStyle name="40% - uthevingsfarge 1 46" xfId="1307" xr:uid="{00000000-0005-0000-0000-0000A4130000}"/>
    <cellStyle name="40% - uthevingsfarge 1 46 2" xfId="1308" xr:uid="{00000000-0005-0000-0000-0000A5130000}"/>
    <cellStyle name="40% - uthevingsfarge 1 46 2 2" xfId="5641" xr:uid="{00000000-0005-0000-0000-0000A6130000}"/>
    <cellStyle name="40% - uthevingsfarge 1 46 2 2 2" xfId="8274" xr:uid="{00000000-0005-0000-0000-0000A7130000}"/>
    <cellStyle name="40% - uthevingsfarge 1 46 2 3" xfId="10596" xr:uid="{00000000-0005-0000-0000-0000A8130000}"/>
    <cellStyle name="40% - uthevingsfarge 1 46 3" xfId="4920" xr:uid="{00000000-0005-0000-0000-0000A9130000}"/>
    <cellStyle name="40% - uthevingsfarge 1 46 3 2" xfId="7573" xr:uid="{00000000-0005-0000-0000-0000AA130000}"/>
    <cellStyle name="40% - uthevingsfarge 1 46 4" xfId="9494" xr:uid="{00000000-0005-0000-0000-0000AB130000}"/>
    <cellStyle name="40% - uthevingsfarge 1 47" xfId="1309" xr:uid="{00000000-0005-0000-0000-0000AC130000}"/>
    <cellStyle name="40% - uthevingsfarge 1 47 2" xfId="1310" xr:uid="{00000000-0005-0000-0000-0000AD130000}"/>
    <cellStyle name="40% - uthevingsfarge 1 47 2 2" xfId="5642" xr:uid="{00000000-0005-0000-0000-0000AE130000}"/>
    <cellStyle name="40% - uthevingsfarge 1 47 2 2 2" xfId="8275" xr:uid="{00000000-0005-0000-0000-0000AF130000}"/>
    <cellStyle name="40% - uthevingsfarge 1 47 2 3" xfId="10595" xr:uid="{00000000-0005-0000-0000-0000B0130000}"/>
    <cellStyle name="40% - uthevingsfarge 1 47 3" xfId="4921" xr:uid="{00000000-0005-0000-0000-0000B1130000}"/>
    <cellStyle name="40% - uthevingsfarge 1 47 3 2" xfId="7574" xr:uid="{00000000-0005-0000-0000-0000B2130000}"/>
    <cellStyle name="40% - uthevingsfarge 1 47 4" xfId="9493" xr:uid="{00000000-0005-0000-0000-0000B3130000}"/>
    <cellStyle name="40% - uthevingsfarge 1 48" xfId="1311" xr:uid="{00000000-0005-0000-0000-0000B4130000}"/>
    <cellStyle name="40% - uthevingsfarge 1 48 2" xfId="1312" xr:uid="{00000000-0005-0000-0000-0000B5130000}"/>
    <cellStyle name="40% - uthevingsfarge 1 48 2 2" xfId="5643" xr:uid="{00000000-0005-0000-0000-0000B6130000}"/>
    <cellStyle name="40% - uthevingsfarge 1 48 2 2 2" xfId="8276" xr:uid="{00000000-0005-0000-0000-0000B7130000}"/>
    <cellStyle name="40% - uthevingsfarge 1 48 2 3" xfId="10594" xr:uid="{00000000-0005-0000-0000-0000B8130000}"/>
    <cellStyle name="40% - uthevingsfarge 1 48 3" xfId="4922" xr:uid="{00000000-0005-0000-0000-0000B9130000}"/>
    <cellStyle name="40% - uthevingsfarge 1 48 3 2" xfId="7575" xr:uid="{00000000-0005-0000-0000-0000BA130000}"/>
    <cellStyle name="40% - uthevingsfarge 1 48 4" xfId="9492" xr:uid="{00000000-0005-0000-0000-0000BB130000}"/>
    <cellStyle name="40% - uthevingsfarge 1 49" xfId="1313" xr:uid="{00000000-0005-0000-0000-0000BC130000}"/>
    <cellStyle name="40% - uthevingsfarge 1 49 2" xfId="1314" xr:uid="{00000000-0005-0000-0000-0000BD130000}"/>
    <cellStyle name="40% - uthevingsfarge 1 49 2 2" xfId="5644" xr:uid="{00000000-0005-0000-0000-0000BE130000}"/>
    <cellStyle name="40% - uthevingsfarge 1 49 2 2 2" xfId="8277" xr:uid="{00000000-0005-0000-0000-0000BF130000}"/>
    <cellStyle name="40% - uthevingsfarge 1 49 2 3" xfId="10593" xr:uid="{00000000-0005-0000-0000-0000C0130000}"/>
    <cellStyle name="40% - uthevingsfarge 1 49 3" xfId="4923" xr:uid="{00000000-0005-0000-0000-0000C1130000}"/>
    <cellStyle name="40% - uthevingsfarge 1 49 3 2" xfId="7576" xr:uid="{00000000-0005-0000-0000-0000C2130000}"/>
    <cellStyle name="40% - uthevingsfarge 1 49 4" xfId="9491" xr:uid="{00000000-0005-0000-0000-0000C3130000}"/>
    <cellStyle name="40% - uthevingsfarge 1 5" xfId="1315" xr:uid="{00000000-0005-0000-0000-0000C4130000}"/>
    <cellStyle name="40% - uthevingsfarge 1 5 2" xfId="1316" xr:uid="{00000000-0005-0000-0000-0000C5130000}"/>
    <cellStyle name="40% - uthevingsfarge 1 5 2 2" xfId="5645" xr:uid="{00000000-0005-0000-0000-0000C6130000}"/>
    <cellStyle name="40% - uthevingsfarge 1 5 2 2 2" xfId="8278" xr:uid="{00000000-0005-0000-0000-0000C7130000}"/>
    <cellStyle name="40% - uthevingsfarge 1 5 2 3" xfId="10592" xr:uid="{00000000-0005-0000-0000-0000C8130000}"/>
    <cellStyle name="40% - uthevingsfarge 1 5 3" xfId="4924" xr:uid="{00000000-0005-0000-0000-0000C9130000}"/>
    <cellStyle name="40% - uthevingsfarge 1 5 3 2" xfId="7577" xr:uid="{00000000-0005-0000-0000-0000CA130000}"/>
    <cellStyle name="40% - uthevingsfarge 1 5 4" xfId="9490" xr:uid="{00000000-0005-0000-0000-0000CB130000}"/>
    <cellStyle name="40% - uthevingsfarge 1 50" xfId="1317" xr:uid="{00000000-0005-0000-0000-0000CC130000}"/>
    <cellStyle name="40% - uthevingsfarge 1 50 2" xfId="1318" xr:uid="{00000000-0005-0000-0000-0000CD130000}"/>
    <cellStyle name="40% - uthevingsfarge 1 50 2 2" xfId="5646" xr:uid="{00000000-0005-0000-0000-0000CE130000}"/>
    <cellStyle name="40% - uthevingsfarge 1 50 2 2 2" xfId="8279" xr:uid="{00000000-0005-0000-0000-0000CF130000}"/>
    <cellStyle name="40% - uthevingsfarge 1 50 2 3" xfId="10591" xr:uid="{00000000-0005-0000-0000-0000D0130000}"/>
    <cellStyle name="40% - uthevingsfarge 1 50 3" xfId="4925" xr:uid="{00000000-0005-0000-0000-0000D1130000}"/>
    <cellStyle name="40% - uthevingsfarge 1 50 3 2" xfId="7578" xr:uid="{00000000-0005-0000-0000-0000D2130000}"/>
    <cellStyle name="40% - uthevingsfarge 1 50 4" xfId="9489" xr:uid="{00000000-0005-0000-0000-0000D3130000}"/>
    <cellStyle name="40% - uthevingsfarge 1 51" xfId="1319" xr:uid="{00000000-0005-0000-0000-0000D4130000}"/>
    <cellStyle name="40% - uthevingsfarge 1 51 2" xfId="1320" xr:uid="{00000000-0005-0000-0000-0000D5130000}"/>
    <cellStyle name="40% - uthevingsfarge 1 51 2 2" xfId="5647" xr:uid="{00000000-0005-0000-0000-0000D6130000}"/>
    <cellStyle name="40% - uthevingsfarge 1 51 2 2 2" xfId="8280" xr:uid="{00000000-0005-0000-0000-0000D7130000}"/>
    <cellStyle name="40% - uthevingsfarge 1 51 2 3" xfId="10590" xr:uid="{00000000-0005-0000-0000-0000D8130000}"/>
    <cellStyle name="40% - uthevingsfarge 1 51 3" xfId="4926" xr:uid="{00000000-0005-0000-0000-0000D9130000}"/>
    <cellStyle name="40% - uthevingsfarge 1 51 3 2" xfId="7579" xr:uid="{00000000-0005-0000-0000-0000DA130000}"/>
    <cellStyle name="40% - uthevingsfarge 1 51 4" xfId="9488" xr:uid="{00000000-0005-0000-0000-0000DB130000}"/>
    <cellStyle name="40% - uthevingsfarge 1 52" xfId="1321" xr:uid="{00000000-0005-0000-0000-0000DC130000}"/>
    <cellStyle name="40% - uthevingsfarge 1 52 2" xfId="1322" xr:uid="{00000000-0005-0000-0000-0000DD130000}"/>
    <cellStyle name="40% - uthevingsfarge 1 52 2 2" xfId="5648" xr:uid="{00000000-0005-0000-0000-0000DE130000}"/>
    <cellStyle name="40% - uthevingsfarge 1 52 2 2 2" xfId="8281" xr:uid="{00000000-0005-0000-0000-0000DF130000}"/>
    <cellStyle name="40% - uthevingsfarge 1 52 2 3" xfId="10589" xr:uid="{00000000-0005-0000-0000-0000E0130000}"/>
    <cellStyle name="40% - uthevingsfarge 1 52 3" xfId="4927" xr:uid="{00000000-0005-0000-0000-0000E1130000}"/>
    <cellStyle name="40% - uthevingsfarge 1 52 3 2" xfId="7580" xr:uid="{00000000-0005-0000-0000-0000E2130000}"/>
    <cellStyle name="40% - uthevingsfarge 1 52 4" xfId="9487" xr:uid="{00000000-0005-0000-0000-0000E3130000}"/>
    <cellStyle name="40% - uthevingsfarge 1 53" xfId="1323" xr:uid="{00000000-0005-0000-0000-0000E4130000}"/>
    <cellStyle name="40% - uthevingsfarge 1 53 2" xfId="1324" xr:uid="{00000000-0005-0000-0000-0000E5130000}"/>
    <cellStyle name="40% - uthevingsfarge 1 53 2 2" xfId="5649" xr:uid="{00000000-0005-0000-0000-0000E6130000}"/>
    <cellStyle name="40% - uthevingsfarge 1 53 2 2 2" xfId="8282" xr:uid="{00000000-0005-0000-0000-0000E7130000}"/>
    <cellStyle name="40% - uthevingsfarge 1 53 2 3" xfId="10588" xr:uid="{00000000-0005-0000-0000-0000E8130000}"/>
    <cellStyle name="40% - uthevingsfarge 1 53 3" xfId="4928" xr:uid="{00000000-0005-0000-0000-0000E9130000}"/>
    <cellStyle name="40% - uthevingsfarge 1 53 3 2" xfId="7581" xr:uid="{00000000-0005-0000-0000-0000EA130000}"/>
    <cellStyle name="40% - uthevingsfarge 1 53 4" xfId="9486" xr:uid="{00000000-0005-0000-0000-0000EB130000}"/>
    <cellStyle name="40% - uthevingsfarge 1 54" xfId="1325" xr:uid="{00000000-0005-0000-0000-0000EC130000}"/>
    <cellStyle name="40% - uthevingsfarge 1 54 2" xfId="1326" xr:uid="{00000000-0005-0000-0000-0000ED130000}"/>
    <cellStyle name="40% - uthevingsfarge 1 54 2 2" xfId="5650" xr:uid="{00000000-0005-0000-0000-0000EE130000}"/>
    <cellStyle name="40% - uthevingsfarge 1 54 2 2 2" xfId="8283" xr:uid="{00000000-0005-0000-0000-0000EF130000}"/>
    <cellStyle name="40% - uthevingsfarge 1 54 2 3" xfId="10587" xr:uid="{00000000-0005-0000-0000-0000F0130000}"/>
    <cellStyle name="40% - uthevingsfarge 1 54 3" xfId="4929" xr:uid="{00000000-0005-0000-0000-0000F1130000}"/>
    <cellStyle name="40% - uthevingsfarge 1 54 3 2" xfId="7582" xr:uid="{00000000-0005-0000-0000-0000F2130000}"/>
    <cellStyle name="40% - uthevingsfarge 1 54 4" xfId="9485" xr:uid="{00000000-0005-0000-0000-0000F3130000}"/>
    <cellStyle name="40% - uthevingsfarge 1 55" xfId="1327" xr:uid="{00000000-0005-0000-0000-0000F4130000}"/>
    <cellStyle name="40% - uthevingsfarge 1 55 2" xfId="1328" xr:uid="{00000000-0005-0000-0000-0000F5130000}"/>
    <cellStyle name="40% - uthevingsfarge 1 55 2 2" xfId="5651" xr:uid="{00000000-0005-0000-0000-0000F6130000}"/>
    <cellStyle name="40% - uthevingsfarge 1 55 2 2 2" xfId="8284" xr:uid="{00000000-0005-0000-0000-0000F7130000}"/>
    <cellStyle name="40% - uthevingsfarge 1 55 2 3" xfId="10586" xr:uid="{00000000-0005-0000-0000-0000F8130000}"/>
    <cellStyle name="40% - uthevingsfarge 1 55 3" xfId="4930" xr:uid="{00000000-0005-0000-0000-0000F9130000}"/>
    <cellStyle name="40% - uthevingsfarge 1 55 3 2" xfId="7583" xr:uid="{00000000-0005-0000-0000-0000FA130000}"/>
    <cellStyle name="40% - uthevingsfarge 1 55 4" xfId="9484" xr:uid="{00000000-0005-0000-0000-0000FB130000}"/>
    <cellStyle name="40% - uthevingsfarge 1 56" xfId="1329" xr:uid="{00000000-0005-0000-0000-0000FC130000}"/>
    <cellStyle name="40% - uthevingsfarge 1 56 2" xfId="1330" xr:uid="{00000000-0005-0000-0000-0000FD130000}"/>
    <cellStyle name="40% - uthevingsfarge 1 56 2 2" xfId="5652" xr:uid="{00000000-0005-0000-0000-0000FE130000}"/>
    <cellStyle name="40% - uthevingsfarge 1 56 2 2 2" xfId="8285" xr:uid="{00000000-0005-0000-0000-0000FF130000}"/>
    <cellStyle name="40% - uthevingsfarge 1 56 2 3" xfId="10585" xr:uid="{00000000-0005-0000-0000-000000140000}"/>
    <cellStyle name="40% - uthevingsfarge 1 56 3" xfId="4931" xr:uid="{00000000-0005-0000-0000-000001140000}"/>
    <cellStyle name="40% - uthevingsfarge 1 56 3 2" xfId="7584" xr:uid="{00000000-0005-0000-0000-000002140000}"/>
    <cellStyle name="40% - uthevingsfarge 1 56 4" xfId="9483" xr:uid="{00000000-0005-0000-0000-000003140000}"/>
    <cellStyle name="40% - uthevingsfarge 1 57" xfId="1331" xr:uid="{00000000-0005-0000-0000-000004140000}"/>
    <cellStyle name="40% - uthevingsfarge 1 57 2" xfId="1332" xr:uid="{00000000-0005-0000-0000-000005140000}"/>
    <cellStyle name="40% - uthevingsfarge 1 57 2 2" xfId="5653" xr:uid="{00000000-0005-0000-0000-000006140000}"/>
    <cellStyle name="40% - uthevingsfarge 1 57 2 2 2" xfId="8286" xr:uid="{00000000-0005-0000-0000-000007140000}"/>
    <cellStyle name="40% - uthevingsfarge 1 57 2 3" xfId="10584" xr:uid="{00000000-0005-0000-0000-000008140000}"/>
    <cellStyle name="40% - uthevingsfarge 1 57 3" xfId="4932" xr:uid="{00000000-0005-0000-0000-000009140000}"/>
    <cellStyle name="40% - uthevingsfarge 1 57 3 2" xfId="7585" xr:uid="{00000000-0005-0000-0000-00000A140000}"/>
    <cellStyle name="40% - uthevingsfarge 1 57 4" xfId="9482" xr:uid="{00000000-0005-0000-0000-00000B140000}"/>
    <cellStyle name="40% - uthevingsfarge 1 58" xfId="1333" xr:uid="{00000000-0005-0000-0000-00000C140000}"/>
    <cellStyle name="40% - uthevingsfarge 1 58 2" xfId="1334" xr:uid="{00000000-0005-0000-0000-00000D140000}"/>
    <cellStyle name="40% - uthevingsfarge 1 58 2 2" xfId="5654" xr:uid="{00000000-0005-0000-0000-00000E140000}"/>
    <cellStyle name="40% - uthevingsfarge 1 58 2 2 2" xfId="8287" xr:uid="{00000000-0005-0000-0000-00000F140000}"/>
    <cellStyle name="40% - uthevingsfarge 1 58 2 3" xfId="10583" xr:uid="{00000000-0005-0000-0000-000010140000}"/>
    <cellStyle name="40% - uthevingsfarge 1 58 3" xfId="4933" xr:uid="{00000000-0005-0000-0000-000011140000}"/>
    <cellStyle name="40% - uthevingsfarge 1 58 3 2" xfId="7586" xr:uid="{00000000-0005-0000-0000-000012140000}"/>
    <cellStyle name="40% - uthevingsfarge 1 58 4" xfId="9481" xr:uid="{00000000-0005-0000-0000-000013140000}"/>
    <cellStyle name="40% - uthevingsfarge 1 59" xfId="1335" xr:uid="{00000000-0005-0000-0000-000014140000}"/>
    <cellStyle name="40% - uthevingsfarge 1 59 2" xfId="1336" xr:uid="{00000000-0005-0000-0000-000015140000}"/>
    <cellStyle name="40% - uthevingsfarge 1 59 2 2" xfId="5655" xr:uid="{00000000-0005-0000-0000-000016140000}"/>
    <cellStyle name="40% - uthevingsfarge 1 59 2 2 2" xfId="8288" xr:uid="{00000000-0005-0000-0000-000017140000}"/>
    <cellStyle name="40% - uthevingsfarge 1 59 2 3" xfId="10582" xr:uid="{00000000-0005-0000-0000-000018140000}"/>
    <cellStyle name="40% - uthevingsfarge 1 59 3" xfId="4934" xr:uid="{00000000-0005-0000-0000-000019140000}"/>
    <cellStyle name="40% - uthevingsfarge 1 59 3 2" xfId="7587" xr:uid="{00000000-0005-0000-0000-00001A140000}"/>
    <cellStyle name="40% - uthevingsfarge 1 59 4" xfId="9480" xr:uid="{00000000-0005-0000-0000-00001B140000}"/>
    <cellStyle name="40% - uthevingsfarge 1 6" xfId="1337" xr:uid="{00000000-0005-0000-0000-00001C140000}"/>
    <cellStyle name="40% - uthevingsfarge 1 6 2" xfId="1338" xr:uid="{00000000-0005-0000-0000-00001D140000}"/>
    <cellStyle name="40% - uthevingsfarge 1 6 2 2" xfId="5656" xr:uid="{00000000-0005-0000-0000-00001E140000}"/>
    <cellStyle name="40% - uthevingsfarge 1 6 2 2 2" xfId="8289" xr:uid="{00000000-0005-0000-0000-00001F140000}"/>
    <cellStyle name="40% - uthevingsfarge 1 6 2 3" xfId="10581" xr:uid="{00000000-0005-0000-0000-000020140000}"/>
    <cellStyle name="40% - uthevingsfarge 1 6 3" xfId="4935" xr:uid="{00000000-0005-0000-0000-000021140000}"/>
    <cellStyle name="40% - uthevingsfarge 1 6 3 2" xfId="7588" xr:uid="{00000000-0005-0000-0000-000022140000}"/>
    <cellStyle name="40% - uthevingsfarge 1 6 4" xfId="9479" xr:uid="{00000000-0005-0000-0000-000023140000}"/>
    <cellStyle name="40% - uthevingsfarge 1 60" xfId="1339" xr:uid="{00000000-0005-0000-0000-000024140000}"/>
    <cellStyle name="40% - uthevingsfarge 1 60 2" xfId="1340" xr:uid="{00000000-0005-0000-0000-000025140000}"/>
    <cellStyle name="40% - uthevingsfarge 1 60 3" xfId="9478" xr:uid="{00000000-0005-0000-0000-000026140000}"/>
    <cellStyle name="40% - uthevingsfarge 1 61" xfId="1341" xr:uid="{00000000-0005-0000-0000-000027140000}"/>
    <cellStyle name="40% - uthevingsfarge 1 61 2" xfId="1342" xr:uid="{00000000-0005-0000-0000-000028140000}"/>
    <cellStyle name="40% - uthevingsfarge 1 62" xfId="1343" xr:uid="{00000000-0005-0000-0000-000029140000}"/>
    <cellStyle name="40% - uthevingsfarge 1 62 2" xfId="1344" xr:uid="{00000000-0005-0000-0000-00002A140000}"/>
    <cellStyle name="40% - uthevingsfarge 1 63" xfId="1345" xr:uid="{00000000-0005-0000-0000-00002B140000}"/>
    <cellStyle name="40% - uthevingsfarge 1 63 2" xfId="1346" xr:uid="{00000000-0005-0000-0000-00002C140000}"/>
    <cellStyle name="40% - uthevingsfarge 1 64" xfId="1347" xr:uid="{00000000-0005-0000-0000-00002D140000}"/>
    <cellStyle name="40% - uthevingsfarge 1 64 2" xfId="1348" xr:uid="{00000000-0005-0000-0000-00002E140000}"/>
    <cellStyle name="40% - uthevingsfarge 1 65" xfId="1349" xr:uid="{00000000-0005-0000-0000-00002F140000}"/>
    <cellStyle name="40% - uthevingsfarge 1 65 2" xfId="1350" xr:uid="{00000000-0005-0000-0000-000030140000}"/>
    <cellStyle name="40% - uthevingsfarge 1 66" xfId="1351" xr:uid="{00000000-0005-0000-0000-000031140000}"/>
    <cellStyle name="40% - uthevingsfarge 1 66 2" xfId="1352" xr:uid="{00000000-0005-0000-0000-000032140000}"/>
    <cellStyle name="40% - uthevingsfarge 1 67" xfId="1353" xr:uid="{00000000-0005-0000-0000-000033140000}"/>
    <cellStyle name="40% - uthevingsfarge 1 67 2" xfId="1354" xr:uid="{00000000-0005-0000-0000-000034140000}"/>
    <cellStyle name="40% - uthevingsfarge 1 68" xfId="1355" xr:uid="{00000000-0005-0000-0000-000035140000}"/>
    <cellStyle name="40% - uthevingsfarge 1 68 2" xfId="1356" xr:uid="{00000000-0005-0000-0000-000036140000}"/>
    <cellStyle name="40% - uthevingsfarge 1 69" xfId="1357" xr:uid="{00000000-0005-0000-0000-000037140000}"/>
    <cellStyle name="40% - uthevingsfarge 1 69 2" xfId="1358" xr:uid="{00000000-0005-0000-0000-000038140000}"/>
    <cellStyle name="40% - uthevingsfarge 1 7" xfId="1359" xr:uid="{00000000-0005-0000-0000-000039140000}"/>
    <cellStyle name="40% - uthevingsfarge 1 7 2" xfId="1360" xr:uid="{00000000-0005-0000-0000-00003A140000}"/>
    <cellStyle name="40% - uthevingsfarge 1 7 2 2" xfId="5657" xr:uid="{00000000-0005-0000-0000-00003B140000}"/>
    <cellStyle name="40% - uthevingsfarge 1 7 2 2 2" xfId="8290" xr:uid="{00000000-0005-0000-0000-00003C140000}"/>
    <cellStyle name="40% - uthevingsfarge 1 7 2 3" xfId="10226" xr:uid="{00000000-0005-0000-0000-00003D140000}"/>
    <cellStyle name="40% - uthevingsfarge 1 7 3" xfId="4936" xr:uid="{00000000-0005-0000-0000-00003E140000}"/>
    <cellStyle name="40% - uthevingsfarge 1 7 3 2" xfId="7589" xr:uid="{00000000-0005-0000-0000-00003F140000}"/>
    <cellStyle name="40% - uthevingsfarge 1 7 4" xfId="9477" xr:uid="{00000000-0005-0000-0000-000040140000}"/>
    <cellStyle name="40% - uthevingsfarge 1 70" xfId="1361" xr:uid="{00000000-0005-0000-0000-000041140000}"/>
    <cellStyle name="40% - uthevingsfarge 1 70 2" xfId="1362" xr:uid="{00000000-0005-0000-0000-000042140000}"/>
    <cellStyle name="40% - uthevingsfarge 1 71" xfId="1363" xr:uid="{00000000-0005-0000-0000-000043140000}"/>
    <cellStyle name="40% - uthevingsfarge 1 71 2" xfId="1364" xr:uid="{00000000-0005-0000-0000-000044140000}"/>
    <cellStyle name="40% - uthevingsfarge 1 72" xfId="1365" xr:uid="{00000000-0005-0000-0000-000045140000}"/>
    <cellStyle name="40% - uthevingsfarge 1 72 2" xfId="1366" xr:uid="{00000000-0005-0000-0000-000046140000}"/>
    <cellStyle name="40% - uthevingsfarge 1 73" xfId="1367" xr:uid="{00000000-0005-0000-0000-000047140000}"/>
    <cellStyle name="40% - uthevingsfarge 1 73 2" xfId="1368" xr:uid="{00000000-0005-0000-0000-000048140000}"/>
    <cellStyle name="40% - uthevingsfarge 1 74" xfId="1369" xr:uid="{00000000-0005-0000-0000-000049140000}"/>
    <cellStyle name="40% - uthevingsfarge 1 74 2" xfId="1370" xr:uid="{00000000-0005-0000-0000-00004A140000}"/>
    <cellStyle name="40% - uthevingsfarge 1 75" xfId="1371" xr:uid="{00000000-0005-0000-0000-00004B140000}"/>
    <cellStyle name="40% - uthevingsfarge 1 75 2" xfId="1372" xr:uid="{00000000-0005-0000-0000-00004C140000}"/>
    <cellStyle name="40% - uthevingsfarge 1 76" xfId="1373" xr:uid="{00000000-0005-0000-0000-00004D140000}"/>
    <cellStyle name="40% - uthevingsfarge 1 76 2" xfId="1374" xr:uid="{00000000-0005-0000-0000-00004E140000}"/>
    <cellStyle name="40% - uthevingsfarge 1 77" xfId="1375" xr:uid="{00000000-0005-0000-0000-00004F140000}"/>
    <cellStyle name="40% - uthevingsfarge 1 78" xfId="1376" xr:uid="{00000000-0005-0000-0000-000050140000}"/>
    <cellStyle name="40% - uthevingsfarge 1 79" xfId="1377" xr:uid="{00000000-0005-0000-0000-000051140000}"/>
    <cellStyle name="40% - uthevingsfarge 1 8" xfId="1378" xr:uid="{00000000-0005-0000-0000-000052140000}"/>
    <cellStyle name="40% - uthevingsfarge 1 8 2" xfId="1379" xr:uid="{00000000-0005-0000-0000-000053140000}"/>
    <cellStyle name="40% - uthevingsfarge 1 8 2 2" xfId="5658" xr:uid="{00000000-0005-0000-0000-000054140000}"/>
    <cellStyle name="40% - uthevingsfarge 1 8 2 2 2" xfId="8291" xr:uid="{00000000-0005-0000-0000-000055140000}"/>
    <cellStyle name="40% - uthevingsfarge 1 8 2 3" xfId="10225" xr:uid="{00000000-0005-0000-0000-000056140000}"/>
    <cellStyle name="40% - uthevingsfarge 1 8 3" xfId="4937" xr:uid="{00000000-0005-0000-0000-000057140000}"/>
    <cellStyle name="40% - uthevingsfarge 1 8 3 2" xfId="7590" xr:uid="{00000000-0005-0000-0000-000058140000}"/>
    <cellStyle name="40% - uthevingsfarge 1 8 4" xfId="9476" xr:uid="{00000000-0005-0000-0000-000059140000}"/>
    <cellStyle name="40% - uthevingsfarge 1 80" xfId="1380" xr:uid="{00000000-0005-0000-0000-00005A140000}"/>
    <cellStyle name="40% - uthevingsfarge 1 81" xfId="1381" xr:uid="{00000000-0005-0000-0000-00005B140000}"/>
    <cellStyle name="40% - uthevingsfarge 1 82" xfId="1382" xr:uid="{00000000-0005-0000-0000-00005C140000}"/>
    <cellStyle name="40% - uthevingsfarge 1 83" xfId="1383" xr:uid="{00000000-0005-0000-0000-00005D140000}"/>
    <cellStyle name="40% - uthevingsfarge 1 84" xfId="1384" xr:uid="{00000000-0005-0000-0000-00005E140000}"/>
    <cellStyle name="40% - uthevingsfarge 1 85" xfId="1385" xr:uid="{00000000-0005-0000-0000-00005F140000}"/>
    <cellStyle name="40% - uthevingsfarge 1 86" xfId="1386" xr:uid="{00000000-0005-0000-0000-000060140000}"/>
    <cellStyle name="40% - uthevingsfarge 1 87" xfId="1387" xr:uid="{00000000-0005-0000-0000-000061140000}"/>
    <cellStyle name="40% - uthevingsfarge 1 88" xfId="1388" xr:uid="{00000000-0005-0000-0000-000062140000}"/>
    <cellStyle name="40% - uthevingsfarge 1 89" xfId="1389" xr:uid="{00000000-0005-0000-0000-000063140000}"/>
    <cellStyle name="40% - uthevingsfarge 1 9" xfId="1390" xr:uid="{00000000-0005-0000-0000-000064140000}"/>
    <cellStyle name="40% - uthevingsfarge 1 9 2" xfId="1391" xr:uid="{00000000-0005-0000-0000-000065140000}"/>
    <cellStyle name="40% - uthevingsfarge 1 9 2 2" xfId="5659" xr:uid="{00000000-0005-0000-0000-000066140000}"/>
    <cellStyle name="40% - uthevingsfarge 1 9 2 2 2" xfId="8292" xr:uid="{00000000-0005-0000-0000-000067140000}"/>
    <cellStyle name="40% - uthevingsfarge 1 9 2 3" xfId="10224" xr:uid="{00000000-0005-0000-0000-000068140000}"/>
    <cellStyle name="40% - uthevingsfarge 1 9 3" xfId="4938" xr:uid="{00000000-0005-0000-0000-000069140000}"/>
    <cellStyle name="40% - uthevingsfarge 1 9 3 2" xfId="7591" xr:uid="{00000000-0005-0000-0000-00006A140000}"/>
    <cellStyle name="40% - uthevingsfarge 1 9 4" xfId="9475" xr:uid="{00000000-0005-0000-0000-00006B140000}"/>
    <cellStyle name="40% - uthevingsfarge 1 90" xfId="1392" xr:uid="{00000000-0005-0000-0000-00006C140000}"/>
    <cellStyle name="40% - uthevingsfarge 1 90 2" xfId="2860" xr:uid="{00000000-0005-0000-0000-00006D140000}"/>
    <cellStyle name="40% - uthevingsfarge 1 90 2 2" xfId="3280" xr:uid="{00000000-0005-0000-0000-00006E140000}"/>
    <cellStyle name="40% - uthevingsfarge 1 90 2 2 2" xfId="6865" xr:uid="{00000000-0005-0000-0000-00006F140000}"/>
    <cellStyle name="40% - uthevingsfarge 1 90 2 3" xfId="4116" xr:uid="{00000000-0005-0000-0000-000070140000}"/>
    <cellStyle name="40% - uthevingsfarge 1 90 2 4" xfId="6433" xr:uid="{00000000-0005-0000-0000-000071140000}"/>
    <cellStyle name="40% - uthevingsfarge 1 90 2 5" xfId="8865" xr:uid="{00000000-0005-0000-0000-000072140000}"/>
    <cellStyle name="40% - uthevingsfarge 1 90 3" xfId="3279" xr:uid="{00000000-0005-0000-0000-000073140000}"/>
    <cellStyle name="40% - uthevingsfarge 1 90 3 2" xfId="6864" xr:uid="{00000000-0005-0000-0000-000074140000}"/>
    <cellStyle name="40% - uthevingsfarge 1 90 4" xfId="4120" xr:uid="{00000000-0005-0000-0000-000075140000}"/>
    <cellStyle name="40% - uthevingsfarge 1 90 5" xfId="6148" xr:uid="{00000000-0005-0000-0000-000076140000}"/>
    <cellStyle name="40% - uthevingsfarge 1 90 6" xfId="8864" xr:uid="{00000000-0005-0000-0000-000077140000}"/>
    <cellStyle name="40% - uthevingsfarge 1 91" xfId="1393" xr:uid="{00000000-0005-0000-0000-000078140000}"/>
    <cellStyle name="40% - uthevingsfarge 1 91 2" xfId="2861" xr:uid="{00000000-0005-0000-0000-000079140000}"/>
    <cellStyle name="40% - uthevingsfarge 1 91 2 2" xfId="3282" xr:uid="{00000000-0005-0000-0000-00007A140000}"/>
    <cellStyle name="40% - uthevingsfarge 1 91 2 2 2" xfId="6867" xr:uid="{00000000-0005-0000-0000-00007B140000}"/>
    <cellStyle name="40% - uthevingsfarge 1 91 2 3" xfId="4032" xr:uid="{00000000-0005-0000-0000-00007C140000}"/>
    <cellStyle name="40% - uthevingsfarge 1 91 2 4" xfId="6434" xr:uid="{00000000-0005-0000-0000-00007D140000}"/>
    <cellStyle name="40% - uthevingsfarge 1 91 2 5" xfId="8867" xr:uid="{00000000-0005-0000-0000-00007E140000}"/>
    <cellStyle name="40% - uthevingsfarge 1 91 3" xfId="3281" xr:uid="{00000000-0005-0000-0000-00007F140000}"/>
    <cellStyle name="40% - uthevingsfarge 1 91 3 2" xfId="6866" xr:uid="{00000000-0005-0000-0000-000080140000}"/>
    <cellStyle name="40% - uthevingsfarge 1 91 4" xfId="4034" xr:uid="{00000000-0005-0000-0000-000081140000}"/>
    <cellStyle name="40% - uthevingsfarge 1 91 5" xfId="6149" xr:uid="{00000000-0005-0000-0000-000082140000}"/>
    <cellStyle name="40% - uthevingsfarge 1 91 6" xfId="8866" xr:uid="{00000000-0005-0000-0000-000083140000}"/>
    <cellStyle name="40% - uthevingsfarge 1 92" xfId="1394" xr:uid="{00000000-0005-0000-0000-000084140000}"/>
    <cellStyle name="40% - uthevingsfarge 1 92 2" xfId="2862" xr:uid="{00000000-0005-0000-0000-000085140000}"/>
    <cellStyle name="40% - uthevingsfarge 1 92 2 2" xfId="3284" xr:uid="{00000000-0005-0000-0000-000086140000}"/>
    <cellStyle name="40% - uthevingsfarge 1 92 2 2 2" xfId="6869" xr:uid="{00000000-0005-0000-0000-000087140000}"/>
    <cellStyle name="40% - uthevingsfarge 1 92 2 3" xfId="3722" xr:uid="{00000000-0005-0000-0000-000088140000}"/>
    <cellStyle name="40% - uthevingsfarge 1 92 2 4" xfId="6435" xr:uid="{00000000-0005-0000-0000-000089140000}"/>
    <cellStyle name="40% - uthevingsfarge 1 92 2 5" xfId="8869" xr:uid="{00000000-0005-0000-0000-00008A140000}"/>
    <cellStyle name="40% - uthevingsfarge 1 92 3" xfId="3283" xr:uid="{00000000-0005-0000-0000-00008B140000}"/>
    <cellStyle name="40% - uthevingsfarge 1 92 3 2" xfId="6868" xr:uid="{00000000-0005-0000-0000-00008C140000}"/>
    <cellStyle name="40% - uthevingsfarge 1 92 4" xfId="3884" xr:uid="{00000000-0005-0000-0000-00008D140000}"/>
    <cellStyle name="40% - uthevingsfarge 1 92 5" xfId="6150" xr:uid="{00000000-0005-0000-0000-00008E140000}"/>
    <cellStyle name="40% - uthevingsfarge 1 92 6" xfId="8868" xr:uid="{00000000-0005-0000-0000-00008F140000}"/>
    <cellStyle name="40% - uthevingsfarge 1 93" xfId="1395" xr:uid="{00000000-0005-0000-0000-000090140000}"/>
    <cellStyle name="40% - uthevingsfarge 1 93 2" xfId="2863" xr:uid="{00000000-0005-0000-0000-000091140000}"/>
    <cellStyle name="40% - uthevingsfarge 1 93 2 2" xfId="3286" xr:uid="{00000000-0005-0000-0000-000092140000}"/>
    <cellStyle name="40% - uthevingsfarge 1 93 2 2 2" xfId="6871" xr:uid="{00000000-0005-0000-0000-000093140000}"/>
    <cellStyle name="40% - uthevingsfarge 1 93 2 3" xfId="4162" xr:uid="{00000000-0005-0000-0000-000094140000}"/>
    <cellStyle name="40% - uthevingsfarge 1 93 2 4" xfId="6436" xr:uid="{00000000-0005-0000-0000-000095140000}"/>
    <cellStyle name="40% - uthevingsfarge 1 93 2 5" xfId="8871" xr:uid="{00000000-0005-0000-0000-000096140000}"/>
    <cellStyle name="40% - uthevingsfarge 1 93 3" xfId="3285" xr:uid="{00000000-0005-0000-0000-000097140000}"/>
    <cellStyle name="40% - uthevingsfarge 1 93 3 2" xfId="6870" xr:uid="{00000000-0005-0000-0000-000098140000}"/>
    <cellStyle name="40% - uthevingsfarge 1 93 4" xfId="4117" xr:uid="{00000000-0005-0000-0000-000099140000}"/>
    <cellStyle name="40% - uthevingsfarge 1 93 5" xfId="6151" xr:uid="{00000000-0005-0000-0000-00009A140000}"/>
    <cellStyle name="40% - uthevingsfarge 1 93 6" xfId="8870" xr:uid="{00000000-0005-0000-0000-00009B140000}"/>
    <cellStyle name="40% - uthevingsfarge 1 94" xfId="1396" xr:uid="{00000000-0005-0000-0000-00009C140000}"/>
    <cellStyle name="40% - uthevingsfarge 1 94 2" xfId="2864" xr:uid="{00000000-0005-0000-0000-00009D140000}"/>
    <cellStyle name="40% - uthevingsfarge 1 94 2 2" xfId="3288" xr:uid="{00000000-0005-0000-0000-00009E140000}"/>
    <cellStyle name="40% - uthevingsfarge 1 94 2 2 2" xfId="6873" xr:uid="{00000000-0005-0000-0000-00009F140000}"/>
    <cellStyle name="40% - uthevingsfarge 1 94 2 3" xfId="4163" xr:uid="{00000000-0005-0000-0000-0000A0140000}"/>
    <cellStyle name="40% - uthevingsfarge 1 94 2 4" xfId="6437" xr:uid="{00000000-0005-0000-0000-0000A1140000}"/>
    <cellStyle name="40% - uthevingsfarge 1 94 2 5" xfId="8873" xr:uid="{00000000-0005-0000-0000-0000A2140000}"/>
    <cellStyle name="40% - uthevingsfarge 1 94 3" xfId="3287" xr:uid="{00000000-0005-0000-0000-0000A3140000}"/>
    <cellStyle name="40% - uthevingsfarge 1 94 3 2" xfId="6872" xr:uid="{00000000-0005-0000-0000-0000A4140000}"/>
    <cellStyle name="40% - uthevingsfarge 1 94 4" xfId="4118" xr:uid="{00000000-0005-0000-0000-0000A5140000}"/>
    <cellStyle name="40% - uthevingsfarge 1 94 5" xfId="6152" xr:uid="{00000000-0005-0000-0000-0000A6140000}"/>
    <cellStyle name="40% - uthevingsfarge 1 94 6" xfId="8872" xr:uid="{00000000-0005-0000-0000-0000A7140000}"/>
    <cellStyle name="40% - uthevingsfarge 1 95" xfId="1397" xr:uid="{00000000-0005-0000-0000-0000A8140000}"/>
    <cellStyle name="40% - uthevingsfarge 1 95 2" xfId="2865" xr:uid="{00000000-0005-0000-0000-0000A9140000}"/>
    <cellStyle name="40% - uthevingsfarge 1 95 2 2" xfId="3290" xr:uid="{00000000-0005-0000-0000-0000AA140000}"/>
    <cellStyle name="40% - uthevingsfarge 1 95 2 2 2" xfId="6875" xr:uid="{00000000-0005-0000-0000-0000AB140000}"/>
    <cellStyle name="40% - uthevingsfarge 1 95 2 3" xfId="4113" xr:uid="{00000000-0005-0000-0000-0000AC140000}"/>
    <cellStyle name="40% - uthevingsfarge 1 95 2 4" xfId="6438" xr:uid="{00000000-0005-0000-0000-0000AD140000}"/>
    <cellStyle name="40% - uthevingsfarge 1 95 2 5" xfId="8875" xr:uid="{00000000-0005-0000-0000-0000AE140000}"/>
    <cellStyle name="40% - uthevingsfarge 1 95 3" xfId="3289" xr:uid="{00000000-0005-0000-0000-0000AF140000}"/>
    <cellStyle name="40% - uthevingsfarge 1 95 3 2" xfId="6874" xr:uid="{00000000-0005-0000-0000-0000B0140000}"/>
    <cellStyle name="40% - uthevingsfarge 1 95 4" xfId="4033" xr:uid="{00000000-0005-0000-0000-0000B1140000}"/>
    <cellStyle name="40% - uthevingsfarge 1 95 5" xfId="6153" xr:uid="{00000000-0005-0000-0000-0000B2140000}"/>
    <cellStyle name="40% - uthevingsfarge 1 95 6" xfId="8874" xr:uid="{00000000-0005-0000-0000-0000B3140000}"/>
    <cellStyle name="40% - uthevingsfarge 1 96" xfId="1398" xr:uid="{00000000-0005-0000-0000-0000B4140000}"/>
    <cellStyle name="40% - uthevingsfarge 1 96 2" xfId="2866" xr:uid="{00000000-0005-0000-0000-0000B5140000}"/>
    <cellStyle name="40% - uthevingsfarge 1 96 2 2" xfId="3292" xr:uid="{00000000-0005-0000-0000-0000B6140000}"/>
    <cellStyle name="40% - uthevingsfarge 1 96 2 2 2" xfId="6877" xr:uid="{00000000-0005-0000-0000-0000B7140000}"/>
    <cellStyle name="40% - uthevingsfarge 1 96 2 3" xfId="3644" xr:uid="{00000000-0005-0000-0000-0000B8140000}"/>
    <cellStyle name="40% - uthevingsfarge 1 96 2 4" xfId="6439" xr:uid="{00000000-0005-0000-0000-0000B9140000}"/>
    <cellStyle name="40% - uthevingsfarge 1 96 2 5" xfId="8877" xr:uid="{00000000-0005-0000-0000-0000BA140000}"/>
    <cellStyle name="40% - uthevingsfarge 1 96 3" xfId="3291" xr:uid="{00000000-0005-0000-0000-0000BB140000}"/>
    <cellStyle name="40% - uthevingsfarge 1 96 3 2" xfId="6876" xr:uid="{00000000-0005-0000-0000-0000BC140000}"/>
    <cellStyle name="40% - uthevingsfarge 1 96 4" xfId="3883" xr:uid="{00000000-0005-0000-0000-0000BD140000}"/>
    <cellStyle name="40% - uthevingsfarge 1 96 5" xfId="6154" xr:uid="{00000000-0005-0000-0000-0000BE140000}"/>
    <cellStyle name="40% - uthevingsfarge 1 96 6" xfId="8876" xr:uid="{00000000-0005-0000-0000-0000BF140000}"/>
    <cellStyle name="40% - uthevingsfarge 1 97" xfId="1399" xr:uid="{00000000-0005-0000-0000-0000C0140000}"/>
    <cellStyle name="40% - uthevingsfarge 1 97 2" xfId="2867" xr:uid="{00000000-0005-0000-0000-0000C1140000}"/>
    <cellStyle name="40% - uthevingsfarge 1 97 2 2" xfId="3294" xr:uid="{00000000-0005-0000-0000-0000C2140000}"/>
    <cellStyle name="40% - uthevingsfarge 1 97 2 2 2" xfId="6879" xr:uid="{00000000-0005-0000-0000-0000C3140000}"/>
    <cellStyle name="40% - uthevingsfarge 1 97 2 3" xfId="4003" xr:uid="{00000000-0005-0000-0000-0000C4140000}"/>
    <cellStyle name="40% - uthevingsfarge 1 97 2 4" xfId="6440" xr:uid="{00000000-0005-0000-0000-0000C5140000}"/>
    <cellStyle name="40% - uthevingsfarge 1 97 2 5" xfId="8879" xr:uid="{00000000-0005-0000-0000-0000C6140000}"/>
    <cellStyle name="40% - uthevingsfarge 1 97 3" xfId="3293" xr:uid="{00000000-0005-0000-0000-0000C7140000}"/>
    <cellStyle name="40% - uthevingsfarge 1 97 3 2" xfId="6878" xr:uid="{00000000-0005-0000-0000-0000C8140000}"/>
    <cellStyle name="40% - uthevingsfarge 1 97 4" xfId="3882" xr:uid="{00000000-0005-0000-0000-0000C9140000}"/>
    <cellStyle name="40% - uthevingsfarge 1 97 5" xfId="6155" xr:uid="{00000000-0005-0000-0000-0000CA140000}"/>
    <cellStyle name="40% - uthevingsfarge 1 97 6" xfId="8878" xr:uid="{00000000-0005-0000-0000-0000CB140000}"/>
    <cellStyle name="40% - uthevingsfarge 1 98" xfId="1400" xr:uid="{00000000-0005-0000-0000-0000CC140000}"/>
    <cellStyle name="40% - uthevingsfarge 1 98 2" xfId="2868" xr:uid="{00000000-0005-0000-0000-0000CD140000}"/>
    <cellStyle name="40% - uthevingsfarge 1 98 2 2" xfId="3296" xr:uid="{00000000-0005-0000-0000-0000CE140000}"/>
    <cellStyle name="40% - uthevingsfarge 1 98 2 2 2" xfId="6881" xr:uid="{00000000-0005-0000-0000-0000CF140000}"/>
    <cellStyle name="40% - uthevingsfarge 1 98 2 3" xfId="4059" xr:uid="{00000000-0005-0000-0000-0000D0140000}"/>
    <cellStyle name="40% - uthevingsfarge 1 98 2 4" xfId="6441" xr:uid="{00000000-0005-0000-0000-0000D1140000}"/>
    <cellStyle name="40% - uthevingsfarge 1 98 2 5" xfId="8881" xr:uid="{00000000-0005-0000-0000-0000D2140000}"/>
    <cellStyle name="40% - uthevingsfarge 1 98 3" xfId="3295" xr:uid="{00000000-0005-0000-0000-0000D3140000}"/>
    <cellStyle name="40% - uthevingsfarge 1 98 3 2" xfId="6880" xr:uid="{00000000-0005-0000-0000-0000D4140000}"/>
    <cellStyle name="40% - uthevingsfarge 1 98 4" xfId="3881" xr:uid="{00000000-0005-0000-0000-0000D5140000}"/>
    <cellStyle name="40% - uthevingsfarge 1 98 5" xfId="6156" xr:uid="{00000000-0005-0000-0000-0000D6140000}"/>
    <cellStyle name="40% - uthevingsfarge 1 98 6" xfId="8880" xr:uid="{00000000-0005-0000-0000-0000D7140000}"/>
    <cellStyle name="40% - uthevingsfarge 1 99" xfId="1401" xr:uid="{00000000-0005-0000-0000-0000D8140000}"/>
    <cellStyle name="40% - uthevingsfarge 1 99 2" xfId="2869" xr:uid="{00000000-0005-0000-0000-0000D9140000}"/>
    <cellStyle name="40% - uthevingsfarge 1 99 2 2" xfId="3298" xr:uid="{00000000-0005-0000-0000-0000DA140000}"/>
    <cellStyle name="40% - uthevingsfarge 1 99 2 2 2" xfId="6883" xr:uid="{00000000-0005-0000-0000-0000DB140000}"/>
    <cellStyle name="40% - uthevingsfarge 1 99 2 3" xfId="4054" xr:uid="{00000000-0005-0000-0000-0000DC140000}"/>
    <cellStyle name="40% - uthevingsfarge 1 99 2 4" xfId="6442" xr:uid="{00000000-0005-0000-0000-0000DD140000}"/>
    <cellStyle name="40% - uthevingsfarge 1 99 2 5" xfId="8883" xr:uid="{00000000-0005-0000-0000-0000DE140000}"/>
    <cellStyle name="40% - uthevingsfarge 1 99 3" xfId="3297" xr:uid="{00000000-0005-0000-0000-0000DF140000}"/>
    <cellStyle name="40% - uthevingsfarge 1 99 3 2" xfId="6882" xr:uid="{00000000-0005-0000-0000-0000E0140000}"/>
    <cellStyle name="40% - uthevingsfarge 1 99 4" xfId="3880" xr:uid="{00000000-0005-0000-0000-0000E1140000}"/>
    <cellStyle name="40% - uthevingsfarge 1 99 5" xfId="6157" xr:uid="{00000000-0005-0000-0000-0000E2140000}"/>
    <cellStyle name="40% - uthevingsfarge 1 99 6" xfId="8882" xr:uid="{00000000-0005-0000-0000-0000E3140000}"/>
    <cellStyle name="40% - uthevingsfarge 2 10" xfId="1402" xr:uid="{00000000-0005-0000-0000-0000E4140000}"/>
    <cellStyle name="40% - uthevingsfarge 2 10 2" xfId="1403" xr:uid="{00000000-0005-0000-0000-0000E5140000}"/>
    <cellStyle name="40% - uthevingsfarge 2 10 2 2" xfId="5660" xr:uid="{00000000-0005-0000-0000-0000E6140000}"/>
    <cellStyle name="40% - uthevingsfarge 2 10 2 2 2" xfId="8293" xr:uid="{00000000-0005-0000-0000-0000E7140000}"/>
    <cellStyle name="40% - uthevingsfarge 2 10 2 3" xfId="10223" xr:uid="{00000000-0005-0000-0000-0000E8140000}"/>
    <cellStyle name="40% - uthevingsfarge 2 10 3" xfId="4939" xr:uid="{00000000-0005-0000-0000-0000E9140000}"/>
    <cellStyle name="40% - uthevingsfarge 2 10 3 2" xfId="7592" xr:uid="{00000000-0005-0000-0000-0000EA140000}"/>
    <cellStyle name="40% - uthevingsfarge 2 10 4" xfId="9474" xr:uid="{00000000-0005-0000-0000-0000EB140000}"/>
    <cellStyle name="40% - uthevingsfarge 2 100" xfId="1404" xr:uid="{00000000-0005-0000-0000-0000EC140000}"/>
    <cellStyle name="40% - uthevingsfarge 2 100 2" xfId="2870" xr:uid="{00000000-0005-0000-0000-0000ED140000}"/>
    <cellStyle name="40% - uthevingsfarge 2 100 2 2" xfId="3300" xr:uid="{00000000-0005-0000-0000-0000EE140000}"/>
    <cellStyle name="40% - uthevingsfarge 2 100 2 2 2" xfId="6885" xr:uid="{00000000-0005-0000-0000-0000EF140000}"/>
    <cellStyle name="40% - uthevingsfarge 2 100 2 3" xfId="3645" xr:uid="{00000000-0005-0000-0000-0000F0140000}"/>
    <cellStyle name="40% - uthevingsfarge 2 100 2 4" xfId="6443" xr:uid="{00000000-0005-0000-0000-0000F1140000}"/>
    <cellStyle name="40% - uthevingsfarge 2 100 2 5" xfId="8885" xr:uid="{00000000-0005-0000-0000-0000F2140000}"/>
    <cellStyle name="40% - uthevingsfarge 2 100 3" xfId="3299" xr:uid="{00000000-0005-0000-0000-0000F3140000}"/>
    <cellStyle name="40% - uthevingsfarge 2 100 3 2" xfId="6884" xr:uid="{00000000-0005-0000-0000-0000F4140000}"/>
    <cellStyle name="40% - uthevingsfarge 2 100 4" xfId="3879" xr:uid="{00000000-0005-0000-0000-0000F5140000}"/>
    <cellStyle name="40% - uthevingsfarge 2 100 5" xfId="6158" xr:uid="{00000000-0005-0000-0000-0000F6140000}"/>
    <cellStyle name="40% - uthevingsfarge 2 100 6" xfId="8884" xr:uid="{00000000-0005-0000-0000-0000F7140000}"/>
    <cellStyle name="40% - uthevingsfarge 2 101" xfId="1405" xr:uid="{00000000-0005-0000-0000-0000F8140000}"/>
    <cellStyle name="40% - uthevingsfarge 2 101 2" xfId="2871" xr:uid="{00000000-0005-0000-0000-0000F9140000}"/>
    <cellStyle name="40% - uthevingsfarge 2 101 2 2" xfId="3302" xr:uid="{00000000-0005-0000-0000-0000FA140000}"/>
    <cellStyle name="40% - uthevingsfarge 2 101 2 2 2" xfId="6887" xr:uid="{00000000-0005-0000-0000-0000FB140000}"/>
    <cellStyle name="40% - uthevingsfarge 2 101 2 3" xfId="3607" xr:uid="{00000000-0005-0000-0000-0000FC140000}"/>
    <cellStyle name="40% - uthevingsfarge 2 101 2 4" xfId="6444" xr:uid="{00000000-0005-0000-0000-0000FD140000}"/>
    <cellStyle name="40% - uthevingsfarge 2 101 2 5" xfId="8887" xr:uid="{00000000-0005-0000-0000-0000FE140000}"/>
    <cellStyle name="40% - uthevingsfarge 2 101 3" xfId="3301" xr:uid="{00000000-0005-0000-0000-0000FF140000}"/>
    <cellStyle name="40% - uthevingsfarge 2 101 3 2" xfId="6886" xr:uid="{00000000-0005-0000-0000-000000150000}"/>
    <cellStyle name="40% - uthevingsfarge 2 101 4" xfId="3878" xr:uid="{00000000-0005-0000-0000-000001150000}"/>
    <cellStyle name="40% - uthevingsfarge 2 101 5" xfId="6159" xr:uid="{00000000-0005-0000-0000-000002150000}"/>
    <cellStyle name="40% - uthevingsfarge 2 101 6" xfId="8886" xr:uid="{00000000-0005-0000-0000-000003150000}"/>
    <cellStyle name="40% - uthevingsfarge 2 102" xfId="1406" xr:uid="{00000000-0005-0000-0000-000004150000}"/>
    <cellStyle name="40% - uthevingsfarge 2 102 2" xfId="2872" xr:uid="{00000000-0005-0000-0000-000005150000}"/>
    <cellStyle name="40% - uthevingsfarge 2 102 2 2" xfId="3304" xr:uid="{00000000-0005-0000-0000-000006150000}"/>
    <cellStyle name="40% - uthevingsfarge 2 102 2 2 2" xfId="6889" xr:uid="{00000000-0005-0000-0000-000007150000}"/>
    <cellStyle name="40% - uthevingsfarge 2 102 2 3" xfId="4058" xr:uid="{00000000-0005-0000-0000-000008150000}"/>
    <cellStyle name="40% - uthevingsfarge 2 102 2 4" xfId="6445" xr:uid="{00000000-0005-0000-0000-000009150000}"/>
    <cellStyle name="40% - uthevingsfarge 2 102 2 5" xfId="8889" xr:uid="{00000000-0005-0000-0000-00000A150000}"/>
    <cellStyle name="40% - uthevingsfarge 2 102 3" xfId="3303" xr:uid="{00000000-0005-0000-0000-00000B150000}"/>
    <cellStyle name="40% - uthevingsfarge 2 102 3 2" xfId="6888" xr:uid="{00000000-0005-0000-0000-00000C150000}"/>
    <cellStyle name="40% - uthevingsfarge 2 102 4" xfId="3877" xr:uid="{00000000-0005-0000-0000-00000D150000}"/>
    <cellStyle name="40% - uthevingsfarge 2 102 5" xfId="6160" xr:uid="{00000000-0005-0000-0000-00000E150000}"/>
    <cellStyle name="40% - uthevingsfarge 2 102 6" xfId="8888" xr:uid="{00000000-0005-0000-0000-00000F150000}"/>
    <cellStyle name="40% - uthevingsfarge 2 103" xfId="1407" xr:uid="{00000000-0005-0000-0000-000010150000}"/>
    <cellStyle name="40% - uthevingsfarge 2 103 2" xfId="2873" xr:uid="{00000000-0005-0000-0000-000011150000}"/>
    <cellStyle name="40% - uthevingsfarge 2 103 2 2" xfId="3306" xr:uid="{00000000-0005-0000-0000-000012150000}"/>
    <cellStyle name="40% - uthevingsfarge 2 103 2 2 2" xfId="6891" xr:uid="{00000000-0005-0000-0000-000013150000}"/>
    <cellStyle name="40% - uthevingsfarge 2 103 2 3" xfId="4114" xr:uid="{00000000-0005-0000-0000-000014150000}"/>
    <cellStyle name="40% - uthevingsfarge 2 103 2 4" xfId="6446" xr:uid="{00000000-0005-0000-0000-000015150000}"/>
    <cellStyle name="40% - uthevingsfarge 2 103 2 5" xfId="8891" xr:uid="{00000000-0005-0000-0000-000016150000}"/>
    <cellStyle name="40% - uthevingsfarge 2 103 3" xfId="3305" xr:uid="{00000000-0005-0000-0000-000017150000}"/>
    <cellStyle name="40% - uthevingsfarge 2 103 3 2" xfId="6890" xr:uid="{00000000-0005-0000-0000-000018150000}"/>
    <cellStyle name="40% - uthevingsfarge 2 103 4" xfId="3876" xr:uid="{00000000-0005-0000-0000-000019150000}"/>
    <cellStyle name="40% - uthevingsfarge 2 103 5" xfId="6161" xr:uid="{00000000-0005-0000-0000-00001A150000}"/>
    <cellStyle name="40% - uthevingsfarge 2 103 6" xfId="8890" xr:uid="{00000000-0005-0000-0000-00001B150000}"/>
    <cellStyle name="40% - uthevingsfarge 2 104" xfId="1408" xr:uid="{00000000-0005-0000-0000-00001C150000}"/>
    <cellStyle name="40% - uthevingsfarge 2 104 2" xfId="2874" xr:uid="{00000000-0005-0000-0000-00001D150000}"/>
    <cellStyle name="40% - uthevingsfarge 2 104 2 2" xfId="3308" xr:uid="{00000000-0005-0000-0000-00001E150000}"/>
    <cellStyle name="40% - uthevingsfarge 2 104 2 2 2" xfId="6893" xr:uid="{00000000-0005-0000-0000-00001F150000}"/>
    <cellStyle name="40% - uthevingsfarge 2 104 2 3" xfId="4031" xr:uid="{00000000-0005-0000-0000-000020150000}"/>
    <cellStyle name="40% - uthevingsfarge 2 104 2 4" xfId="6447" xr:uid="{00000000-0005-0000-0000-000021150000}"/>
    <cellStyle name="40% - uthevingsfarge 2 104 2 5" xfId="8893" xr:uid="{00000000-0005-0000-0000-000022150000}"/>
    <cellStyle name="40% - uthevingsfarge 2 104 3" xfId="3307" xr:uid="{00000000-0005-0000-0000-000023150000}"/>
    <cellStyle name="40% - uthevingsfarge 2 104 3 2" xfId="6892" xr:uid="{00000000-0005-0000-0000-000024150000}"/>
    <cellStyle name="40% - uthevingsfarge 2 104 4" xfId="3875" xr:uid="{00000000-0005-0000-0000-000025150000}"/>
    <cellStyle name="40% - uthevingsfarge 2 104 5" xfId="6162" xr:uid="{00000000-0005-0000-0000-000026150000}"/>
    <cellStyle name="40% - uthevingsfarge 2 104 6" xfId="8892" xr:uid="{00000000-0005-0000-0000-000027150000}"/>
    <cellStyle name="40% - uthevingsfarge 2 105" xfId="1409" xr:uid="{00000000-0005-0000-0000-000028150000}"/>
    <cellStyle name="40% - uthevingsfarge 2 105 2" xfId="2875" xr:uid="{00000000-0005-0000-0000-000029150000}"/>
    <cellStyle name="40% - uthevingsfarge 2 105 2 2" xfId="3310" xr:uid="{00000000-0005-0000-0000-00002A150000}"/>
    <cellStyle name="40% - uthevingsfarge 2 105 2 2 2" xfId="6895" xr:uid="{00000000-0005-0000-0000-00002B150000}"/>
    <cellStyle name="40% - uthevingsfarge 2 105 2 3" xfId="3721" xr:uid="{00000000-0005-0000-0000-00002C150000}"/>
    <cellStyle name="40% - uthevingsfarge 2 105 2 4" xfId="6448" xr:uid="{00000000-0005-0000-0000-00002D150000}"/>
    <cellStyle name="40% - uthevingsfarge 2 105 2 5" xfId="8895" xr:uid="{00000000-0005-0000-0000-00002E150000}"/>
    <cellStyle name="40% - uthevingsfarge 2 105 3" xfId="3309" xr:uid="{00000000-0005-0000-0000-00002F150000}"/>
    <cellStyle name="40% - uthevingsfarge 2 105 3 2" xfId="6894" xr:uid="{00000000-0005-0000-0000-000030150000}"/>
    <cellStyle name="40% - uthevingsfarge 2 105 4" xfId="3874" xr:uid="{00000000-0005-0000-0000-000031150000}"/>
    <cellStyle name="40% - uthevingsfarge 2 105 5" xfId="6163" xr:uid="{00000000-0005-0000-0000-000032150000}"/>
    <cellStyle name="40% - uthevingsfarge 2 105 6" xfId="8894" xr:uid="{00000000-0005-0000-0000-000033150000}"/>
    <cellStyle name="40% - uthevingsfarge 2 106" xfId="1410" xr:uid="{00000000-0005-0000-0000-000034150000}"/>
    <cellStyle name="40% - uthevingsfarge 2 106 2" xfId="2876" xr:uid="{00000000-0005-0000-0000-000035150000}"/>
    <cellStyle name="40% - uthevingsfarge 2 106 2 2" xfId="3312" xr:uid="{00000000-0005-0000-0000-000036150000}"/>
    <cellStyle name="40% - uthevingsfarge 2 106 2 2 2" xfId="6897" xr:uid="{00000000-0005-0000-0000-000037150000}"/>
    <cellStyle name="40% - uthevingsfarge 2 106 2 3" xfId="4111" xr:uid="{00000000-0005-0000-0000-000038150000}"/>
    <cellStyle name="40% - uthevingsfarge 2 106 2 4" xfId="6449" xr:uid="{00000000-0005-0000-0000-000039150000}"/>
    <cellStyle name="40% - uthevingsfarge 2 106 2 5" xfId="8897" xr:uid="{00000000-0005-0000-0000-00003A150000}"/>
    <cellStyle name="40% - uthevingsfarge 2 106 3" xfId="3311" xr:uid="{00000000-0005-0000-0000-00003B150000}"/>
    <cellStyle name="40% - uthevingsfarge 2 106 3 2" xfId="6896" xr:uid="{00000000-0005-0000-0000-00003C150000}"/>
    <cellStyle name="40% - uthevingsfarge 2 106 4" xfId="3873" xr:uid="{00000000-0005-0000-0000-00003D150000}"/>
    <cellStyle name="40% - uthevingsfarge 2 106 5" xfId="6164" xr:uid="{00000000-0005-0000-0000-00003E150000}"/>
    <cellStyle name="40% - uthevingsfarge 2 106 6" xfId="8896" xr:uid="{00000000-0005-0000-0000-00003F150000}"/>
    <cellStyle name="40% - uthevingsfarge 2 107" xfId="1411" xr:uid="{00000000-0005-0000-0000-000040150000}"/>
    <cellStyle name="40% - uthevingsfarge 2 107 2" xfId="2877" xr:uid="{00000000-0005-0000-0000-000041150000}"/>
    <cellStyle name="40% - uthevingsfarge 2 107 2 2" xfId="3314" xr:uid="{00000000-0005-0000-0000-000042150000}"/>
    <cellStyle name="40% - uthevingsfarge 2 107 2 2 2" xfId="6899" xr:uid="{00000000-0005-0000-0000-000043150000}"/>
    <cellStyle name="40% - uthevingsfarge 2 107 2 3" xfId="4112" xr:uid="{00000000-0005-0000-0000-000044150000}"/>
    <cellStyle name="40% - uthevingsfarge 2 107 2 4" xfId="6450" xr:uid="{00000000-0005-0000-0000-000045150000}"/>
    <cellStyle name="40% - uthevingsfarge 2 107 2 5" xfId="8899" xr:uid="{00000000-0005-0000-0000-000046150000}"/>
    <cellStyle name="40% - uthevingsfarge 2 107 3" xfId="3313" xr:uid="{00000000-0005-0000-0000-000047150000}"/>
    <cellStyle name="40% - uthevingsfarge 2 107 3 2" xfId="6898" xr:uid="{00000000-0005-0000-0000-000048150000}"/>
    <cellStyle name="40% - uthevingsfarge 2 107 4" xfId="3872" xr:uid="{00000000-0005-0000-0000-000049150000}"/>
    <cellStyle name="40% - uthevingsfarge 2 107 5" xfId="6165" xr:uid="{00000000-0005-0000-0000-00004A150000}"/>
    <cellStyle name="40% - uthevingsfarge 2 107 6" xfId="8898" xr:uid="{00000000-0005-0000-0000-00004B150000}"/>
    <cellStyle name="40% - uthevingsfarge 2 108" xfId="1412" xr:uid="{00000000-0005-0000-0000-00004C150000}"/>
    <cellStyle name="40% - uthevingsfarge 2 108 2" xfId="2878" xr:uid="{00000000-0005-0000-0000-00004D150000}"/>
    <cellStyle name="40% - uthevingsfarge 2 108 2 2" xfId="3316" xr:uid="{00000000-0005-0000-0000-00004E150000}"/>
    <cellStyle name="40% - uthevingsfarge 2 108 2 2 2" xfId="6901" xr:uid="{00000000-0005-0000-0000-00004F150000}"/>
    <cellStyle name="40% - uthevingsfarge 2 108 2 3" xfId="4030" xr:uid="{00000000-0005-0000-0000-000050150000}"/>
    <cellStyle name="40% - uthevingsfarge 2 108 2 4" xfId="6451" xr:uid="{00000000-0005-0000-0000-000051150000}"/>
    <cellStyle name="40% - uthevingsfarge 2 108 2 5" xfId="8901" xr:uid="{00000000-0005-0000-0000-000052150000}"/>
    <cellStyle name="40% - uthevingsfarge 2 108 3" xfId="3315" xr:uid="{00000000-0005-0000-0000-000053150000}"/>
    <cellStyle name="40% - uthevingsfarge 2 108 3 2" xfId="6900" xr:uid="{00000000-0005-0000-0000-000054150000}"/>
    <cellStyle name="40% - uthevingsfarge 2 108 4" xfId="3871" xr:uid="{00000000-0005-0000-0000-000055150000}"/>
    <cellStyle name="40% - uthevingsfarge 2 108 5" xfId="6166" xr:uid="{00000000-0005-0000-0000-000056150000}"/>
    <cellStyle name="40% - uthevingsfarge 2 108 6" xfId="8900" xr:uid="{00000000-0005-0000-0000-000057150000}"/>
    <cellStyle name="40% - uthevingsfarge 2 109" xfId="1413" xr:uid="{00000000-0005-0000-0000-000058150000}"/>
    <cellStyle name="40% - uthevingsfarge 2 109 2" xfId="2879" xr:uid="{00000000-0005-0000-0000-000059150000}"/>
    <cellStyle name="40% - uthevingsfarge 2 109 2 2" xfId="3318" xr:uid="{00000000-0005-0000-0000-00005A150000}"/>
    <cellStyle name="40% - uthevingsfarge 2 109 2 2 2" xfId="6903" xr:uid="{00000000-0005-0000-0000-00005B150000}"/>
    <cellStyle name="40% - uthevingsfarge 2 109 2 3" xfId="3720" xr:uid="{00000000-0005-0000-0000-00005C150000}"/>
    <cellStyle name="40% - uthevingsfarge 2 109 2 4" xfId="6452" xr:uid="{00000000-0005-0000-0000-00005D150000}"/>
    <cellStyle name="40% - uthevingsfarge 2 109 2 5" xfId="8903" xr:uid="{00000000-0005-0000-0000-00005E150000}"/>
    <cellStyle name="40% - uthevingsfarge 2 109 3" xfId="3317" xr:uid="{00000000-0005-0000-0000-00005F150000}"/>
    <cellStyle name="40% - uthevingsfarge 2 109 3 2" xfId="6902" xr:uid="{00000000-0005-0000-0000-000060150000}"/>
    <cellStyle name="40% - uthevingsfarge 2 109 4" xfId="3870" xr:uid="{00000000-0005-0000-0000-000061150000}"/>
    <cellStyle name="40% - uthevingsfarge 2 109 5" xfId="6167" xr:uid="{00000000-0005-0000-0000-000062150000}"/>
    <cellStyle name="40% - uthevingsfarge 2 109 6" xfId="8902" xr:uid="{00000000-0005-0000-0000-000063150000}"/>
    <cellStyle name="40% - uthevingsfarge 2 11" xfId="1414" xr:uid="{00000000-0005-0000-0000-000064150000}"/>
    <cellStyle name="40% - uthevingsfarge 2 11 2" xfId="1415" xr:uid="{00000000-0005-0000-0000-000065150000}"/>
    <cellStyle name="40% - uthevingsfarge 2 11 2 2" xfId="5661" xr:uid="{00000000-0005-0000-0000-000066150000}"/>
    <cellStyle name="40% - uthevingsfarge 2 11 2 2 2" xfId="8294" xr:uid="{00000000-0005-0000-0000-000067150000}"/>
    <cellStyle name="40% - uthevingsfarge 2 11 2 3" xfId="10222" xr:uid="{00000000-0005-0000-0000-000068150000}"/>
    <cellStyle name="40% - uthevingsfarge 2 11 3" xfId="4940" xr:uid="{00000000-0005-0000-0000-000069150000}"/>
    <cellStyle name="40% - uthevingsfarge 2 11 3 2" xfId="7593" xr:uid="{00000000-0005-0000-0000-00006A150000}"/>
    <cellStyle name="40% - uthevingsfarge 2 11 4" xfId="9473" xr:uid="{00000000-0005-0000-0000-00006B150000}"/>
    <cellStyle name="40% - uthevingsfarge 2 110" xfId="6591" xr:uid="{00000000-0005-0000-0000-00006C150000}"/>
    <cellStyle name="40% - uthevingsfarge 2 111" xfId="8594" xr:uid="{00000000-0005-0000-0000-00006D150000}"/>
    <cellStyle name="40% - uthevingsfarge 2 12" xfId="1416" xr:uid="{00000000-0005-0000-0000-00006E150000}"/>
    <cellStyle name="40% - uthevingsfarge 2 12 2" xfId="1417" xr:uid="{00000000-0005-0000-0000-00006F150000}"/>
    <cellStyle name="40% - uthevingsfarge 2 12 2 2" xfId="5662" xr:uid="{00000000-0005-0000-0000-000070150000}"/>
    <cellStyle name="40% - uthevingsfarge 2 12 2 2 2" xfId="8295" xr:uid="{00000000-0005-0000-0000-000071150000}"/>
    <cellStyle name="40% - uthevingsfarge 2 12 2 3" xfId="10221" xr:uid="{00000000-0005-0000-0000-000072150000}"/>
    <cellStyle name="40% - uthevingsfarge 2 12 3" xfId="4941" xr:uid="{00000000-0005-0000-0000-000073150000}"/>
    <cellStyle name="40% - uthevingsfarge 2 12 3 2" xfId="7594" xr:uid="{00000000-0005-0000-0000-000074150000}"/>
    <cellStyle name="40% - uthevingsfarge 2 12 4" xfId="9472" xr:uid="{00000000-0005-0000-0000-000075150000}"/>
    <cellStyle name="40% - uthevingsfarge 2 13" xfId="1418" xr:uid="{00000000-0005-0000-0000-000076150000}"/>
    <cellStyle name="40% - uthevingsfarge 2 13 2" xfId="1419" xr:uid="{00000000-0005-0000-0000-000077150000}"/>
    <cellStyle name="40% - uthevingsfarge 2 13 2 2" xfId="5663" xr:uid="{00000000-0005-0000-0000-000078150000}"/>
    <cellStyle name="40% - uthevingsfarge 2 13 2 2 2" xfId="8296" xr:uid="{00000000-0005-0000-0000-000079150000}"/>
    <cellStyle name="40% - uthevingsfarge 2 13 2 3" xfId="10220" xr:uid="{00000000-0005-0000-0000-00007A150000}"/>
    <cellStyle name="40% - uthevingsfarge 2 13 3" xfId="4942" xr:uid="{00000000-0005-0000-0000-00007B150000}"/>
    <cellStyle name="40% - uthevingsfarge 2 13 3 2" xfId="7595" xr:uid="{00000000-0005-0000-0000-00007C150000}"/>
    <cellStyle name="40% - uthevingsfarge 2 13 4" xfId="9471" xr:uid="{00000000-0005-0000-0000-00007D150000}"/>
    <cellStyle name="40% - uthevingsfarge 2 14" xfId="1420" xr:uid="{00000000-0005-0000-0000-00007E150000}"/>
    <cellStyle name="40% - uthevingsfarge 2 14 2" xfId="1421" xr:uid="{00000000-0005-0000-0000-00007F150000}"/>
    <cellStyle name="40% - uthevingsfarge 2 14 2 2" xfId="5664" xr:uid="{00000000-0005-0000-0000-000080150000}"/>
    <cellStyle name="40% - uthevingsfarge 2 14 2 2 2" xfId="8297" xr:uid="{00000000-0005-0000-0000-000081150000}"/>
    <cellStyle name="40% - uthevingsfarge 2 14 2 3" xfId="10219" xr:uid="{00000000-0005-0000-0000-000082150000}"/>
    <cellStyle name="40% - uthevingsfarge 2 14 3" xfId="4943" xr:uid="{00000000-0005-0000-0000-000083150000}"/>
    <cellStyle name="40% - uthevingsfarge 2 14 3 2" xfId="7596" xr:uid="{00000000-0005-0000-0000-000084150000}"/>
    <cellStyle name="40% - uthevingsfarge 2 14 4" xfId="9470" xr:uid="{00000000-0005-0000-0000-000085150000}"/>
    <cellStyle name="40% - uthevingsfarge 2 15" xfId="1422" xr:uid="{00000000-0005-0000-0000-000086150000}"/>
    <cellStyle name="40% - uthevingsfarge 2 15 2" xfId="1423" xr:uid="{00000000-0005-0000-0000-000087150000}"/>
    <cellStyle name="40% - uthevingsfarge 2 15 2 2" xfId="5665" xr:uid="{00000000-0005-0000-0000-000088150000}"/>
    <cellStyle name="40% - uthevingsfarge 2 15 2 2 2" xfId="8298" xr:uid="{00000000-0005-0000-0000-000089150000}"/>
    <cellStyle name="40% - uthevingsfarge 2 15 2 3" xfId="10218" xr:uid="{00000000-0005-0000-0000-00008A150000}"/>
    <cellStyle name="40% - uthevingsfarge 2 15 3" xfId="4944" xr:uid="{00000000-0005-0000-0000-00008B150000}"/>
    <cellStyle name="40% - uthevingsfarge 2 15 3 2" xfId="7597" xr:uid="{00000000-0005-0000-0000-00008C150000}"/>
    <cellStyle name="40% - uthevingsfarge 2 15 4" xfId="9469" xr:uid="{00000000-0005-0000-0000-00008D150000}"/>
    <cellStyle name="40% - uthevingsfarge 2 16" xfId="1424" xr:uid="{00000000-0005-0000-0000-00008E150000}"/>
    <cellStyle name="40% - uthevingsfarge 2 16 2" xfId="1425" xr:uid="{00000000-0005-0000-0000-00008F150000}"/>
    <cellStyle name="40% - uthevingsfarge 2 16 2 2" xfId="5666" xr:uid="{00000000-0005-0000-0000-000090150000}"/>
    <cellStyle name="40% - uthevingsfarge 2 16 2 2 2" xfId="8299" xr:uid="{00000000-0005-0000-0000-000091150000}"/>
    <cellStyle name="40% - uthevingsfarge 2 16 2 3" xfId="10217" xr:uid="{00000000-0005-0000-0000-000092150000}"/>
    <cellStyle name="40% - uthevingsfarge 2 16 3" xfId="4945" xr:uid="{00000000-0005-0000-0000-000093150000}"/>
    <cellStyle name="40% - uthevingsfarge 2 16 3 2" xfId="7598" xr:uid="{00000000-0005-0000-0000-000094150000}"/>
    <cellStyle name="40% - uthevingsfarge 2 16 4" xfId="9468" xr:uid="{00000000-0005-0000-0000-000095150000}"/>
    <cellStyle name="40% - uthevingsfarge 2 17" xfId="1426" xr:uid="{00000000-0005-0000-0000-000096150000}"/>
    <cellStyle name="40% - uthevingsfarge 2 17 2" xfId="1427" xr:uid="{00000000-0005-0000-0000-000097150000}"/>
    <cellStyle name="40% - uthevingsfarge 2 17 2 2" xfId="5667" xr:uid="{00000000-0005-0000-0000-000098150000}"/>
    <cellStyle name="40% - uthevingsfarge 2 17 2 2 2" xfId="8300" xr:uid="{00000000-0005-0000-0000-000099150000}"/>
    <cellStyle name="40% - uthevingsfarge 2 17 2 3" xfId="10216" xr:uid="{00000000-0005-0000-0000-00009A150000}"/>
    <cellStyle name="40% - uthevingsfarge 2 17 3" xfId="4946" xr:uid="{00000000-0005-0000-0000-00009B150000}"/>
    <cellStyle name="40% - uthevingsfarge 2 17 3 2" xfId="7599" xr:uid="{00000000-0005-0000-0000-00009C150000}"/>
    <cellStyle name="40% - uthevingsfarge 2 17 4" xfId="9467" xr:uid="{00000000-0005-0000-0000-00009D150000}"/>
    <cellStyle name="40% - uthevingsfarge 2 18" xfId="1428" xr:uid="{00000000-0005-0000-0000-00009E150000}"/>
    <cellStyle name="40% - uthevingsfarge 2 18 2" xfId="1429" xr:uid="{00000000-0005-0000-0000-00009F150000}"/>
    <cellStyle name="40% - uthevingsfarge 2 18 2 2" xfId="5668" xr:uid="{00000000-0005-0000-0000-0000A0150000}"/>
    <cellStyle name="40% - uthevingsfarge 2 18 2 2 2" xfId="8301" xr:uid="{00000000-0005-0000-0000-0000A1150000}"/>
    <cellStyle name="40% - uthevingsfarge 2 18 2 3" xfId="10215" xr:uid="{00000000-0005-0000-0000-0000A2150000}"/>
    <cellStyle name="40% - uthevingsfarge 2 18 3" xfId="4947" xr:uid="{00000000-0005-0000-0000-0000A3150000}"/>
    <cellStyle name="40% - uthevingsfarge 2 18 3 2" xfId="7600" xr:uid="{00000000-0005-0000-0000-0000A4150000}"/>
    <cellStyle name="40% - uthevingsfarge 2 18 4" xfId="9466" xr:uid="{00000000-0005-0000-0000-0000A5150000}"/>
    <cellStyle name="40% - uthevingsfarge 2 19" xfId="1430" xr:uid="{00000000-0005-0000-0000-0000A6150000}"/>
    <cellStyle name="40% - uthevingsfarge 2 19 2" xfId="1431" xr:uid="{00000000-0005-0000-0000-0000A7150000}"/>
    <cellStyle name="40% - uthevingsfarge 2 19 2 2" xfId="5669" xr:uid="{00000000-0005-0000-0000-0000A8150000}"/>
    <cellStyle name="40% - uthevingsfarge 2 19 2 2 2" xfId="8302" xr:uid="{00000000-0005-0000-0000-0000A9150000}"/>
    <cellStyle name="40% - uthevingsfarge 2 19 2 3" xfId="10214" xr:uid="{00000000-0005-0000-0000-0000AA150000}"/>
    <cellStyle name="40% - uthevingsfarge 2 19 3" xfId="4948" xr:uid="{00000000-0005-0000-0000-0000AB150000}"/>
    <cellStyle name="40% - uthevingsfarge 2 19 3 2" xfId="7601" xr:uid="{00000000-0005-0000-0000-0000AC150000}"/>
    <cellStyle name="40% - uthevingsfarge 2 19 4" xfId="9465" xr:uid="{00000000-0005-0000-0000-0000AD150000}"/>
    <cellStyle name="40% - uthevingsfarge 2 2" xfId="69" xr:uid="{00000000-0005-0000-0000-0000AE150000}"/>
    <cellStyle name="40% - uthevingsfarge 2 2 2" xfId="1432" xr:uid="{00000000-0005-0000-0000-0000AF150000}"/>
    <cellStyle name="40% - uthevingsfarge 2 2 2 2" xfId="5670" xr:uid="{00000000-0005-0000-0000-0000B0150000}"/>
    <cellStyle name="40% - uthevingsfarge 2 2 2 2 2" xfId="8303" xr:uid="{00000000-0005-0000-0000-0000B1150000}"/>
    <cellStyle name="40% - uthevingsfarge 2 2 2 3" xfId="10213" xr:uid="{00000000-0005-0000-0000-0000B2150000}"/>
    <cellStyle name="40% - uthevingsfarge 2 2 3" xfId="4949" xr:uid="{00000000-0005-0000-0000-0000B3150000}"/>
    <cellStyle name="40% - uthevingsfarge 2 2 3 2" xfId="7602" xr:uid="{00000000-0005-0000-0000-0000B4150000}"/>
    <cellStyle name="40% - uthevingsfarge 2 2 4" xfId="9464" xr:uid="{00000000-0005-0000-0000-0000B5150000}"/>
    <cellStyle name="40% - uthevingsfarge 2 20" xfId="1433" xr:uid="{00000000-0005-0000-0000-0000B6150000}"/>
    <cellStyle name="40% - uthevingsfarge 2 20 2" xfId="1434" xr:uid="{00000000-0005-0000-0000-0000B7150000}"/>
    <cellStyle name="40% - uthevingsfarge 2 20 2 2" xfId="5671" xr:uid="{00000000-0005-0000-0000-0000B8150000}"/>
    <cellStyle name="40% - uthevingsfarge 2 20 2 2 2" xfId="8304" xr:uid="{00000000-0005-0000-0000-0000B9150000}"/>
    <cellStyle name="40% - uthevingsfarge 2 20 2 3" xfId="10212" xr:uid="{00000000-0005-0000-0000-0000BA150000}"/>
    <cellStyle name="40% - uthevingsfarge 2 20 3" xfId="4950" xr:uid="{00000000-0005-0000-0000-0000BB150000}"/>
    <cellStyle name="40% - uthevingsfarge 2 20 3 2" xfId="7603" xr:uid="{00000000-0005-0000-0000-0000BC150000}"/>
    <cellStyle name="40% - uthevingsfarge 2 20 4" xfId="9463" xr:uid="{00000000-0005-0000-0000-0000BD150000}"/>
    <cellStyle name="40% - uthevingsfarge 2 21" xfId="1435" xr:uid="{00000000-0005-0000-0000-0000BE150000}"/>
    <cellStyle name="40% - uthevingsfarge 2 21 2" xfId="1436" xr:uid="{00000000-0005-0000-0000-0000BF150000}"/>
    <cellStyle name="40% - uthevingsfarge 2 21 2 2" xfId="5672" xr:uid="{00000000-0005-0000-0000-0000C0150000}"/>
    <cellStyle name="40% - uthevingsfarge 2 21 2 2 2" xfId="8305" xr:uid="{00000000-0005-0000-0000-0000C1150000}"/>
    <cellStyle name="40% - uthevingsfarge 2 21 2 3" xfId="10211" xr:uid="{00000000-0005-0000-0000-0000C2150000}"/>
    <cellStyle name="40% - uthevingsfarge 2 21 3" xfId="4951" xr:uid="{00000000-0005-0000-0000-0000C3150000}"/>
    <cellStyle name="40% - uthevingsfarge 2 21 3 2" xfId="7604" xr:uid="{00000000-0005-0000-0000-0000C4150000}"/>
    <cellStyle name="40% - uthevingsfarge 2 21 4" xfId="9462" xr:uid="{00000000-0005-0000-0000-0000C5150000}"/>
    <cellStyle name="40% - uthevingsfarge 2 22" xfId="1437" xr:uid="{00000000-0005-0000-0000-0000C6150000}"/>
    <cellStyle name="40% - uthevingsfarge 2 22 2" xfId="1438" xr:uid="{00000000-0005-0000-0000-0000C7150000}"/>
    <cellStyle name="40% - uthevingsfarge 2 22 2 2" xfId="5673" xr:uid="{00000000-0005-0000-0000-0000C8150000}"/>
    <cellStyle name="40% - uthevingsfarge 2 22 2 2 2" xfId="8306" xr:uid="{00000000-0005-0000-0000-0000C9150000}"/>
    <cellStyle name="40% - uthevingsfarge 2 22 2 3" xfId="10210" xr:uid="{00000000-0005-0000-0000-0000CA150000}"/>
    <cellStyle name="40% - uthevingsfarge 2 22 3" xfId="4952" xr:uid="{00000000-0005-0000-0000-0000CB150000}"/>
    <cellStyle name="40% - uthevingsfarge 2 22 3 2" xfId="7605" xr:uid="{00000000-0005-0000-0000-0000CC150000}"/>
    <cellStyle name="40% - uthevingsfarge 2 22 4" xfId="9461" xr:uid="{00000000-0005-0000-0000-0000CD150000}"/>
    <cellStyle name="40% - uthevingsfarge 2 23" xfId="1439" xr:uid="{00000000-0005-0000-0000-0000CE150000}"/>
    <cellStyle name="40% - uthevingsfarge 2 23 2" xfId="1440" xr:uid="{00000000-0005-0000-0000-0000CF150000}"/>
    <cellStyle name="40% - uthevingsfarge 2 23 2 2" xfId="5674" xr:uid="{00000000-0005-0000-0000-0000D0150000}"/>
    <cellStyle name="40% - uthevingsfarge 2 23 2 2 2" xfId="8307" xr:uid="{00000000-0005-0000-0000-0000D1150000}"/>
    <cellStyle name="40% - uthevingsfarge 2 23 2 3" xfId="10209" xr:uid="{00000000-0005-0000-0000-0000D2150000}"/>
    <cellStyle name="40% - uthevingsfarge 2 23 3" xfId="4953" xr:uid="{00000000-0005-0000-0000-0000D3150000}"/>
    <cellStyle name="40% - uthevingsfarge 2 23 3 2" xfId="7606" xr:uid="{00000000-0005-0000-0000-0000D4150000}"/>
    <cellStyle name="40% - uthevingsfarge 2 23 4" xfId="9460" xr:uid="{00000000-0005-0000-0000-0000D5150000}"/>
    <cellStyle name="40% - uthevingsfarge 2 24" xfId="1441" xr:uid="{00000000-0005-0000-0000-0000D6150000}"/>
    <cellStyle name="40% - uthevingsfarge 2 24 2" xfId="1442" xr:uid="{00000000-0005-0000-0000-0000D7150000}"/>
    <cellStyle name="40% - uthevingsfarge 2 24 2 2" xfId="5675" xr:uid="{00000000-0005-0000-0000-0000D8150000}"/>
    <cellStyle name="40% - uthevingsfarge 2 24 2 2 2" xfId="8308" xr:uid="{00000000-0005-0000-0000-0000D9150000}"/>
    <cellStyle name="40% - uthevingsfarge 2 24 2 3" xfId="10208" xr:uid="{00000000-0005-0000-0000-0000DA150000}"/>
    <cellStyle name="40% - uthevingsfarge 2 24 3" xfId="4954" xr:uid="{00000000-0005-0000-0000-0000DB150000}"/>
    <cellStyle name="40% - uthevingsfarge 2 24 3 2" xfId="7607" xr:uid="{00000000-0005-0000-0000-0000DC150000}"/>
    <cellStyle name="40% - uthevingsfarge 2 24 4" xfId="9459" xr:uid="{00000000-0005-0000-0000-0000DD150000}"/>
    <cellStyle name="40% - uthevingsfarge 2 25" xfId="1443" xr:uid="{00000000-0005-0000-0000-0000DE150000}"/>
    <cellStyle name="40% - uthevingsfarge 2 25 2" xfId="1444" xr:uid="{00000000-0005-0000-0000-0000DF150000}"/>
    <cellStyle name="40% - uthevingsfarge 2 25 2 2" xfId="5676" xr:uid="{00000000-0005-0000-0000-0000E0150000}"/>
    <cellStyle name="40% - uthevingsfarge 2 25 2 2 2" xfId="8309" xr:uid="{00000000-0005-0000-0000-0000E1150000}"/>
    <cellStyle name="40% - uthevingsfarge 2 25 2 3" xfId="10207" xr:uid="{00000000-0005-0000-0000-0000E2150000}"/>
    <cellStyle name="40% - uthevingsfarge 2 25 3" xfId="4955" xr:uid="{00000000-0005-0000-0000-0000E3150000}"/>
    <cellStyle name="40% - uthevingsfarge 2 25 3 2" xfId="7608" xr:uid="{00000000-0005-0000-0000-0000E4150000}"/>
    <cellStyle name="40% - uthevingsfarge 2 25 4" xfId="9458" xr:uid="{00000000-0005-0000-0000-0000E5150000}"/>
    <cellStyle name="40% - uthevingsfarge 2 26" xfId="1445" xr:uid="{00000000-0005-0000-0000-0000E6150000}"/>
    <cellStyle name="40% - uthevingsfarge 2 26 2" xfId="1446" xr:uid="{00000000-0005-0000-0000-0000E7150000}"/>
    <cellStyle name="40% - uthevingsfarge 2 26 2 2" xfId="5677" xr:uid="{00000000-0005-0000-0000-0000E8150000}"/>
    <cellStyle name="40% - uthevingsfarge 2 26 2 2 2" xfId="8310" xr:uid="{00000000-0005-0000-0000-0000E9150000}"/>
    <cellStyle name="40% - uthevingsfarge 2 26 2 3" xfId="10206" xr:uid="{00000000-0005-0000-0000-0000EA150000}"/>
    <cellStyle name="40% - uthevingsfarge 2 26 3" xfId="4956" xr:uid="{00000000-0005-0000-0000-0000EB150000}"/>
    <cellStyle name="40% - uthevingsfarge 2 26 3 2" xfId="7609" xr:uid="{00000000-0005-0000-0000-0000EC150000}"/>
    <cellStyle name="40% - uthevingsfarge 2 26 4" xfId="9457" xr:uid="{00000000-0005-0000-0000-0000ED150000}"/>
    <cellStyle name="40% - uthevingsfarge 2 27" xfId="1447" xr:uid="{00000000-0005-0000-0000-0000EE150000}"/>
    <cellStyle name="40% - uthevingsfarge 2 27 2" xfId="1448" xr:uid="{00000000-0005-0000-0000-0000EF150000}"/>
    <cellStyle name="40% - uthevingsfarge 2 27 2 2" xfId="5678" xr:uid="{00000000-0005-0000-0000-0000F0150000}"/>
    <cellStyle name="40% - uthevingsfarge 2 27 2 2 2" xfId="8311" xr:uid="{00000000-0005-0000-0000-0000F1150000}"/>
    <cellStyle name="40% - uthevingsfarge 2 27 2 3" xfId="10205" xr:uid="{00000000-0005-0000-0000-0000F2150000}"/>
    <cellStyle name="40% - uthevingsfarge 2 27 3" xfId="4957" xr:uid="{00000000-0005-0000-0000-0000F3150000}"/>
    <cellStyle name="40% - uthevingsfarge 2 27 3 2" xfId="7610" xr:uid="{00000000-0005-0000-0000-0000F4150000}"/>
    <cellStyle name="40% - uthevingsfarge 2 27 4" xfId="9456" xr:uid="{00000000-0005-0000-0000-0000F5150000}"/>
    <cellStyle name="40% - uthevingsfarge 2 28" xfId="1449" xr:uid="{00000000-0005-0000-0000-0000F6150000}"/>
    <cellStyle name="40% - uthevingsfarge 2 28 2" xfId="1450" xr:uid="{00000000-0005-0000-0000-0000F7150000}"/>
    <cellStyle name="40% - uthevingsfarge 2 28 2 2" xfId="5679" xr:uid="{00000000-0005-0000-0000-0000F8150000}"/>
    <cellStyle name="40% - uthevingsfarge 2 28 2 2 2" xfId="8312" xr:uid="{00000000-0005-0000-0000-0000F9150000}"/>
    <cellStyle name="40% - uthevingsfarge 2 28 2 3" xfId="10204" xr:uid="{00000000-0005-0000-0000-0000FA150000}"/>
    <cellStyle name="40% - uthevingsfarge 2 28 3" xfId="4958" xr:uid="{00000000-0005-0000-0000-0000FB150000}"/>
    <cellStyle name="40% - uthevingsfarge 2 28 3 2" xfId="7611" xr:uid="{00000000-0005-0000-0000-0000FC150000}"/>
    <cellStyle name="40% - uthevingsfarge 2 28 4" xfId="9455" xr:uid="{00000000-0005-0000-0000-0000FD150000}"/>
    <cellStyle name="40% - uthevingsfarge 2 29" xfId="1451" xr:uid="{00000000-0005-0000-0000-0000FE150000}"/>
    <cellStyle name="40% - uthevingsfarge 2 29 2" xfId="1452" xr:uid="{00000000-0005-0000-0000-0000FF150000}"/>
    <cellStyle name="40% - uthevingsfarge 2 29 2 2" xfId="5680" xr:uid="{00000000-0005-0000-0000-000000160000}"/>
    <cellStyle name="40% - uthevingsfarge 2 29 2 2 2" xfId="8313" xr:uid="{00000000-0005-0000-0000-000001160000}"/>
    <cellStyle name="40% - uthevingsfarge 2 29 2 3" xfId="10203" xr:uid="{00000000-0005-0000-0000-000002160000}"/>
    <cellStyle name="40% - uthevingsfarge 2 29 3" xfId="4959" xr:uid="{00000000-0005-0000-0000-000003160000}"/>
    <cellStyle name="40% - uthevingsfarge 2 29 3 2" xfId="7612" xr:uid="{00000000-0005-0000-0000-000004160000}"/>
    <cellStyle name="40% - uthevingsfarge 2 29 4" xfId="9205" xr:uid="{00000000-0005-0000-0000-000005160000}"/>
    <cellStyle name="40% - uthevingsfarge 2 3" xfId="1453" xr:uid="{00000000-0005-0000-0000-000006160000}"/>
    <cellStyle name="40% - uthevingsfarge 2 3 2" xfId="1454" xr:uid="{00000000-0005-0000-0000-000007160000}"/>
    <cellStyle name="40% - uthevingsfarge 2 3 2 2" xfId="5681" xr:uid="{00000000-0005-0000-0000-000008160000}"/>
    <cellStyle name="40% - uthevingsfarge 2 3 2 2 2" xfId="8314" xr:uid="{00000000-0005-0000-0000-000009160000}"/>
    <cellStyle name="40% - uthevingsfarge 2 3 2 3" xfId="10202" xr:uid="{00000000-0005-0000-0000-00000A160000}"/>
    <cellStyle name="40% - uthevingsfarge 2 3 3" xfId="4960" xr:uid="{00000000-0005-0000-0000-00000B160000}"/>
    <cellStyle name="40% - uthevingsfarge 2 3 3 2" xfId="7613" xr:uid="{00000000-0005-0000-0000-00000C160000}"/>
    <cellStyle name="40% - uthevingsfarge 2 3 4" xfId="9454" xr:uid="{00000000-0005-0000-0000-00000D160000}"/>
    <cellStyle name="40% - uthevingsfarge 2 30" xfId="1455" xr:uid="{00000000-0005-0000-0000-00000E160000}"/>
    <cellStyle name="40% - uthevingsfarge 2 30 2" xfId="1456" xr:uid="{00000000-0005-0000-0000-00000F160000}"/>
    <cellStyle name="40% - uthevingsfarge 2 30 2 2" xfId="5682" xr:uid="{00000000-0005-0000-0000-000010160000}"/>
    <cellStyle name="40% - uthevingsfarge 2 30 2 2 2" xfId="8315" xr:uid="{00000000-0005-0000-0000-000011160000}"/>
    <cellStyle name="40% - uthevingsfarge 2 30 2 3" xfId="10201" xr:uid="{00000000-0005-0000-0000-000012160000}"/>
    <cellStyle name="40% - uthevingsfarge 2 30 3" xfId="4961" xr:uid="{00000000-0005-0000-0000-000013160000}"/>
    <cellStyle name="40% - uthevingsfarge 2 30 3 2" xfId="7614" xr:uid="{00000000-0005-0000-0000-000014160000}"/>
    <cellStyle name="40% - uthevingsfarge 2 30 4" xfId="9453" xr:uid="{00000000-0005-0000-0000-000015160000}"/>
    <cellStyle name="40% - uthevingsfarge 2 31" xfId="1457" xr:uid="{00000000-0005-0000-0000-000016160000}"/>
    <cellStyle name="40% - uthevingsfarge 2 31 2" xfId="1458" xr:uid="{00000000-0005-0000-0000-000017160000}"/>
    <cellStyle name="40% - uthevingsfarge 2 31 2 2" xfId="5683" xr:uid="{00000000-0005-0000-0000-000018160000}"/>
    <cellStyle name="40% - uthevingsfarge 2 31 2 2 2" xfId="8316" xr:uid="{00000000-0005-0000-0000-000019160000}"/>
    <cellStyle name="40% - uthevingsfarge 2 31 2 3" xfId="10200" xr:uid="{00000000-0005-0000-0000-00001A160000}"/>
    <cellStyle name="40% - uthevingsfarge 2 31 3" xfId="4962" xr:uid="{00000000-0005-0000-0000-00001B160000}"/>
    <cellStyle name="40% - uthevingsfarge 2 31 3 2" xfId="7615" xr:uid="{00000000-0005-0000-0000-00001C160000}"/>
    <cellStyle name="40% - uthevingsfarge 2 31 4" xfId="9452" xr:uid="{00000000-0005-0000-0000-00001D160000}"/>
    <cellStyle name="40% - uthevingsfarge 2 32" xfId="1459" xr:uid="{00000000-0005-0000-0000-00001E160000}"/>
    <cellStyle name="40% - uthevingsfarge 2 32 2" xfId="1460" xr:uid="{00000000-0005-0000-0000-00001F160000}"/>
    <cellStyle name="40% - uthevingsfarge 2 32 2 2" xfId="5684" xr:uid="{00000000-0005-0000-0000-000020160000}"/>
    <cellStyle name="40% - uthevingsfarge 2 32 2 2 2" xfId="8317" xr:uid="{00000000-0005-0000-0000-000021160000}"/>
    <cellStyle name="40% - uthevingsfarge 2 32 2 3" xfId="10199" xr:uid="{00000000-0005-0000-0000-000022160000}"/>
    <cellStyle name="40% - uthevingsfarge 2 32 3" xfId="4963" xr:uid="{00000000-0005-0000-0000-000023160000}"/>
    <cellStyle name="40% - uthevingsfarge 2 32 3 2" xfId="7616" xr:uid="{00000000-0005-0000-0000-000024160000}"/>
    <cellStyle name="40% - uthevingsfarge 2 32 4" xfId="9451" xr:uid="{00000000-0005-0000-0000-000025160000}"/>
    <cellStyle name="40% - uthevingsfarge 2 33" xfId="1461" xr:uid="{00000000-0005-0000-0000-000026160000}"/>
    <cellStyle name="40% - uthevingsfarge 2 33 2" xfId="1462" xr:uid="{00000000-0005-0000-0000-000027160000}"/>
    <cellStyle name="40% - uthevingsfarge 2 33 2 2" xfId="5685" xr:uid="{00000000-0005-0000-0000-000028160000}"/>
    <cellStyle name="40% - uthevingsfarge 2 33 2 2 2" xfId="8318" xr:uid="{00000000-0005-0000-0000-000029160000}"/>
    <cellStyle name="40% - uthevingsfarge 2 33 2 3" xfId="10198" xr:uid="{00000000-0005-0000-0000-00002A160000}"/>
    <cellStyle name="40% - uthevingsfarge 2 33 3" xfId="4964" xr:uid="{00000000-0005-0000-0000-00002B160000}"/>
    <cellStyle name="40% - uthevingsfarge 2 33 3 2" xfId="7617" xr:uid="{00000000-0005-0000-0000-00002C160000}"/>
    <cellStyle name="40% - uthevingsfarge 2 33 4" xfId="9450" xr:uid="{00000000-0005-0000-0000-00002D160000}"/>
    <cellStyle name="40% - uthevingsfarge 2 34" xfId="1463" xr:uid="{00000000-0005-0000-0000-00002E160000}"/>
    <cellStyle name="40% - uthevingsfarge 2 34 2" xfId="1464" xr:uid="{00000000-0005-0000-0000-00002F160000}"/>
    <cellStyle name="40% - uthevingsfarge 2 34 2 2" xfId="5686" xr:uid="{00000000-0005-0000-0000-000030160000}"/>
    <cellStyle name="40% - uthevingsfarge 2 34 2 2 2" xfId="8319" xr:uid="{00000000-0005-0000-0000-000031160000}"/>
    <cellStyle name="40% - uthevingsfarge 2 34 2 3" xfId="10197" xr:uid="{00000000-0005-0000-0000-000032160000}"/>
    <cellStyle name="40% - uthevingsfarge 2 34 3" xfId="4965" xr:uid="{00000000-0005-0000-0000-000033160000}"/>
    <cellStyle name="40% - uthevingsfarge 2 34 3 2" xfId="7618" xr:uid="{00000000-0005-0000-0000-000034160000}"/>
    <cellStyle name="40% - uthevingsfarge 2 34 4" xfId="9449" xr:uid="{00000000-0005-0000-0000-000035160000}"/>
    <cellStyle name="40% - uthevingsfarge 2 35" xfId="1465" xr:uid="{00000000-0005-0000-0000-000036160000}"/>
    <cellStyle name="40% - uthevingsfarge 2 35 2" xfId="1466" xr:uid="{00000000-0005-0000-0000-000037160000}"/>
    <cellStyle name="40% - uthevingsfarge 2 35 2 2" xfId="5687" xr:uid="{00000000-0005-0000-0000-000038160000}"/>
    <cellStyle name="40% - uthevingsfarge 2 35 2 2 2" xfId="8320" xr:uid="{00000000-0005-0000-0000-000039160000}"/>
    <cellStyle name="40% - uthevingsfarge 2 35 2 3" xfId="10196" xr:uid="{00000000-0005-0000-0000-00003A160000}"/>
    <cellStyle name="40% - uthevingsfarge 2 35 3" xfId="4966" xr:uid="{00000000-0005-0000-0000-00003B160000}"/>
    <cellStyle name="40% - uthevingsfarge 2 35 3 2" xfId="7619" xr:uid="{00000000-0005-0000-0000-00003C160000}"/>
    <cellStyle name="40% - uthevingsfarge 2 35 4" xfId="9448" xr:uid="{00000000-0005-0000-0000-00003D160000}"/>
    <cellStyle name="40% - uthevingsfarge 2 36" xfId="1467" xr:uid="{00000000-0005-0000-0000-00003E160000}"/>
    <cellStyle name="40% - uthevingsfarge 2 36 2" xfId="1468" xr:uid="{00000000-0005-0000-0000-00003F160000}"/>
    <cellStyle name="40% - uthevingsfarge 2 36 2 2" xfId="5688" xr:uid="{00000000-0005-0000-0000-000040160000}"/>
    <cellStyle name="40% - uthevingsfarge 2 36 2 2 2" xfId="8321" xr:uid="{00000000-0005-0000-0000-000041160000}"/>
    <cellStyle name="40% - uthevingsfarge 2 36 2 3" xfId="10195" xr:uid="{00000000-0005-0000-0000-000042160000}"/>
    <cellStyle name="40% - uthevingsfarge 2 36 3" xfId="4967" xr:uid="{00000000-0005-0000-0000-000043160000}"/>
    <cellStyle name="40% - uthevingsfarge 2 36 3 2" xfId="7620" xr:uid="{00000000-0005-0000-0000-000044160000}"/>
    <cellStyle name="40% - uthevingsfarge 2 36 4" xfId="9447" xr:uid="{00000000-0005-0000-0000-000045160000}"/>
    <cellStyle name="40% - uthevingsfarge 2 37" xfId="1469" xr:uid="{00000000-0005-0000-0000-000046160000}"/>
    <cellStyle name="40% - uthevingsfarge 2 37 2" xfId="1470" xr:uid="{00000000-0005-0000-0000-000047160000}"/>
    <cellStyle name="40% - uthevingsfarge 2 37 2 2" xfId="5689" xr:uid="{00000000-0005-0000-0000-000048160000}"/>
    <cellStyle name="40% - uthevingsfarge 2 37 2 2 2" xfId="8322" xr:uid="{00000000-0005-0000-0000-000049160000}"/>
    <cellStyle name="40% - uthevingsfarge 2 37 2 3" xfId="10117" xr:uid="{00000000-0005-0000-0000-00004A160000}"/>
    <cellStyle name="40% - uthevingsfarge 2 37 3" xfId="4968" xr:uid="{00000000-0005-0000-0000-00004B160000}"/>
    <cellStyle name="40% - uthevingsfarge 2 37 3 2" xfId="7621" xr:uid="{00000000-0005-0000-0000-00004C160000}"/>
    <cellStyle name="40% - uthevingsfarge 2 37 4" xfId="10194" xr:uid="{00000000-0005-0000-0000-00004D160000}"/>
    <cellStyle name="40% - uthevingsfarge 2 38" xfId="1471" xr:uid="{00000000-0005-0000-0000-00004E160000}"/>
    <cellStyle name="40% - uthevingsfarge 2 38 2" xfId="1472" xr:uid="{00000000-0005-0000-0000-00004F160000}"/>
    <cellStyle name="40% - uthevingsfarge 2 38 2 2" xfId="5690" xr:uid="{00000000-0005-0000-0000-000050160000}"/>
    <cellStyle name="40% - uthevingsfarge 2 38 2 2 2" xfId="8323" xr:uid="{00000000-0005-0000-0000-000051160000}"/>
    <cellStyle name="40% - uthevingsfarge 2 38 2 3" xfId="10274" xr:uid="{00000000-0005-0000-0000-000052160000}"/>
    <cellStyle name="40% - uthevingsfarge 2 38 3" xfId="4969" xr:uid="{00000000-0005-0000-0000-000053160000}"/>
    <cellStyle name="40% - uthevingsfarge 2 38 3 2" xfId="7622" xr:uid="{00000000-0005-0000-0000-000054160000}"/>
    <cellStyle name="40% - uthevingsfarge 2 38 4" xfId="10391" xr:uid="{00000000-0005-0000-0000-000055160000}"/>
    <cellStyle name="40% - uthevingsfarge 2 39" xfId="1473" xr:uid="{00000000-0005-0000-0000-000056160000}"/>
    <cellStyle name="40% - uthevingsfarge 2 39 2" xfId="1474" xr:uid="{00000000-0005-0000-0000-000057160000}"/>
    <cellStyle name="40% - uthevingsfarge 2 39 2 2" xfId="5691" xr:uid="{00000000-0005-0000-0000-000058160000}"/>
    <cellStyle name="40% - uthevingsfarge 2 39 2 2 2" xfId="8324" xr:uid="{00000000-0005-0000-0000-000059160000}"/>
    <cellStyle name="40% - uthevingsfarge 2 39 2 3" xfId="9938" xr:uid="{00000000-0005-0000-0000-00005A160000}"/>
    <cellStyle name="40% - uthevingsfarge 2 39 3" xfId="4970" xr:uid="{00000000-0005-0000-0000-00005B160000}"/>
    <cellStyle name="40% - uthevingsfarge 2 39 3 2" xfId="7623" xr:uid="{00000000-0005-0000-0000-00005C160000}"/>
    <cellStyle name="40% - uthevingsfarge 2 39 4" xfId="9815" xr:uid="{00000000-0005-0000-0000-00005D160000}"/>
    <cellStyle name="40% - uthevingsfarge 2 4" xfId="1475" xr:uid="{00000000-0005-0000-0000-00005E160000}"/>
    <cellStyle name="40% - uthevingsfarge 2 4 2" xfId="1476" xr:uid="{00000000-0005-0000-0000-00005F160000}"/>
    <cellStyle name="40% - uthevingsfarge 2 4 2 2" xfId="5692" xr:uid="{00000000-0005-0000-0000-000060160000}"/>
    <cellStyle name="40% - uthevingsfarge 2 4 2 2 2" xfId="8325" xr:uid="{00000000-0005-0000-0000-000061160000}"/>
    <cellStyle name="40% - uthevingsfarge 2 4 2 3" xfId="10273" xr:uid="{00000000-0005-0000-0000-000062160000}"/>
    <cellStyle name="40% - uthevingsfarge 2 4 3" xfId="4971" xr:uid="{00000000-0005-0000-0000-000063160000}"/>
    <cellStyle name="40% - uthevingsfarge 2 4 3 2" xfId="7624" xr:uid="{00000000-0005-0000-0000-000064160000}"/>
    <cellStyle name="40% - uthevingsfarge 2 4 4" xfId="10390" xr:uid="{00000000-0005-0000-0000-000065160000}"/>
    <cellStyle name="40% - uthevingsfarge 2 40" xfId="1477" xr:uid="{00000000-0005-0000-0000-000066160000}"/>
    <cellStyle name="40% - uthevingsfarge 2 40 2" xfId="1478" xr:uid="{00000000-0005-0000-0000-000067160000}"/>
    <cellStyle name="40% - uthevingsfarge 2 40 2 2" xfId="5693" xr:uid="{00000000-0005-0000-0000-000068160000}"/>
    <cellStyle name="40% - uthevingsfarge 2 40 2 2 2" xfId="8326" xr:uid="{00000000-0005-0000-0000-000069160000}"/>
    <cellStyle name="40% - uthevingsfarge 2 40 2 3" xfId="9948" xr:uid="{00000000-0005-0000-0000-00006A160000}"/>
    <cellStyle name="40% - uthevingsfarge 2 40 3" xfId="4972" xr:uid="{00000000-0005-0000-0000-00006B160000}"/>
    <cellStyle name="40% - uthevingsfarge 2 40 3 2" xfId="7625" xr:uid="{00000000-0005-0000-0000-00006C160000}"/>
    <cellStyle name="40% - uthevingsfarge 2 40 4" xfId="9814" xr:uid="{00000000-0005-0000-0000-00006D160000}"/>
    <cellStyle name="40% - uthevingsfarge 2 41" xfId="1479" xr:uid="{00000000-0005-0000-0000-00006E160000}"/>
    <cellStyle name="40% - uthevingsfarge 2 41 2" xfId="1480" xr:uid="{00000000-0005-0000-0000-00006F160000}"/>
    <cellStyle name="40% - uthevingsfarge 2 41 2 2" xfId="5694" xr:uid="{00000000-0005-0000-0000-000070160000}"/>
    <cellStyle name="40% - uthevingsfarge 2 41 2 2 2" xfId="8327" xr:uid="{00000000-0005-0000-0000-000071160000}"/>
    <cellStyle name="40% - uthevingsfarge 2 41 2 3" xfId="10272" xr:uid="{00000000-0005-0000-0000-000072160000}"/>
    <cellStyle name="40% - uthevingsfarge 2 41 3" xfId="4973" xr:uid="{00000000-0005-0000-0000-000073160000}"/>
    <cellStyle name="40% - uthevingsfarge 2 41 3 2" xfId="7626" xr:uid="{00000000-0005-0000-0000-000074160000}"/>
    <cellStyle name="40% - uthevingsfarge 2 41 4" xfId="10389" xr:uid="{00000000-0005-0000-0000-000075160000}"/>
    <cellStyle name="40% - uthevingsfarge 2 42" xfId="1481" xr:uid="{00000000-0005-0000-0000-000076160000}"/>
    <cellStyle name="40% - uthevingsfarge 2 42 2" xfId="1482" xr:uid="{00000000-0005-0000-0000-000077160000}"/>
    <cellStyle name="40% - uthevingsfarge 2 42 2 2" xfId="5695" xr:uid="{00000000-0005-0000-0000-000078160000}"/>
    <cellStyle name="40% - uthevingsfarge 2 42 2 2 2" xfId="8328" xr:uid="{00000000-0005-0000-0000-000079160000}"/>
    <cellStyle name="40% - uthevingsfarge 2 42 2 3" xfId="9947" xr:uid="{00000000-0005-0000-0000-00007A160000}"/>
    <cellStyle name="40% - uthevingsfarge 2 42 3" xfId="4974" xr:uid="{00000000-0005-0000-0000-00007B160000}"/>
    <cellStyle name="40% - uthevingsfarge 2 42 3 2" xfId="7627" xr:uid="{00000000-0005-0000-0000-00007C160000}"/>
    <cellStyle name="40% - uthevingsfarge 2 42 4" xfId="9813" xr:uid="{00000000-0005-0000-0000-00007D160000}"/>
    <cellStyle name="40% - uthevingsfarge 2 43" xfId="1483" xr:uid="{00000000-0005-0000-0000-00007E160000}"/>
    <cellStyle name="40% - uthevingsfarge 2 43 2" xfId="1484" xr:uid="{00000000-0005-0000-0000-00007F160000}"/>
    <cellStyle name="40% - uthevingsfarge 2 43 2 2" xfId="5696" xr:uid="{00000000-0005-0000-0000-000080160000}"/>
    <cellStyle name="40% - uthevingsfarge 2 43 2 2 2" xfId="8329" xr:uid="{00000000-0005-0000-0000-000081160000}"/>
    <cellStyle name="40% - uthevingsfarge 2 43 2 3" xfId="10271" xr:uid="{00000000-0005-0000-0000-000082160000}"/>
    <cellStyle name="40% - uthevingsfarge 2 43 3" xfId="4975" xr:uid="{00000000-0005-0000-0000-000083160000}"/>
    <cellStyle name="40% - uthevingsfarge 2 43 3 2" xfId="7628" xr:uid="{00000000-0005-0000-0000-000084160000}"/>
    <cellStyle name="40% - uthevingsfarge 2 43 4" xfId="10388" xr:uid="{00000000-0005-0000-0000-000085160000}"/>
    <cellStyle name="40% - uthevingsfarge 2 44" xfId="1485" xr:uid="{00000000-0005-0000-0000-000086160000}"/>
    <cellStyle name="40% - uthevingsfarge 2 44 2" xfId="1486" xr:uid="{00000000-0005-0000-0000-000087160000}"/>
    <cellStyle name="40% - uthevingsfarge 2 44 2 2" xfId="5697" xr:uid="{00000000-0005-0000-0000-000088160000}"/>
    <cellStyle name="40% - uthevingsfarge 2 44 2 2 2" xfId="8330" xr:uid="{00000000-0005-0000-0000-000089160000}"/>
    <cellStyle name="40% - uthevingsfarge 2 44 2 3" xfId="9883" xr:uid="{00000000-0005-0000-0000-00008A160000}"/>
    <cellStyle name="40% - uthevingsfarge 2 44 3" xfId="4976" xr:uid="{00000000-0005-0000-0000-00008B160000}"/>
    <cellStyle name="40% - uthevingsfarge 2 44 3 2" xfId="7629" xr:uid="{00000000-0005-0000-0000-00008C160000}"/>
    <cellStyle name="40% - uthevingsfarge 2 44 4" xfId="9812" xr:uid="{00000000-0005-0000-0000-00008D160000}"/>
    <cellStyle name="40% - uthevingsfarge 2 45" xfId="1487" xr:uid="{00000000-0005-0000-0000-00008E160000}"/>
    <cellStyle name="40% - uthevingsfarge 2 45 2" xfId="1488" xr:uid="{00000000-0005-0000-0000-00008F160000}"/>
    <cellStyle name="40% - uthevingsfarge 2 45 2 2" xfId="5698" xr:uid="{00000000-0005-0000-0000-000090160000}"/>
    <cellStyle name="40% - uthevingsfarge 2 45 2 2 2" xfId="8331" xr:uid="{00000000-0005-0000-0000-000091160000}"/>
    <cellStyle name="40% - uthevingsfarge 2 45 2 3" xfId="10270" xr:uid="{00000000-0005-0000-0000-000092160000}"/>
    <cellStyle name="40% - uthevingsfarge 2 45 3" xfId="4977" xr:uid="{00000000-0005-0000-0000-000093160000}"/>
    <cellStyle name="40% - uthevingsfarge 2 45 3 2" xfId="7630" xr:uid="{00000000-0005-0000-0000-000094160000}"/>
    <cellStyle name="40% - uthevingsfarge 2 45 4" xfId="10387" xr:uid="{00000000-0005-0000-0000-000095160000}"/>
    <cellStyle name="40% - uthevingsfarge 2 46" xfId="1489" xr:uid="{00000000-0005-0000-0000-000096160000}"/>
    <cellStyle name="40% - uthevingsfarge 2 46 2" xfId="1490" xr:uid="{00000000-0005-0000-0000-000097160000}"/>
    <cellStyle name="40% - uthevingsfarge 2 46 2 2" xfId="5699" xr:uid="{00000000-0005-0000-0000-000098160000}"/>
    <cellStyle name="40% - uthevingsfarge 2 46 2 2 2" xfId="8332" xr:uid="{00000000-0005-0000-0000-000099160000}"/>
    <cellStyle name="40% - uthevingsfarge 2 46 2 3" xfId="9939" xr:uid="{00000000-0005-0000-0000-00009A160000}"/>
    <cellStyle name="40% - uthevingsfarge 2 46 3" xfId="4978" xr:uid="{00000000-0005-0000-0000-00009B160000}"/>
    <cellStyle name="40% - uthevingsfarge 2 46 3 2" xfId="7631" xr:uid="{00000000-0005-0000-0000-00009C160000}"/>
    <cellStyle name="40% - uthevingsfarge 2 46 4" xfId="9811" xr:uid="{00000000-0005-0000-0000-00009D160000}"/>
    <cellStyle name="40% - uthevingsfarge 2 47" xfId="1491" xr:uid="{00000000-0005-0000-0000-00009E160000}"/>
    <cellStyle name="40% - uthevingsfarge 2 47 2" xfId="1492" xr:uid="{00000000-0005-0000-0000-00009F160000}"/>
    <cellStyle name="40% - uthevingsfarge 2 47 2 2" xfId="5700" xr:uid="{00000000-0005-0000-0000-0000A0160000}"/>
    <cellStyle name="40% - uthevingsfarge 2 47 2 2 2" xfId="8333" xr:uid="{00000000-0005-0000-0000-0000A1160000}"/>
    <cellStyle name="40% - uthevingsfarge 2 47 2 3" xfId="10269" xr:uid="{00000000-0005-0000-0000-0000A2160000}"/>
    <cellStyle name="40% - uthevingsfarge 2 47 3" xfId="4979" xr:uid="{00000000-0005-0000-0000-0000A3160000}"/>
    <cellStyle name="40% - uthevingsfarge 2 47 3 2" xfId="7632" xr:uid="{00000000-0005-0000-0000-0000A4160000}"/>
    <cellStyle name="40% - uthevingsfarge 2 47 4" xfId="10386" xr:uid="{00000000-0005-0000-0000-0000A5160000}"/>
    <cellStyle name="40% - uthevingsfarge 2 48" xfId="1493" xr:uid="{00000000-0005-0000-0000-0000A6160000}"/>
    <cellStyle name="40% - uthevingsfarge 2 48 2" xfId="1494" xr:uid="{00000000-0005-0000-0000-0000A7160000}"/>
    <cellStyle name="40% - uthevingsfarge 2 48 2 2" xfId="5701" xr:uid="{00000000-0005-0000-0000-0000A8160000}"/>
    <cellStyle name="40% - uthevingsfarge 2 48 2 2 2" xfId="8334" xr:uid="{00000000-0005-0000-0000-0000A9160000}"/>
    <cellStyle name="40% - uthevingsfarge 2 48 2 3" xfId="9950" xr:uid="{00000000-0005-0000-0000-0000AA160000}"/>
    <cellStyle name="40% - uthevingsfarge 2 48 3" xfId="4980" xr:uid="{00000000-0005-0000-0000-0000AB160000}"/>
    <cellStyle name="40% - uthevingsfarge 2 48 3 2" xfId="7633" xr:uid="{00000000-0005-0000-0000-0000AC160000}"/>
    <cellStyle name="40% - uthevingsfarge 2 48 4" xfId="9810" xr:uid="{00000000-0005-0000-0000-0000AD160000}"/>
    <cellStyle name="40% - uthevingsfarge 2 49" xfId="1495" xr:uid="{00000000-0005-0000-0000-0000AE160000}"/>
    <cellStyle name="40% - uthevingsfarge 2 49 2" xfId="1496" xr:uid="{00000000-0005-0000-0000-0000AF160000}"/>
    <cellStyle name="40% - uthevingsfarge 2 49 2 2" xfId="5702" xr:uid="{00000000-0005-0000-0000-0000B0160000}"/>
    <cellStyle name="40% - uthevingsfarge 2 49 2 2 2" xfId="8335" xr:uid="{00000000-0005-0000-0000-0000B1160000}"/>
    <cellStyle name="40% - uthevingsfarge 2 49 2 3" xfId="10268" xr:uid="{00000000-0005-0000-0000-0000B2160000}"/>
    <cellStyle name="40% - uthevingsfarge 2 49 3" xfId="4981" xr:uid="{00000000-0005-0000-0000-0000B3160000}"/>
    <cellStyle name="40% - uthevingsfarge 2 49 3 2" xfId="7634" xr:uid="{00000000-0005-0000-0000-0000B4160000}"/>
    <cellStyle name="40% - uthevingsfarge 2 49 4" xfId="10385" xr:uid="{00000000-0005-0000-0000-0000B5160000}"/>
    <cellStyle name="40% - uthevingsfarge 2 5" xfId="1497" xr:uid="{00000000-0005-0000-0000-0000B6160000}"/>
    <cellStyle name="40% - uthevingsfarge 2 5 2" xfId="1498" xr:uid="{00000000-0005-0000-0000-0000B7160000}"/>
    <cellStyle name="40% - uthevingsfarge 2 5 2 2" xfId="5703" xr:uid="{00000000-0005-0000-0000-0000B8160000}"/>
    <cellStyle name="40% - uthevingsfarge 2 5 2 2 2" xfId="8336" xr:uid="{00000000-0005-0000-0000-0000B9160000}"/>
    <cellStyle name="40% - uthevingsfarge 2 5 2 3" xfId="9949" xr:uid="{00000000-0005-0000-0000-0000BA160000}"/>
    <cellStyle name="40% - uthevingsfarge 2 5 3" xfId="4982" xr:uid="{00000000-0005-0000-0000-0000BB160000}"/>
    <cellStyle name="40% - uthevingsfarge 2 5 3 2" xfId="7635" xr:uid="{00000000-0005-0000-0000-0000BC160000}"/>
    <cellStyle name="40% - uthevingsfarge 2 5 4" xfId="9809" xr:uid="{00000000-0005-0000-0000-0000BD160000}"/>
    <cellStyle name="40% - uthevingsfarge 2 50" xfId="1499" xr:uid="{00000000-0005-0000-0000-0000BE160000}"/>
    <cellStyle name="40% - uthevingsfarge 2 50 2" xfId="1500" xr:uid="{00000000-0005-0000-0000-0000BF160000}"/>
    <cellStyle name="40% - uthevingsfarge 2 50 2 2" xfId="5704" xr:uid="{00000000-0005-0000-0000-0000C0160000}"/>
    <cellStyle name="40% - uthevingsfarge 2 50 2 2 2" xfId="8337" xr:uid="{00000000-0005-0000-0000-0000C1160000}"/>
    <cellStyle name="40% - uthevingsfarge 2 50 2 3" xfId="10267" xr:uid="{00000000-0005-0000-0000-0000C2160000}"/>
    <cellStyle name="40% - uthevingsfarge 2 50 3" xfId="4983" xr:uid="{00000000-0005-0000-0000-0000C3160000}"/>
    <cellStyle name="40% - uthevingsfarge 2 50 3 2" xfId="7636" xr:uid="{00000000-0005-0000-0000-0000C4160000}"/>
    <cellStyle name="40% - uthevingsfarge 2 50 4" xfId="10384" xr:uid="{00000000-0005-0000-0000-0000C5160000}"/>
    <cellStyle name="40% - uthevingsfarge 2 51" xfId="1501" xr:uid="{00000000-0005-0000-0000-0000C6160000}"/>
    <cellStyle name="40% - uthevingsfarge 2 51 2" xfId="1502" xr:uid="{00000000-0005-0000-0000-0000C7160000}"/>
    <cellStyle name="40% - uthevingsfarge 2 51 2 2" xfId="5705" xr:uid="{00000000-0005-0000-0000-0000C8160000}"/>
    <cellStyle name="40% - uthevingsfarge 2 51 2 2 2" xfId="8338" xr:uid="{00000000-0005-0000-0000-0000C9160000}"/>
    <cellStyle name="40% - uthevingsfarge 2 51 2 3" xfId="9884" xr:uid="{00000000-0005-0000-0000-0000CA160000}"/>
    <cellStyle name="40% - uthevingsfarge 2 51 3" xfId="4984" xr:uid="{00000000-0005-0000-0000-0000CB160000}"/>
    <cellStyle name="40% - uthevingsfarge 2 51 3 2" xfId="7637" xr:uid="{00000000-0005-0000-0000-0000CC160000}"/>
    <cellStyle name="40% - uthevingsfarge 2 51 4" xfId="9808" xr:uid="{00000000-0005-0000-0000-0000CD160000}"/>
    <cellStyle name="40% - uthevingsfarge 2 52" xfId="1503" xr:uid="{00000000-0005-0000-0000-0000CE160000}"/>
    <cellStyle name="40% - uthevingsfarge 2 52 2" xfId="1504" xr:uid="{00000000-0005-0000-0000-0000CF160000}"/>
    <cellStyle name="40% - uthevingsfarge 2 52 2 2" xfId="5706" xr:uid="{00000000-0005-0000-0000-0000D0160000}"/>
    <cellStyle name="40% - uthevingsfarge 2 52 2 2 2" xfId="8339" xr:uid="{00000000-0005-0000-0000-0000D1160000}"/>
    <cellStyle name="40% - uthevingsfarge 2 52 2 3" xfId="10266" xr:uid="{00000000-0005-0000-0000-0000D2160000}"/>
    <cellStyle name="40% - uthevingsfarge 2 52 3" xfId="4985" xr:uid="{00000000-0005-0000-0000-0000D3160000}"/>
    <cellStyle name="40% - uthevingsfarge 2 52 3 2" xfId="7638" xr:uid="{00000000-0005-0000-0000-0000D4160000}"/>
    <cellStyle name="40% - uthevingsfarge 2 52 4" xfId="10383" xr:uid="{00000000-0005-0000-0000-0000D5160000}"/>
    <cellStyle name="40% - uthevingsfarge 2 53" xfId="1505" xr:uid="{00000000-0005-0000-0000-0000D6160000}"/>
    <cellStyle name="40% - uthevingsfarge 2 53 2" xfId="1506" xr:uid="{00000000-0005-0000-0000-0000D7160000}"/>
    <cellStyle name="40% - uthevingsfarge 2 53 2 2" xfId="5707" xr:uid="{00000000-0005-0000-0000-0000D8160000}"/>
    <cellStyle name="40% - uthevingsfarge 2 53 2 2 2" xfId="8340" xr:uid="{00000000-0005-0000-0000-0000D9160000}"/>
    <cellStyle name="40% - uthevingsfarge 2 53 2 3" xfId="9940" xr:uid="{00000000-0005-0000-0000-0000DA160000}"/>
    <cellStyle name="40% - uthevingsfarge 2 53 3" xfId="4986" xr:uid="{00000000-0005-0000-0000-0000DB160000}"/>
    <cellStyle name="40% - uthevingsfarge 2 53 3 2" xfId="7639" xr:uid="{00000000-0005-0000-0000-0000DC160000}"/>
    <cellStyle name="40% - uthevingsfarge 2 53 4" xfId="9807" xr:uid="{00000000-0005-0000-0000-0000DD160000}"/>
    <cellStyle name="40% - uthevingsfarge 2 54" xfId="1507" xr:uid="{00000000-0005-0000-0000-0000DE160000}"/>
    <cellStyle name="40% - uthevingsfarge 2 54 2" xfId="1508" xr:uid="{00000000-0005-0000-0000-0000DF160000}"/>
    <cellStyle name="40% - uthevingsfarge 2 54 2 2" xfId="5708" xr:uid="{00000000-0005-0000-0000-0000E0160000}"/>
    <cellStyle name="40% - uthevingsfarge 2 54 2 2 2" xfId="8341" xr:uid="{00000000-0005-0000-0000-0000E1160000}"/>
    <cellStyle name="40% - uthevingsfarge 2 54 2 3" xfId="10265" xr:uid="{00000000-0005-0000-0000-0000E2160000}"/>
    <cellStyle name="40% - uthevingsfarge 2 54 3" xfId="4987" xr:uid="{00000000-0005-0000-0000-0000E3160000}"/>
    <cellStyle name="40% - uthevingsfarge 2 54 3 2" xfId="7640" xr:uid="{00000000-0005-0000-0000-0000E4160000}"/>
    <cellStyle name="40% - uthevingsfarge 2 54 4" xfId="10382" xr:uid="{00000000-0005-0000-0000-0000E5160000}"/>
    <cellStyle name="40% - uthevingsfarge 2 55" xfId="1509" xr:uid="{00000000-0005-0000-0000-0000E6160000}"/>
    <cellStyle name="40% - uthevingsfarge 2 55 2" xfId="1510" xr:uid="{00000000-0005-0000-0000-0000E7160000}"/>
    <cellStyle name="40% - uthevingsfarge 2 55 2 2" xfId="5709" xr:uid="{00000000-0005-0000-0000-0000E8160000}"/>
    <cellStyle name="40% - uthevingsfarge 2 55 2 2 2" xfId="8342" xr:uid="{00000000-0005-0000-0000-0000E9160000}"/>
    <cellStyle name="40% - uthevingsfarge 2 55 2 3" xfId="9952" xr:uid="{00000000-0005-0000-0000-0000EA160000}"/>
    <cellStyle name="40% - uthevingsfarge 2 55 3" xfId="4988" xr:uid="{00000000-0005-0000-0000-0000EB160000}"/>
    <cellStyle name="40% - uthevingsfarge 2 55 3 2" xfId="7641" xr:uid="{00000000-0005-0000-0000-0000EC160000}"/>
    <cellStyle name="40% - uthevingsfarge 2 55 4" xfId="9806" xr:uid="{00000000-0005-0000-0000-0000ED160000}"/>
    <cellStyle name="40% - uthevingsfarge 2 56" xfId="1511" xr:uid="{00000000-0005-0000-0000-0000EE160000}"/>
    <cellStyle name="40% - uthevingsfarge 2 56 2" xfId="1512" xr:uid="{00000000-0005-0000-0000-0000EF160000}"/>
    <cellStyle name="40% - uthevingsfarge 2 56 2 2" xfId="5710" xr:uid="{00000000-0005-0000-0000-0000F0160000}"/>
    <cellStyle name="40% - uthevingsfarge 2 56 2 2 2" xfId="8343" xr:uid="{00000000-0005-0000-0000-0000F1160000}"/>
    <cellStyle name="40% - uthevingsfarge 2 56 2 3" xfId="10116" xr:uid="{00000000-0005-0000-0000-0000F2160000}"/>
    <cellStyle name="40% - uthevingsfarge 2 56 3" xfId="4989" xr:uid="{00000000-0005-0000-0000-0000F3160000}"/>
    <cellStyle name="40% - uthevingsfarge 2 56 3 2" xfId="7642" xr:uid="{00000000-0005-0000-0000-0000F4160000}"/>
    <cellStyle name="40% - uthevingsfarge 2 56 4" xfId="10193" xr:uid="{00000000-0005-0000-0000-0000F5160000}"/>
    <cellStyle name="40% - uthevingsfarge 2 57" xfId="1513" xr:uid="{00000000-0005-0000-0000-0000F6160000}"/>
    <cellStyle name="40% - uthevingsfarge 2 57 2" xfId="1514" xr:uid="{00000000-0005-0000-0000-0000F7160000}"/>
    <cellStyle name="40% - uthevingsfarge 2 57 2 2" xfId="5711" xr:uid="{00000000-0005-0000-0000-0000F8160000}"/>
    <cellStyle name="40% - uthevingsfarge 2 57 2 2 2" xfId="8344" xr:uid="{00000000-0005-0000-0000-0000F9160000}"/>
    <cellStyle name="40% - uthevingsfarge 2 57 2 3" xfId="10264" xr:uid="{00000000-0005-0000-0000-0000FA160000}"/>
    <cellStyle name="40% - uthevingsfarge 2 57 3" xfId="4990" xr:uid="{00000000-0005-0000-0000-0000FB160000}"/>
    <cellStyle name="40% - uthevingsfarge 2 57 3 2" xfId="7643" xr:uid="{00000000-0005-0000-0000-0000FC160000}"/>
    <cellStyle name="40% - uthevingsfarge 2 57 4" xfId="10381" xr:uid="{00000000-0005-0000-0000-0000FD160000}"/>
    <cellStyle name="40% - uthevingsfarge 2 58" xfId="1515" xr:uid="{00000000-0005-0000-0000-0000FE160000}"/>
    <cellStyle name="40% - uthevingsfarge 2 58 2" xfId="1516" xr:uid="{00000000-0005-0000-0000-0000FF160000}"/>
    <cellStyle name="40% - uthevingsfarge 2 58 2 2" xfId="5712" xr:uid="{00000000-0005-0000-0000-000000170000}"/>
    <cellStyle name="40% - uthevingsfarge 2 58 2 2 2" xfId="8345" xr:uid="{00000000-0005-0000-0000-000001170000}"/>
    <cellStyle name="40% - uthevingsfarge 2 58 2 3" xfId="9951" xr:uid="{00000000-0005-0000-0000-000002170000}"/>
    <cellStyle name="40% - uthevingsfarge 2 58 3" xfId="4991" xr:uid="{00000000-0005-0000-0000-000003170000}"/>
    <cellStyle name="40% - uthevingsfarge 2 58 3 2" xfId="7644" xr:uid="{00000000-0005-0000-0000-000004170000}"/>
    <cellStyle name="40% - uthevingsfarge 2 58 4" xfId="9805" xr:uid="{00000000-0005-0000-0000-000005170000}"/>
    <cellStyle name="40% - uthevingsfarge 2 59" xfId="1517" xr:uid="{00000000-0005-0000-0000-000006170000}"/>
    <cellStyle name="40% - uthevingsfarge 2 59 2" xfId="1518" xr:uid="{00000000-0005-0000-0000-000007170000}"/>
    <cellStyle name="40% - uthevingsfarge 2 59 2 2" xfId="5713" xr:uid="{00000000-0005-0000-0000-000008170000}"/>
    <cellStyle name="40% - uthevingsfarge 2 59 2 2 2" xfId="8346" xr:uid="{00000000-0005-0000-0000-000009170000}"/>
    <cellStyle name="40% - uthevingsfarge 2 59 2 3" xfId="10263" xr:uid="{00000000-0005-0000-0000-00000A170000}"/>
    <cellStyle name="40% - uthevingsfarge 2 59 3" xfId="4992" xr:uid="{00000000-0005-0000-0000-00000B170000}"/>
    <cellStyle name="40% - uthevingsfarge 2 59 3 2" xfId="7645" xr:uid="{00000000-0005-0000-0000-00000C170000}"/>
    <cellStyle name="40% - uthevingsfarge 2 59 4" xfId="10380" xr:uid="{00000000-0005-0000-0000-00000D170000}"/>
    <cellStyle name="40% - uthevingsfarge 2 6" xfId="1519" xr:uid="{00000000-0005-0000-0000-00000E170000}"/>
    <cellStyle name="40% - uthevingsfarge 2 6 2" xfId="1520" xr:uid="{00000000-0005-0000-0000-00000F170000}"/>
    <cellStyle name="40% - uthevingsfarge 2 6 2 2" xfId="5714" xr:uid="{00000000-0005-0000-0000-000010170000}"/>
    <cellStyle name="40% - uthevingsfarge 2 6 2 2 2" xfId="8347" xr:uid="{00000000-0005-0000-0000-000011170000}"/>
    <cellStyle name="40% - uthevingsfarge 2 6 2 3" xfId="9885" xr:uid="{00000000-0005-0000-0000-000012170000}"/>
    <cellStyle name="40% - uthevingsfarge 2 6 3" xfId="4993" xr:uid="{00000000-0005-0000-0000-000013170000}"/>
    <cellStyle name="40% - uthevingsfarge 2 6 3 2" xfId="7646" xr:uid="{00000000-0005-0000-0000-000014170000}"/>
    <cellStyle name="40% - uthevingsfarge 2 6 4" xfId="9804" xr:uid="{00000000-0005-0000-0000-000015170000}"/>
    <cellStyle name="40% - uthevingsfarge 2 60" xfId="1521" xr:uid="{00000000-0005-0000-0000-000016170000}"/>
    <cellStyle name="40% - uthevingsfarge 2 60 2" xfId="1522" xr:uid="{00000000-0005-0000-0000-000017170000}"/>
    <cellStyle name="40% - uthevingsfarge 2 60 3" xfId="9752" xr:uid="{00000000-0005-0000-0000-000018170000}"/>
    <cellStyle name="40% - uthevingsfarge 2 61" xfId="1523" xr:uid="{00000000-0005-0000-0000-000019170000}"/>
    <cellStyle name="40% - uthevingsfarge 2 61 2" xfId="1524" xr:uid="{00000000-0005-0000-0000-00001A170000}"/>
    <cellStyle name="40% - uthevingsfarge 2 62" xfId="1525" xr:uid="{00000000-0005-0000-0000-00001B170000}"/>
    <cellStyle name="40% - uthevingsfarge 2 62 2" xfId="1526" xr:uid="{00000000-0005-0000-0000-00001C170000}"/>
    <cellStyle name="40% - uthevingsfarge 2 63" xfId="1527" xr:uid="{00000000-0005-0000-0000-00001D170000}"/>
    <cellStyle name="40% - uthevingsfarge 2 63 2" xfId="1528" xr:uid="{00000000-0005-0000-0000-00001E170000}"/>
    <cellStyle name="40% - uthevingsfarge 2 64" xfId="1529" xr:uid="{00000000-0005-0000-0000-00001F170000}"/>
    <cellStyle name="40% - uthevingsfarge 2 64 2" xfId="1530" xr:uid="{00000000-0005-0000-0000-000020170000}"/>
    <cellStyle name="40% - uthevingsfarge 2 65" xfId="1531" xr:uid="{00000000-0005-0000-0000-000021170000}"/>
    <cellStyle name="40% - uthevingsfarge 2 65 2" xfId="1532" xr:uid="{00000000-0005-0000-0000-000022170000}"/>
    <cellStyle name="40% - uthevingsfarge 2 66" xfId="1533" xr:uid="{00000000-0005-0000-0000-000023170000}"/>
    <cellStyle name="40% - uthevingsfarge 2 66 2" xfId="1534" xr:uid="{00000000-0005-0000-0000-000024170000}"/>
    <cellStyle name="40% - uthevingsfarge 2 67" xfId="1535" xr:uid="{00000000-0005-0000-0000-000025170000}"/>
    <cellStyle name="40% - uthevingsfarge 2 67 2" xfId="1536" xr:uid="{00000000-0005-0000-0000-000026170000}"/>
    <cellStyle name="40% - uthevingsfarge 2 68" xfId="1537" xr:uid="{00000000-0005-0000-0000-000027170000}"/>
    <cellStyle name="40% - uthevingsfarge 2 68 2" xfId="1538" xr:uid="{00000000-0005-0000-0000-000028170000}"/>
    <cellStyle name="40% - uthevingsfarge 2 69" xfId="1539" xr:uid="{00000000-0005-0000-0000-000029170000}"/>
    <cellStyle name="40% - uthevingsfarge 2 69 2" xfId="1540" xr:uid="{00000000-0005-0000-0000-00002A170000}"/>
    <cellStyle name="40% - uthevingsfarge 2 7" xfId="1541" xr:uid="{00000000-0005-0000-0000-00002B170000}"/>
    <cellStyle name="40% - uthevingsfarge 2 7 2" xfId="1542" xr:uid="{00000000-0005-0000-0000-00002C170000}"/>
    <cellStyle name="40% - uthevingsfarge 2 7 2 2" xfId="5715" xr:uid="{00000000-0005-0000-0000-00002D170000}"/>
    <cellStyle name="40% - uthevingsfarge 2 7 2 2 2" xfId="8348" xr:uid="{00000000-0005-0000-0000-00002E170000}"/>
    <cellStyle name="40% - uthevingsfarge 2 7 2 3" xfId="9903" xr:uid="{00000000-0005-0000-0000-00002F170000}"/>
    <cellStyle name="40% - uthevingsfarge 2 7 3" xfId="4994" xr:uid="{00000000-0005-0000-0000-000030170000}"/>
    <cellStyle name="40% - uthevingsfarge 2 7 3 2" xfId="7647" xr:uid="{00000000-0005-0000-0000-000031170000}"/>
    <cellStyle name="40% - uthevingsfarge 2 7 4" xfId="9803" xr:uid="{00000000-0005-0000-0000-000032170000}"/>
    <cellStyle name="40% - uthevingsfarge 2 70" xfId="1543" xr:uid="{00000000-0005-0000-0000-000033170000}"/>
    <cellStyle name="40% - uthevingsfarge 2 70 2" xfId="1544" xr:uid="{00000000-0005-0000-0000-000034170000}"/>
    <cellStyle name="40% - uthevingsfarge 2 71" xfId="1545" xr:uid="{00000000-0005-0000-0000-000035170000}"/>
    <cellStyle name="40% - uthevingsfarge 2 71 2" xfId="1546" xr:uid="{00000000-0005-0000-0000-000036170000}"/>
    <cellStyle name="40% - uthevingsfarge 2 72" xfId="1547" xr:uid="{00000000-0005-0000-0000-000037170000}"/>
    <cellStyle name="40% - uthevingsfarge 2 72 2" xfId="1548" xr:uid="{00000000-0005-0000-0000-000038170000}"/>
    <cellStyle name="40% - uthevingsfarge 2 73" xfId="1549" xr:uid="{00000000-0005-0000-0000-000039170000}"/>
    <cellStyle name="40% - uthevingsfarge 2 73 2" xfId="1550" xr:uid="{00000000-0005-0000-0000-00003A170000}"/>
    <cellStyle name="40% - uthevingsfarge 2 74" xfId="1551" xr:uid="{00000000-0005-0000-0000-00003B170000}"/>
    <cellStyle name="40% - uthevingsfarge 2 74 2" xfId="1552" xr:uid="{00000000-0005-0000-0000-00003C170000}"/>
    <cellStyle name="40% - uthevingsfarge 2 75" xfId="1553" xr:uid="{00000000-0005-0000-0000-00003D170000}"/>
    <cellStyle name="40% - uthevingsfarge 2 75 2" xfId="1554" xr:uid="{00000000-0005-0000-0000-00003E170000}"/>
    <cellStyle name="40% - uthevingsfarge 2 76" xfId="1555" xr:uid="{00000000-0005-0000-0000-00003F170000}"/>
    <cellStyle name="40% - uthevingsfarge 2 76 2" xfId="1556" xr:uid="{00000000-0005-0000-0000-000040170000}"/>
    <cellStyle name="40% - uthevingsfarge 2 77" xfId="1557" xr:uid="{00000000-0005-0000-0000-000041170000}"/>
    <cellStyle name="40% - uthevingsfarge 2 78" xfId="1558" xr:uid="{00000000-0005-0000-0000-000042170000}"/>
    <cellStyle name="40% - uthevingsfarge 2 79" xfId="1559" xr:uid="{00000000-0005-0000-0000-000043170000}"/>
    <cellStyle name="40% - uthevingsfarge 2 8" xfId="1560" xr:uid="{00000000-0005-0000-0000-000044170000}"/>
    <cellStyle name="40% - uthevingsfarge 2 8 2" xfId="1561" xr:uid="{00000000-0005-0000-0000-000045170000}"/>
    <cellStyle name="40% - uthevingsfarge 2 8 2 2" xfId="5716" xr:uid="{00000000-0005-0000-0000-000046170000}"/>
    <cellStyle name="40% - uthevingsfarge 2 8 2 2 2" xfId="8349" xr:uid="{00000000-0005-0000-0000-000047170000}"/>
    <cellStyle name="40% - uthevingsfarge 2 8 2 3" xfId="10379" xr:uid="{00000000-0005-0000-0000-000048170000}"/>
    <cellStyle name="40% - uthevingsfarge 2 8 3" xfId="4995" xr:uid="{00000000-0005-0000-0000-000049170000}"/>
    <cellStyle name="40% - uthevingsfarge 2 8 3 2" xfId="7648" xr:uid="{00000000-0005-0000-0000-00004A170000}"/>
    <cellStyle name="40% - uthevingsfarge 2 8 4" xfId="9751" xr:uid="{00000000-0005-0000-0000-00004B170000}"/>
    <cellStyle name="40% - uthevingsfarge 2 80" xfId="1562" xr:uid="{00000000-0005-0000-0000-00004C170000}"/>
    <cellStyle name="40% - uthevingsfarge 2 81" xfId="1563" xr:uid="{00000000-0005-0000-0000-00004D170000}"/>
    <cellStyle name="40% - uthevingsfarge 2 82" xfId="1564" xr:uid="{00000000-0005-0000-0000-00004E170000}"/>
    <cellStyle name="40% - uthevingsfarge 2 83" xfId="1565" xr:uid="{00000000-0005-0000-0000-00004F170000}"/>
    <cellStyle name="40% - uthevingsfarge 2 84" xfId="1566" xr:uid="{00000000-0005-0000-0000-000050170000}"/>
    <cellStyle name="40% - uthevingsfarge 2 85" xfId="1567" xr:uid="{00000000-0005-0000-0000-000051170000}"/>
    <cellStyle name="40% - uthevingsfarge 2 86" xfId="1568" xr:uid="{00000000-0005-0000-0000-000052170000}"/>
    <cellStyle name="40% - uthevingsfarge 2 87" xfId="1569" xr:uid="{00000000-0005-0000-0000-000053170000}"/>
    <cellStyle name="40% - uthevingsfarge 2 88" xfId="1570" xr:uid="{00000000-0005-0000-0000-000054170000}"/>
    <cellStyle name="40% - uthevingsfarge 2 89" xfId="1571" xr:uid="{00000000-0005-0000-0000-000055170000}"/>
    <cellStyle name="40% - uthevingsfarge 2 9" xfId="1572" xr:uid="{00000000-0005-0000-0000-000056170000}"/>
    <cellStyle name="40% - uthevingsfarge 2 9 2" xfId="1573" xr:uid="{00000000-0005-0000-0000-000057170000}"/>
    <cellStyle name="40% - uthevingsfarge 2 9 2 2" xfId="5717" xr:uid="{00000000-0005-0000-0000-000058170000}"/>
    <cellStyle name="40% - uthevingsfarge 2 9 2 2 2" xfId="8350" xr:uid="{00000000-0005-0000-0000-000059170000}"/>
    <cellStyle name="40% - uthevingsfarge 2 9 2 3" xfId="9904" xr:uid="{00000000-0005-0000-0000-00005A170000}"/>
    <cellStyle name="40% - uthevingsfarge 2 9 3" xfId="4996" xr:uid="{00000000-0005-0000-0000-00005B170000}"/>
    <cellStyle name="40% - uthevingsfarge 2 9 3 2" xfId="7649" xr:uid="{00000000-0005-0000-0000-00005C170000}"/>
    <cellStyle name="40% - uthevingsfarge 2 9 4" xfId="9802" xr:uid="{00000000-0005-0000-0000-00005D170000}"/>
    <cellStyle name="40% - uthevingsfarge 2 90" xfId="1574" xr:uid="{00000000-0005-0000-0000-00005E170000}"/>
    <cellStyle name="40% - uthevingsfarge 2 90 2" xfId="2880" xr:uid="{00000000-0005-0000-0000-00005F170000}"/>
    <cellStyle name="40% - uthevingsfarge 2 90 2 2" xfId="3320" xr:uid="{00000000-0005-0000-0000-000060170000}"/>
    <cellStyle name="40% - uthevingsfarge 2 90 2 2 2" xfId="6905" xr:uid="{00000000-0005-0000-0000-000061170000}"/>
    <cellStyle name="40% - uthevingsfarge 2 90 2 3" xfId="4109" xr:uid="{00000000-0005-0000-0000-000062170000}"/>
    <cellStyle name="40% - uthevingsfarge 2 90 2 4" xfId="6453" xr:uid="{00000000-0005-0000-0000-000063170000}"/>
    <cellStyle name="40% - uthevingsfarge 2 90 2 5" xfId="8905" xr:uid="{00000000-0005-0000-0000-000064170000}"/>
    <cellStyle name="40% - uthevingsfarge 2 90 3" xfId="3319" xr:uid="{00000000-0005-0000-0000-000065170000}"/>
    <cellStyle name="40% - uthevingsfarge 2 90 3 2" xfId="6904" xr:uid="{00000000-0005-0000-0000-000066170000}"/>
    <cellStyle name="40% - uthevingsfarge 2 90 4" xfId="3869" xr:uid="{00000000-0005-0000-0000-000067170000}"/>
    <cellStyle name="40% - uthevingsfarge 2 90 5" xfId="6168" xr:uid="{00000000-0005-0000-0000-000068170000}"/>
    <cellStyle name="40% - uthevingsfarge 2 90 6" xfId="8904" xr:uid="{00000000-0005-0000-0000-000069170000}"/>
    <cellStyle name="40% - uthevingsfarge 2 91" xfId="1575" xr:uid="{00000000-0005-0000-0000-00006A170000}"/>
    <cellStyle name="40% - uthevingsfarge 2 91 2" xfId="2881" xr:uid="{00000000-0005-0000-0000-00006B170000}"/>
    <cellStyle name="40% - uthevingsfarge 2 91 2 2" xfId="3322" xr:uid="{00000000-0005-0000-0000-00006C170000}"/>
    <cellStyle name="40% - uthevingsfarge 2 91 2 2 2" xfId="6907" xr:uid="{00000000-0005-0000-0000-00006D170000}"/>
    <cellStyle name="40% - uthevingsfarge 2 91 2 3" xfId="4110" xr:uid="{00000000-0005-0000-0000-00006E170000}"/>
    <cellStyle name="40% - uthevingsfarge 2 91 2 4" xfId="6454" xr:uid="{00000000-0005-0000-0000-00006F170000}"/>
    <cellStyle name="40% - uthevingsfarge 2 91 2 5" xfId="8907" xr:uid="{00000000-0005-0000-0000-000070170000}"/>
    <cellStyle name="40% - uthevingsfarge 2 91 3" xfId="3321" xr:uid="{00000000-0005-0000-0000-000071170000}"/>
    <cellStyle name="40% - uthevingsfarge 2 91 3 2" xfId="6906" xr:uid="{00000000-0005-0000-0000-000072170000}"/>
    <cellStyle name="40% - uthevingsfarge 2 91 4" xfId="3868" xr:uid="{00000000-0005-0000-0000-000073170000}"/>
    <cellStyle name="40% - uthevingsfarge 2 91 5" xfId="6169" xr:uid="{00000000-0005-0000-0000-000074170000}"/>
    <cellStyle name="40% - uthevingsfarge 2 91 6" xfId="8906" xr:uid="{00000000-0005-0000-0000-000075170000}"/>
    <cellStyle name="40% - uthevingsfarge 2 92" xfId="1576" xr:uid="{00000000-0005-0000-0000-000076170000}"/>
    <cellStyle name="40% - uthevingsfarge 2 92 2" xfId="2882" xr:uid="{00000000-0005-0000-0000-000077170000}"/>
    <cellStyle name="40% - uthevingsfarge 2 92 2 2" xfId="3324" xr:uid="{00000000-0005-0000-0000-000078170000}"/>
    <cellStyle name="40% - uthevingsfarge 2 92 2 2 2" xfId="6909" xr:uid="{00000000-0005-0000-0000-000079170000}"/>
    <cellStyle name="40% - uthevingsfarge 2 92 2 3" xfId="4029" xr:uid="{00000000-0005-0000-0000-00007A170000}"/>
    <cellStyle name="40% - uthevingsfarge 2 92 2 4" xfId="6455" xr:uid="{00000000-0005-0000-0000-00007B170000}"/>
    <cellStyle name="40% - uthevingsfarge 2 92 2 5" xfId="8909" xr:uid="{00000000-0005-0000-0000-00007C170000}"/>
    <cellStyle name="40% - uthevingsfarge 2 92 3" xfId="3323" xr:uid="{00000000-0005-0000-0000-00007D170000}"/>
    <cellStyle name="40% - uthevingsfarge 2 92 3 2" xfId="6908" xr:uid="{00000000-0005-0000-0000-00007E170000}"/>
    <cellStyle name="40% - uthevingsfarge 2 92 4" xfId="3867" xr:uid="{00000000-0005-0000-0000-00007F170000}"/>
    <cellStyle name="40% - uthevingsfarge 2 92 5" xfId="6170" xr:uid="{00000000-0005-0000-0000-000080170000}"/>
    <cellStyle name="40% - uthevingsfarge 2 92 6" xfId="8908" xr:uid="{00000000-0005-0000-0000-000081170000}"/>
    <cellStyle name="40% - uthevingsfarge 2 93" xfId="1577" xr:uid="{00000000-0005-0000-0000-000082170000}"/>
    <cellStyle name="40% - uthevingsfarge 2 93 2" xfId="2883" xr:uid="{00000000-0005-0000-0000-000083170000}"/>
    <cellStyle name="40% - uthevingsfarge 2 93 2 2" xfId="3326" xr:uid="{00000000-0005-0000-0000-000084170000}"/>
    <cellStyle name="40% - uthevingsfarge 2 93 2 2 2" xfId="6911" xr:uid="{00000000-0005-0000-0000-000085170000}"/>
    <cellStyle name="40% - uthevingsfarge 2 93 2 3" xfId="3719" xr:uid="{00000000-0005-0000-0000-000086170000}"/>
    <cellStyle name="40% - uthevingsfarge 2 93 2 4" xfId="6456" xr:uid="{00000000-0005-0000-0000-000087170000}"/>
    <cellStyle name="40% - uthevingsfarge 2 93 2 5" xfId="8911" xr:uid="{00000000-0005-0000-0000-000088170000}"/>
    <cellStyle name="40% - uthevingsfarge 2 93 3" xfId="3325" xr:uid="{00000000-0005-0000-0000-000089170000}"/>
    <cellStyle name="40% - uthevingsfarge 2 93 3 2" xfId="6910" xr:uid="{00000000-0005-0000-0000-00008A170000}"/>
    <cellStyle name="40% - uthevingsfarge 2 93 4" xfId="3866" xr:uid="{00000000-0005-0000-0000-00008B170000}"/>
    <cellStyle name="40% - uthevingsfarge 2 93 5" xfId="6171" xr:uid="{00000000-0005-0000-0000-00008C170000}"/>
    <cellStyle name="40% - uthevingsfarge 2 93 6" xfId="8910" xr:uid="{00000000-0005-0000-0000-00008D170000}"/>
    <cellStyle name="40% - uthevingsfarge 2 94" xfId="1578" xr:uid="{00000000-0005-0000-0000-00008E170000}"/>
    <cellStyle name="40% - uthevingsfarge 2 94 2" xfId="2884" xr:uid="{00000000-0005-0000-0000-00008F170000}"/>
    <cellStyle name="40% - uthevingsfarge 2 94 2 2" xfId="3328" xr:uid="{00000000-0005-0000-0000-000090170000}"/>
    <cellStyle name="40% - uthevingsfarge 2 94 2 2 2" xfId="6913" xr:uid="{00000000-0005-0000-0000-000091170000}"/>
    <cellStyle name="40% - uthevingsfarge 2 94 2 3" xfId="4107" xr:uid="{00000000-0005-0000-0000-000092170000}"/>
    <cellStyle name="40% - uthevingsfarge 2 94 2 4" xfId="6457" xr:uid="{00000000-0005-0000-0000-000093170000}"/>
    <cellStyle name="40% - uthevingsfarge 2 94 2 5" xfId="8913" xr:uid="{00000000-0005-0000-0000-000094170000}"/>
    <cellStyle name="40% - uthevingsfarge 2 94 3" xfId="3327" xr:uid="{00000000-0005-0000-0000-000095170000}"/>
    <cellStyle name="40% - uthevingsfarge 2 94 3 2" xfId="6912" xr:uid="{00000000-0005-0000-0000-000096170000}"/>
    <cellStyle name="40% - uthevingsfarge 2 94 4" xfId="3865" xr:uid="{00000000-0005-0000-0000-000097170000}"/>
    <cellStyle name="40% - uthevingsfarge 2 94 5" xfId="6172" xr:uid="{00000000-0005-0000-0000-000098170000}"/>
    <cellStyle name="40% - uthevingsfarge 2 94 6" xfId="8912" xr:uid="{00000000-0005-0000-0000-000099170000}"/>
    <cellStyle name="40% - uthevingsfarge 2 95" xfId="1579" xr:uid="{00000000-0005-0000-0000-00009A170000}"/>
    <cellStyle name="40% - uthevingsfarge 2 95 2" xfId="2885" xr:uid="{00000000-0005-0000-0000-00009B170000}"/>
    <cellStyle name="40% - uthevingsfarge 2 95 2 2" xfId="3330" xr:uid="{00000000-0005-0000-0000-00009C170000}"/>
    <cellStyle name="40% - uthevingsfarge 2 95 2 2 2" xfId="6915" xr:uid="{00000000-0005-0000-0000-00009D170000}"/>
    <cellStyle name="40% - uthevingsfarge 2 95 2 3" xfId="4108" xr:uid="{00000000-0005-0000-0000-00009E170000}"/>
    <cellStyle name="40% - uthevingsfarge 2 95 2 4" xfId="6458" xr:uid="{00000000-0005-0000-0000-00009F170000}"/>
    <cellStyle name="40% - uthevingsfarge 2 95 2 5" xfId="8915" xr:uid="{00000000-0005-0000-0000-0000A0170000}"/>
    <cellStyle name="40% - uthevingsfarge 2 95 3" xfId="3329" xr:uid="{00000000-0005-0000-0000-0000A1170000}"/>
    <cellStyle name="40% - uthevingsfarge 2 95 3 2" xfId="6914" xr:uid="{00000000-0005-0000-0000-0000A2170000}"/>
    <cellStyle name="40% - uthevingsfarge 2 95 4" xfId="3864" xr:uid="{00000000-0005-0000-0000-0000A3170000}"/>
    <cellStyle name="40% - uthevingsfarge 2 95 5" xfId="6173" xr:uid="{00000000-0005-0000-0000-0000A4170000}"/>
    <cellStyle name="40% - uthevingsfarge 2 95 6" xfId="8914" xr:uid="{00000000-0005-0000-0000-0000A5170000}"/>
    <cellStyle name="40% - uthevingsfarge 2 96" xfId="1580" xr:uid="{00000000-0005-0000-0000-0000A6170000}"/>
    <cellStyle name="40% - uthevingsfarge 2 96 2" xfId="2886" xr:uid="{00000000-0005-0000-0000-0000A7170000}"/>
    <cellStyle name="40% - uthevingsfarge 2 96 2 2" xfId="3332" xr:uid="{00000000-0005-0000-0000-0000A8170000}"/>
    <cellStyle name="40% - uthevingsfarge 2 96 2 2 2" xfId="6917" xr:uid="{00000000-0005-0000-0000-0000A9170000}"/>
    <cellStyle name="40% - uthevingsfarge 2 96 2 3" xfId="4028" xr:uid="{00000000-0005-0000-0000-0000AA170000}"/>
    <cellStyle name="40% - uthevingsfarge 2 96 2 4" xfId="6459" xr:uid="{00000000-0005-0000-0000-0000AB170000}"/>
    <cellStyle name="40% - uthevingsfarge 2 96 2 5" xfId="8917" xr:uid="{00000000-0005-0000-0000-0000AC170000}"/>
    <cellStyle name="40% - uthevingsfarge 2 96 3" xfId="3331" xr:uid="{00000000-0005-0000-0000-0000AD170000}"/>
    <cellStyle name="40% - uthevingsfarge 2 96 3 2" xfId="6916" xr:uid="{00000000-0005-0000-0000-0000AE170000}"/>
    <cellStyle name="40% - uthevingsfarge 2 96 4" xfId="3863" xr:uid="{00000000-0005-0000-0000-0000AF170000}"/>
    <cellStyle name="40% - uthevingsfarge 2 96 5" xfId="6174" xr:uid="{00000000-0005-0000-0000-0000B0170000}"/>
    <cellStyle name="40% - uthevingsfarge 2 96 6" xfId="8916" xr:uid="{00000000-0005-0000-0000-0000B1170000}"/>
    <cellStyle name="40% - uthevingsfarge 2 97" xfId="1581" xr:uid="{00000000-0005-0000-0000-0000B2170000}"/>
    <cellStyle name="40% - uthevingsfarge 2 97 2" xfId="2887" xr:uid="{00000000-0005-0000-0000-0000B3170000}"/>
    <cellStyle name="40% - uthevingsfarge 2 97 2 2" xfId="3334" xr:uid="{00000000-0005-0000-0000-0000B4170000}"/>
    <cellStyle name="40% - uthevingsfarge 2 97 2 2 2" xfId="6919" xr:uid="{00000000-0005-0000-0000-0000B5170000}"/>
    <cellStyle name="40% - uthevingsfarge 2 97 2 3" xfId="3718" xr:uid="{00000000-0005-0000-0000-0000B6170000}"/>
    <cellStyle name="40% - uthevingsfarge 2 97 2 4" xfId="6460" xr:uid="{00000000-0005-0000-0000-0000B7170000}"/>
    <cellStyle name="40% - uthevingsfarge 2 97 2 5" xfId="8919" xr:uid="{00000000-0005-0000-0000-0000B8170000}"/>
    <cellStyle name="40% - uthevingsfarge 2 97 3" xfId="3333" xr:uid="{00000000-0005-0000-0000-0000B9170000}"/>
    <cellStyle name="40% - uthevingsfarge 2 97 3 2" xfId="6918" xr:uid="{00000000-0005-0000-0000-0000BA170000}"/>
    <cellStyle name="40% - uthevingsfarge 2 97 4" xfId="3862" xr:uid="{00000000-0005-0000-0000-0000BB170000}"/>
    <cellStyle name="40% - uthevingsfarge 2 97 5" xfId="6175" xr:uid="{00000000-0005-0000-0000-0000BC170000}"/>
    <cellStyle name="40% - uthevingsfarge 2 97 6" xfId="8918" xr:uid="{00000000-0005-0000-0000-0000BD170000}"/>
    <cellStyle name="40% - uthevingsfarge 2 98" xfId="1582" xr:uid="{00000000-0005-0000-0000-0000BE170000}"/>
    <cellStyle name="40% - uthevingsfarge 2 98 2" xfId="2888" xr:uid="{00000000-0005-0000-0000-0000BF170000}"/>
    <cellStyle name="40% - uthevingsfarge 2 98 2 2" xfId="3336" xr:uid="{00000000-0005-0000-0000-0000C0170000}"/>
    <cellStyle name="40% - uthevingsfarge 2 98 2 2 2" xfId="6921" xr:uid="{00000000-0005-0000-0000-0000C1170000}"/>
    <cellStyle name="40% - uthevingsfarge 2 98 2 3" xfId="4105" xr:uid="{00000000-0005-0000-0000-0000C2170000}"/>
    <cellStyle name="40% - uthevingsfarge 2 98 2 4" xfId="6461" xr:uid="{00000000-0005-0000-0000-0000C3170000}"/>
    <cellStyle name="40% - uthevingsfarge 2 98 2 5" xfId="8921" xr:uid="{00000000-0005-0000-0000-0000C4170000}"/>
    <cellStyle name="40% - uthevingsfarge 2 98 3" xfId="3335" xr:uid="{00000000-0005-0000-0000-0000C5170000}"/>
    <cellStyle name="40% - uthevingsfarge 2 98 3 2" xfId="6920" xr:uid="{00000000-0005-0000-0000-0000C6170000}"/>
    <cellStyle name="40% - uthevingsfarge 2 98 4" xfId="3861" xr:uid="{00000000-0005-0000-0000-0000C7170000}"/>
    <cellStyle name="40% - uthevingsfarge 2 98 5" xfId="6176" xr:uid="{00000000-0005-0000-0000-0000C8170000}"/>
    <cellStyle name="40% - uthevingsfarge 2 98 6" xfId="8920" xr:uid="{00000000-0005-0000-0000-0000C9170000}"/>
    <cellStyle name="40% - uthevingsfarge 2 99" xfId="1583" xr:uid="{00000000-0005-0000-0000-0000CA170000}"/>
    <cellStyle name="40% - uthevingsfarge 2 99 2" xfId="2889" xr:uid="{00000000-0005-0000-0000-0000CB170000}"/>
    <cellStyle name="40% - uthevingsfarge 2 99 2 2" xfId="3338" xr:uid="{00000000-0005-0000-0000-0000CC170000}"/>
    <cellStyle name="40% - uthevingsfarge 2 99 2 2 2" xfId="6923" xr:uid="{00000000-0005-0000-0000-0000CD170000}"/>
    <cellStyle name="40% - uthevingsfarge 2 99 2 3" xfId="4106" xr:uid="{00000000-0005-0000-0000-0000CE170000}"/>
    <cellStyle name="40% - uthevingsfarge 2 99 2 4" xfId="6462" xr:uid="{00000000-0005-0000-0000-0000CF170000}"/>
    <cellStyle name="40% - uthevingsfarge 2 99 2 5" xfId="8923" xr:uid="{00000000-0005-0000-0000-0000D0170000}"/>
    <cellStyle name="40% - uthevingsfarge 2 99 3" xfId="3337" xr:uid="{00000000-0005-0000-0000-0000D1170000}"/>
    <cellStyle name="40% - uthevingsfarge 2 99 3 2" xfId="6922" xr:uid="{00000000-0005-0000-0000-0000D2170000}"/>
    <cellStyle name="40% - uthevingsfarge 2 99 4" xfId="3860" xr:uid="{00000000-0005-0000-0000-0000D3170000}"/>
    <cellStyle name="40% - uthevingsfarge 2 99 5" xfId="6177" xr:uid="{00000000-0005-0000-0000-0000D4170000}"/>
    <cellStyle name="40% - uthevingsfarge 2 99 6" xfId="8922" xr:uid="{00000000-0005-0000-0000-0000D5170000}"/>
    <cellStyle name="40% - uthevingsfarge 3 10" xfId="1584" xr:uid="{00000000-0005-0000-0000-0000D6170000}"/>
    <cellStyle name="40% - uthevingsfarge 3 10 2" xfId="1585" xr:uid="{00000000-0005-0000-0000-0000D7170000}"/>
    <cellStyle name="40% - uthevingsfarge 3 10 2 2" xfId="5718" xr:uid="{00000000-0005-0000-0000-0000D8170000}"/>
    <cellStyle name="40% - uthevingsfarge 3 10 2 2 2" xfId="8351" xr:uid="{00000000-0005-0000-0000-0000D9170000}"/>
    <cellStyle name="40% - uthevingsfarge 3 10 2 3" xfId="10378" xr:uid="{00000000-0005-0000-0000-0000DA170000}"/>
    <cellStyle name="40% - uthevingsfarge 3 10 3" xfId="4997" xr:uid="{00000000-0005-0000-0000-0000DB170000}"/>
    <cellStyle name="40% - uthevingsfarge 3 10 3 2" xfId="7650" xr:uid="{00000000-0005-0000-0000-0000DC170000}"/>
    <cellStyle name="40% - uthevingsfarge 3 10 4" xfId="9750" xr:uid="{00000000-0005-0000-0000-0000DD170000}"/>
    <cellStyle name="40% - uthevingsfarge 3 100" xfId="1586" xr:uid="{00000000-0005-0000-0000-0000DE170000}"/>
    <cellStyle name="40% - uthevingsfarge 3 100 2" xfId="2890" xr:uid="{00000000-0005-0000-0000-0000DF170000}"/>
    <cellStyle name="40% - uthevingsfarge 3 100 2 2" xfId="3340" xr:uid="{00000000-0005-0000-0000-0000E0170000}"/>
    <cellStyle name="40% - uthevingsfarge 3 100 2 2 2" xfId="6925" xr:uid="{00000000-0005-0000-0000-0000E1170000}"/>
    <cellStyle name="40% - uthevingsfarge 3 100 2 3" xfId="4027" xr:uid="{00000000-0005-0000-0000-0000E2170000}"/>
    <cellStyle name="40% - uthevingsfarge 3 100 2 4" xfId="6463" xr:uid="{00000000-0005-0000-0000-0000E3170000}"/>
    <cellStyle name="40% - uthevingsfarge 3 100 2 5" xfId="8925" xr:uid="{00000000-0005-0000-0000-0000E4170000}"/>
    <cellStyle name="40% - uthevingsfarge 3 100 3" xfId="3339" xr:uid="{00000000-0005-0000-0000-0000E5170000}"/>
    <cellStyle name="40% - uthevingsfarge 3 100 3 2" xfId="6924" xr:uid="{00000000-0005-0000-0000-0000E6170000}"/>
    <cellStyle name="40% - uthevingsfarge 3 100 4" xfId="3859" xr:uid="{00000000-0005-0000-0000-0000E7170000}"/>
    <cellStyle name="40% - uthevingsfarge 3 100 5" xfId="6178" xr:uid="{00000000-0005-0000-0000-0000E8170000}"/>
    <cellStyle name="40% - uthevingsfarge 3 100 6" xfId="8924" xr:uid="{00000000-0005-0000-0000-0000E9170000}"/>
    <cellStyle name="40% - uthevingsfarge 3 101" xfId="1587" xr:uid="{00000000-0005-0000-0000-0000EA170000}"/>
    <cellStyle name="40% - uthevingsfarge 3 101 2" xfId="2891" xr:uid="{00000000-0005-0000-0000-0000EB170000}"/>
    <cellStyle name="40% - uthevingsfarge 3 101 2 2" xfId="3342" xr:uid="{00000000-0005-0000-0000-0000EC170000}"/>
    <cellStyle name="40% - uthevingsfarge 3 101 2 2 2" xfId="6927" xr:uid="{00000000-0005-0000-0000-0000ED170000}"/>
    <cellStyle name="40% - uthevingsfarge 3 101 2 3" xfId="3717" xr:uid="{00000000-0005-0000-0000-0000EE170000}"/>
    <cellStyle name="40% - uthevingsfarge 3 101 2 4" xfId="6464" xr:uid="{00000000-0005-0000-0000-0000EF170000}"/>
    <cellStyle name="40% - uthevingsfarge 3 101 2 5" xfId="8927" xr:uid="{00000000-0005-0000-0000-0000F0170000}"/>
    <cellStyle name="40% - uthevingsfarge 3 101 3" xfId="3341" xr:uid="{00000000-0005-0000-0000-0000F1170000}"/>
    <cellStyle name="40% - uthevingsfarge 3 101 3 2" xfId="6926" xr:uid="{00000000-0005-0000-0000-0000F2170000}"/>
    <cellStyle name="40% - uthevingsfarge 3 101 4" xfId="3858" xr:uid="{00000000-0005-0000-0000-0000F3170000}"/>
    <cellStyle name="40% - uthevingsfarge 3 101 5" xfId="6179" xr:uid="{00000000-0005-0000-0000-0000F4170000}"/>
    <cellStyle name="40% - uthevingsfarge 3 101 6" xfId="8926" xr:uid="{00000000-0005-0000-0000-0000F5170000}"/>
    <cellStyle name="40% - uthevingsfarge 3 102" xfId="1588" xr:uid="{00000000-0005-0000-0000-0000F6170000}"/>
    <cellStyle name="40% - uthevingsfarge 3 102 2" xfId="2892" xr:uid="{00000000-0005-0000-0000-0000F7170000}"/>
    <cellStyle name="40% - uthevingsfarge 3 102 2 2" xfId="3344" xr:uid="{00000000-0005-0000-0000-0000F8170000}"/>
    <cellStyle name="40% - uthevingsfarge 3 102 2 2 2" xfId="6929" xr:uid="{00000000-0005-0000-0000-0000F9170000}"/>
    <cellStyle name="40% - uthevingsfarge 3 102 2 3" xfId="4103" xr:uid="{00000000-0005-0000-0000-0000FA170000}"/>
    <cellStyle name="40% - uthevingsfarge 3 102 2 4" xfId="6465" xr:uid="{00000000-0005-0000-0000-0000FB170000}"/>
    <cellStyle name="40% - uthevingsfarge 3 102 2 5" xfId="8929" xr:uid="{00000000-0005-0000-0000-0000FC170000}"/>
    <cellStyle name="40% - uthevingsfarge 3 102 3" xfId="3343" xr:uid="{00000000-0005-0000-0000-0000FD170000}"/>
    <cellStyle name="40% - uthevingsfarge 3 102 3 2" xfId="6928" xr:uid="{00000000-0005-0000-0000-0000FE170000}"/>
    <cellStyle name="40% - uthevingsfarge 3 102 4" xfId="3857" xr:uid="{00000000-0005-0000-0000-0000FF170000}"/>
    <cellStyle name="40% - uthevingsfarge 3 102 5" xfId="6180" xr:uid="{00000000-0005-0000-0000-000000180000}"/>
    <cellStyle name="40% - uthevingsfarge 3 102 6" xfId="8928" xr:uid="{00000000-0005-0000-0000-000001180000}"/>
    <cellStyle name="40% - uthevingsfarge 3 103" xfId="1589" xr:uid="{00000000-0005-0000-0000-000002180000}"/>
    <cellStyle name="40% - uthevingsfarge 3 103 2" xfId="2893" xr:uid="{00000000-0005-0000-0000-000003180000}"/>
    <cellStyle name="40% - uthevingsfarge 3 103 2 2" xfId="3346" xr:uid="{00000000-0005-0000-0000-000004180000}"/>
    <cellStyle name="40% - uthevingsfarge 3 103 2 2 2" xfId="6931" xr:uid="{00000000-0005-0000-0000-000005180000}"/>
    <cellStyle name="40% - uthevingsfarge 3 103 2 3" xfId="3997" xr:uid="{00000000-0005-0000-0000-000006180000}"/>
    <cellStyle name="40% - uthevingsfarge 3 103 2 4" xfId="6466" xr:uid="{00000000-0005-0000-0000-000007180000}"/>
    <cellStyle name="40% - uthevingsfarge 3 103 2 5" xfId="8931" xr:uid="{00000000-0005-0000-0000-000008180000}"/>
    <cellStyle name="40% - uthevingsfarge 3 103 3" xfId="3345" xr:uid="{00000000-0005-0000-0000-000009180000}"/>
    <cellStyle name="40% - uthevingsfarge 3 103 3 2" xfId="6930" xr:uid="{00000000-0005-0000-0000-00000A180000}"/>
    <cellStyle name="40% - uthevingsfarge 3 103 4" xfId="3856" xr:uid="{00000000-0005-0000-0000-00000B180000}"/>
    <cellStyle name="40% - uthevingsfarge 3 103 5" xfId="6181" xr:uid="{00000000-0005-0000-0000-00000C180000}"/>
    <cellStyle name="40% - uthevingsfarge 3 103 6" xfId="8930" xr:uid="{00000000-0005-0000-0000-00000D180000}"/>
    <cellStyle name="40% - uthevingsfarge 3 104" xfId="1590" xr:uid="{00000000-0005-0000-0000-00000E180000}"/>
    <cellStyle name="40% - uthevingsfarge 3 104 2" xfId="2894" xr:uid="{00000000-0005-0000-0000-00000F180000}"/>
    <cellStyle name="40% - uthevingsfarge 3 104 2 2" xfId="3348" xr:uid="{00000000-0005-0000-0000-000010180000}"/>
    <cellStyle name="40% - uthevingsfarge 3 104 2 2 2" xfId="6933" xr:uid="{00000000-0005-0000-0000-000011180000}"/>
    <cellStyle name="40% - uthevingsfarge 3 104 2 3" xfId="4104" xr:uid="{00000000-0005-0000-0000-000012180000}"/>
    <cellStyle name="40% - uthevingsfarge 3 104 2 4" xfId="6467" xr:uid="{00000000-0005-0000-0000-000013180000}"/>
    <cellStyle name="40% - uthevingsfarge 3 104 2 5" xfId="8933" xr:uid="{00000000-0005-0000-0000-000014180000}"/>
    <cellStyle name="40% - uthevingsfarge 3 104 3" xfId="3347" xr:uid="{00000000-0005-0000-0000-000015180000}"/>
    <cellStyle name="40% - uthevingsfarge 3 104 3 2" xfId="6932" xr:uid="{00000000-0005-0000-0000-000016180000}"/>
    <cellStyle name="40% - uthevingsfarge 3 104 4" xfId="3855" xr:uid="{00000000-0005-0000-0000-000017180000}"/>
    <cellStyle name="40% - uthevingsfarge 3 104 5" xfId="6182" xr:uid="{00000000-0005-0000-0000-000018180000}"/>
    <cellStyle name="40% - uthevingsfarge 3 104 6" xfId="8932" xr:uid="{00000000-0005-0000-0000-000019180000}"/>
    <cellStyle name="40% - uthevingsfarge 3 105" xfId="1591" xr:uid="{00000000-0005-0000-0000-00001A180000}"/>
    <cellStyle name="40% - uthevingsfarge 3 105 2" xfId="2895" xr:uid="{00000000-0005-0000-0000-00001B180000}"/>
    <cellStyle name="40% - uthevingsfarge 3 105 2 2" xfId="3350" xr:uid="{00000000-0005-0000-0000-00001C180000}"/>
    <cellStyle name="40% - uthevingsfarge 3 105 2 2 2" xfId="6935" xr:uid="{00000000-0005-0000-0000-00001D180000}"/>
    <cellStyle name="40% - uthevingsfarge 3 105 2 3" xfId="3643" xr:uid="{00000000-0005-0000-0000-00001E180000}"/>
    <cellStyle name="40% - uthevingsfarge 3 105 2 4" xfId="6468" xr:uid="{00000000-0005-0000-0000-00001F180000}"/>
    <cellStyle name="40% - uthevingsfarge 3 105 2 5" xfId="8935" xr:uid="{00000000-0005-0000-0000-000020180000}"/>
    <cellStyle name="40% - uthevingsfarge 3 105 3" xfId="3349" xr:uid="{00000000-0005-0000-0000-000021180000}"/>
    <cellStyle name="40% - uthevingsfarge 3 105 3 2" xfId="6934" xr:uid="{00000000-0005-0000-0000-000022180000}"/>
    <cellStyle name="40% - uthevingsfarge 3 105 4" xfId="3854" xr:uid="{00000000-0005-0000-0000-000023180000}"/>
    <cellStyle name="40% - uthevingsfarge 3 105 5" xfId="6183" xr:uid="{00000000-0005-0000-0000-000024180000}"/>
    <cellStyle name="40% - uthevingsfarge 3 105 6" xfId="8934" xr:uid="{00000000-0005-0000-0000-000025180000}"/>
    <cellStyle name="40% - uthevingsfarge 3 106" xfId="1592" xr:uid="{00000000-0005-0000-0000-000026180000}"/>
    <cellStyle name="40% - uthevingsfarge 3 106 2" xfId="2896" xr:uid="{00000000-0005-0000-0000-000027180000}"/>
    <cellStyle name="40% - uthevingsfarge 3 106 2 2" xfId="3352" xr:uid="{00000000-0005-0000-0000-000028180000}"/>
    <cellStyle name="40% - uthevingsfarge 3 106 2 2 2" xfId="6937" xr:uid="{00000000-0005-0000-0000-000029180000}"/>
    <cellStyle name="40% - uthevingsfarge 3 106 2 3" xfId="4057" xr:uid="{00000000-0005-0000-0000-00002A180000}"/>
    <cellStyle name="40% - uthevingsfarge 3 106 2 4" xfId="6469" xr:uid="{00000000-0005-0000-0000-00002B180000}"/>
    <cellStyle name="40% - uthevingsfarge 3 106 2 5" xfId="8937" xr:uid="{00000000-0005-0000-0000-00002C180000}"/>
    <cellStyle name="40% - uthevingsfarge 3 106 3" xfId="3351" xr:uid="{00000000-0005-0000-0000-00002D180000}"/>
    <cellStyle name="40% - uthevingsfarge 3 106 3 2" xfId="6936" xr:uid="{00000000-0005-0000-0000-00002E180000}"/>
    <cellStyle name="40% - uthevingsfarge 3 106 4" xfId="3853" xr:uid="{00000000-0005-0000-0000-00002F180000}"/>
    <cellStyle name="40% - uthevingsfarge 3 106 5" xfId="6184" xr:uid="{00000000-0005-0000-0000-000030180000}"/>
    <cellStyle name="40% - uthevingsfarge 3 106 6" xfId="8936" xr:uid="{00000000-0005-0000-0000-000031180000}"/>
    <cellStyle name="40% - uthevingsfarge 3 107" xfId="1593" xr:uid="{00000000-0005-0000-0000-000032180000}"/>
    <cellStyle name="40% - uthevingsfarge 3 107 2" xfId="2897" xr:uid="{00000000-0005-0000-0000-000033180000}"/>
    <cellStyle name="40% - uthevingsfarge 3 107 2 2" xfId="3354" xr:uid="{00000000-0005-0000-0000-000034180000}"/>
    <cellStyle name="40% - uthevingsfarge 3 107 2 2 2" xfId="6939" xr:uid="{00000000-0005-0000-0000-000035180000}"/>
    <cellStyle name="40% - uthevingsfarge 3 107 2 3" xfId="4056" xr:uid="{00000000-0005-0000-0000-000036180000}"/>
    <cellStyle name="40% - uthevingsfarge 3 107 2 4" xfId="6470" xr:uid="{00000000-0005-0000-0000-000037180000}"/>
    <cellStyle name="40% - uthevingsfarge 3 107 2 5" xfId="8939" xr:uid="{00000000-0005-0000-0000-000038180000}"/>
    <cellStyle name="40% - uthevingsfarge 3 107 3" xfId="3353" xr:uid="{00000000-0005-0000-0000-000039180000}"/>
    <cellStyle name="40% - uthevingsfarge 3 107 3 2" xfId="6938" xr:uid="{00000000-0005-0000-0000-00003A180000}"/>
    <cellStyle name="40% - uthevingsfarge 3 107 4" xfId="3852" xr:uid="{00000000-0005-0000-0000-00003B180000}"/>
    <cellStyle name="40% - uthevingsfarge 3 107 5" xfId="6185" xr:uid="{00000000-0005-0000-0000-00003C180000}"/>
    <cellStyle name="40% - uthevingsfarge 3 107 6" xfId="8938" xr:uid="{00000000-0005-0000-0000-00003D180000}"/>
    <cellStyle name="40% - uthevingsfarge 3 108" xfId="1594" xr:uid="{00000000-0005-0000-0000-00003E180000}"/>
    <cellStyle name="40% - uthevingsfarge 3 108 2" xfId="2898" xr:uid="{00000000-0005-0000-0000-00003F180000}"/>
    <cellStyle name="40% - uthevingsfarge 3 108 2 2" xfId="3356" xr:uid="{00000000-0005-0000-0000-000040180000}"/>
    <cellStyle name="40% - uthevingsfarge 3 108 2 2 2" xfId="6941" xr:uid="{00000000-0005-0000-0000-000041180000}"/>
    <cellStyle name="40% - uthevingsfarge 3 108 2 3" xfId="4026" xr:uid="{00000000-0005-0000-0000-000042180000}"/>
    <cellStyle name="40% - uthevingsfarge 3 108 2 4" xfId="6471" xr:uid="{00000000-0005-0000-0000-000043180000}"/>
    <cellStyle name="40% - uthevingsfarge 3 108 2 5" xfId="8941" xr:uid="{00000000-0005-0000-0000-000044180000}"/>
    <cellStyle name="40% - uthevingsfarge 3 108 3" xfId="3355" xr:uid="{00000000-0005-0000-0000-000045180000}"/>
    <cellStyle name="40% - uthevingsfarge 3 108 3 2" xfId="6940" xr:uid="{00000000-0005-0000-0000-000046180000}"/>
    <cellStyle name="40% - uthevingsfarge 3 108 4" xfId="3851" xr:uid="{00000000-0005-0000-0000-000047180000}"/>
    <cellStyle name="40% - uthevingsfarge 3 108 5" xfId="6186" xr:uid="{00000000-0005-0000-0000-000048180000}"/>
    <cellStyle name="40% - uthevingsfarge 3 108 6" xfId="8940" xr:uid="{00000000-0005-0000-0000-000049180000}"/>
    <cellStyle name="40% - uthevingsfarge 3 109" xfId="1595" xr:uid="{00000000-0005-0000-0000-00004A180000}"/>
    <cellStyle name="40% - uthevingsfarge 3 109 2" xfId="2899" xr:uid="{00000000-0005-0000-0000-00004B180000}"/>
    <cellStyle name="40% - uthevingsfarge 3 109 2 2" xfId="3358" xr:uid="{00000000-0005-0000-0000-00004C180000}"/>
    <cellStyle name="40% - uthevingsfarge 3 109 2 2 2" xfId="6943" xr:uid="{00000000-0005-0000-0000-00004D180000}"/>
    <cellStyle name="40% - uthevingsfarge 3 109 2 3" xfId="3716" xr:uid="{00000000-0005-0000-0000-00004E180000}"/>
    <cellStyle name="40% - uthevingsfarge 3 109 2 4" xfId="6472" xr:uid="{00000000-0005-0000-0000-00004F180000}"/>
    <cellStyle name="40% - uthevingsfarge 3 109 2 5" xfId="8943" xr:uid="{00000000-0005-0000-0000-000050180000}"/>
    <cellStyle name="40% - uthevingsfarge 3 109 3" xfId="3357" xr:uid="{00000000-0005-0000-0000-000051180000}"/>
    <cellStyle name="40% - uthevingsfarge 3 109 3 2" xfId="6942" xr:uid="{00000000-0005-0000-0000-000052180000}"/>
    <cellStyle name="40% - uthevingsfarge 3 109 4" xfId="3850" xr:uid="{00000000-0005-0000-0000-000053180000}"/>
    <cellStyle name="40% - uthevingsfarge 3 109 5" xfId="6187" xr:uid="{00000000-0005-0000-0000-000054180000}"/>
    <cellStyle name="40% - uthevingsfarge 3 109 6" xfId="8942" xr:uid="{00000000-0005-0000-0000-000055180000}"/>
    <cellStyle name="40% - uthevingsfarge 3 11" xfId="1596" xr:uid="{00000000-0005-0000-0000-000056180000}"/>
    <cellStyle name="40% - uthevingsfarge 3 11 2" xfId="1597" xr:uid="{00000000-0005-0000-0000-000057180000}"/>
    <cellStyle name="40% - uthevingsfarge 3 11 2 2" xfId="5719" xr:uid="{00000000-0005-0000-0000-000058180000}"/>
    <cellStyle name="40% - uthevingsfarge 3 11 2 2 2" xfId="8352" xr:uid="{00000000-0005-0000-0000-000059180000}"/>
    <cellStyle name="40% - uthevingsfarge 3 11 2 3" xfId="9905" xr:uid="{00000000-0005-0000-0000-00005A180000}"/>
    <cellStyle name="40% - uthevingsfarge 3 11 3" xfId="4998" xr:uid="{00000000-0005-0000-0000-00005B180000}"/>
    <cellStyle name="40% - uthevingsfarge 3 11 3 2" xfId="7651" xr:uid="{00000000-0005-0000-0000-00005C180000}"/>
    <cellStyle name="40% - uthevingsfarge 3 11 4" xfId="9801" xr:uid="{00000000-0005-0000-0000-00005D180000}"/>
    <cellStyle name="40% - uthevingsfarge 3 110" xfId="6593" xr:uid="{00000000-0005-0000-0000-00005E180000}"/>
    <cellStyle name="40% - uthevingsfarge 3 111" xfId="8596" xr:uid="{00000000-0005-0000-0000-00005F180000}"/>
    <cellStyle name="40% - uthevingsfarge 3 12" xfId="1598" xr:uid="{00000000-0005-0000-0000-000060180000}"/>
    <cellStyle name="40% - uthevingsfarge 3 12 2" xfId="1599" xr:uid="{00000000-0005-0000-0000-000061180000}"/>
    <cellStyle name="40% - uthevingsfarge 3 12 2 2" xfId="5720" xr:uid="{00000000-0005-0000-0000-000062180000}"/>
    <cellStyle name="40% - uthevingsfarge 3 12 2 2 2" xfId="8353" xr:uid="{00000000-0005-0000-0000-000063180000}"/>
    <cellStyle name="40% - uthevingsfarge 3 12 2 3" xfId="10377" xr:uid="{00000000-0005-0000-0000-000064180000}"/>
    <cellStyle name="40% - uthevingsfarge 3 12 3" xfId="4999" xr:uid="{00000000-0005-0000-0000-000065180000}"/>
    <cellStyle name="40% - uthevingsfarge 3 12 3 2" xfId="7652" xr:uid="{00000000-0005-0000-0000-000066180000}"/>
    <cellStyle name="40% - uthevingsfarge 3 12 4" xfId="9749" xr:uid="{00000000-0005-0000-0000-000067180000}"/>
    <cellStyle name="40% - uthevingsfarge 3 13" xfId="1600" xr:uid="{00000000-0005-0000-0000-000068180000}"/>
    <cellStyle name="40% - uthevingsfarge 3 13 2" xfId="1601" xr:uid="{00000000-0005-0000-0000-000069180000}"/>
    <cellStyle name="40% - uthevingsfarge 3 13 2 2" xfId="5721" xr:uid="{00000000-0005-0000-0000-00006A180000}"/>
    <cellStyle name="40% - uthevingsfarge 3 13 2 2 2" xfId="8354" xr:uid="{00000000-0005-0000-0000-00006B180000}"/>
    <cellStyle name="40% - uthevingsfarge 3 13 2 3" xfId="9906" xr:uid="{00000000-0005-0000-0000-00006C180000}"/>
    <cellStyle name="40% - uthevingsfarge 3 13 3" xfId="5000" xr:uid="{00000000-0005-0000-0000-00006D180000}"/>
    <cellStyle name="40% - uthevingsfarge 3 13 3 2" xfId="7653" xr:uid="{00000000-0005-0000-0000-00006E180000}"/>
    <cellStyle name="40% - uthevingsfarge 3 13 4" xfId="9800" xr:uid="{00000000-0005-0000-0000-00006F180000}"/>
    <cellStyle name="40% - uthevingsfarge 3 14" xfId="1602" xr:uid="{00000000-0005-0000-0000-000070180000}"/>
    <cellStyle name="40% - uthevingsfarge 3 14 2" xfId="1603" xr:uid="{00000000-0005-0000-0000-000071180000}"/>
    <cellStyle name="40% - uthevingsfarge 3 14 2 2" xfId="5722" xr:uid="{00000000-0005-0000-0000-000072180000}"/>
    <cellStyle name="40% - uthevingsfarge 3 14 2 2 2" xfId="8355" xr:uid="{00000000-0005-0000-0000-000073180000}"/>
    <cellStyle name="40% - uthevingsfarge 3 14 2 3" xfId="10376" xr:uid="{00000000-0005-0000-0000-000074180000}"/>
    <cellStyle name="40% - uthevingsfarge 3 14 3" xfId="5001" xr:uid="{00000000-0005-0000-0000-000075180000}"/>
    <cellStyle name="40% - uthevingsfarge 3 14 3 2" xfId="7654" xr:uid="{00000000-0005-0000-0000-000076180000}"/>
    <cellStyle name="40% - uthevingsfarge 3 14 4" xfId="9748" xr:uid="{00000000-0005-0000-0000-000077180000}"/>
    <cellStyle name="40% - uthevingsfarge 3 15" xfId="1604" xr:uid="{00000000-0005-0000-0000-000078180000}"/>
    <cellStyle name="40% - uthevingsfarge 3 15 2" xfId="1605" xr:uid="{00000000-0005-0000-0000-000079180000}"/>
    <cellStyle name="40% - uthevingsfarge 3 15 2 2" xfId="5723" xr:uid="{00000000-0005-0000-0000-00007A180000}"/>
    <cellStyle name="40% - uthevingsfarge 3 15 2 2 2" xfId="8356" xr:uid="{00000000-0005-0000-0000-00007B180000}"/>
    <cellStyle name="40% - uthevingsfarge 3 15 2 3" xfId="9907" xr:uid="{00000000-0005-0000-0000-00007C180000}"/>
    <cellStyle name="40% - uthevingsfarge 3 15 3" xfId="5002" xr:uid="{00000000-0005-0000-0000-00007D180000}"/>
    <cellStyle name="40% - uthevingsfarge 3 15 3 2" xfId="7655" xr:uid="{00000000-0005-0000-0000-00007E180000}"/>
    <cellStyle name="40% - uthevingsfarge 3 15 4" xfId="9799" xr:uid="{00000000-0005-0000-0000-00007F180000}"/>
    <cellStyle name="40% - uthevingsfarge 3 16" xfId="1606" xr:uid="{00000000-0005-0000-0000-000080180000}"/>
    <cellStyle name="40% - uthevingsfarge 3 16 2" xfId="1607" xr:uid="{00000000-0005-0000-0000-000081180000}"/>
    <cellStyle name="40% - uthevingsfarge 3 16 2 2" xfId="5724" xr:uid="{00000000-0005-0000-0000-000082180000}"/>
    <cellStyle name="40% - uthevingsfarge 3 16 2 2 2" xfId="8357" xr:uid="{00000000-0005-0000-0000-000083180000}"/>
    <cellStyle name="40% - uthevingsfarge 3 16 2 3" xfId="10375" xr:uid="{00000000-0005-0000-0000-000084180000}"/>
    <cellStyle name="40% - uthevingsfarge 3 16 3" xfId="5003" xr:uid="{00000000-0005-0000-0000-000085180000}"/>
    <cellStyle name="40% - uthevingsfarge 3 16 3 2" xfId="7656" xr:uid="{00000000-0005-0000-0000-000086180000}"/>
    <cellStyle name="40% - uthevingsfarge 3 16 4" xfId="9747" xr:uid="{00000000-0005-0000-0000-000087180000}"/>
    <cellStyle name="40% - uthevingsfarge 3 17" xfId="1608" xr:uid="{00000000-0005-0000-0000-000088180000}"/>
    <cellStyle name="40% - uthevingsfarge 3 17 2" xfId="1609" xr:uid="{00000000-0005-0000-0000-000089180000}"/>
    <cellStyle name="40% - uthevingsfarge 3 17 2 2" xfId="5725" xr:uid="{00000000-0005-0000-0000-00008A180000}"/>
    <cellStyle name="40% - uthevingsfarge 3 17 2 2 2" xfId="8358" xr:uid="{00000000-0005-0000-0000-00008B180000}"/>
    <cellStyle name="40% - uthevingsfarge 3 17 2 3" xfId="9908" xr:uid="{00000000-0005-0000-0000-00008C180000}"/>
    <cellStyle name="40% - uthevingsfarge 3 17 3" xfId="5004" xr:uid="{00000000-0005-0000-0000-00008D180000}"/>
    <cellStyle name="40% - uthevingsfarge 3 17 3 2" xfId="7657" xr:uid="{00000000-0005-0000-0000-00008E180000}"/>
    <cellStyle name="40% - uthevingsfarge 3 17 4" xfId="9798" xr:uid="{00000000-0005-0000-0000-00008F180000}"/>
    <cellStyle name="40% - uthevingsfarge 3 18" xfId="1610" xr:uid="{00000000-0005-0000-0000-000090180000}"/>
    <cellStyle name="40% - uthevingsfarge 3 18 2" xfId="1611" xr:uid="{00000000-0005-0000-0000-000091180000}"/>
    <cellStyle name="40% - uthevingsfarge 3 18 2 2" xfId="5726" xr:uid="{00000000-0005-0000-0000-000092180000}"/>
    <cellStyle name="40% - uthevingsfarge 3 18 2 2 2" xfId="8359" xr:uid="{00000000-0005-0000-0000-000093180000}"/>
    <cellStyle name="40% - uthevingsfarge 3 18 2 3" xfId="10374" xr:uid="{00000000-0005-0000-0000-000094180000}"/>
    <cellStyle name="40% - uthevingsfarge 3 18 3" xfId="5005" xr:uid="{00000000-0005-0000-0000-000095180000}"/>
    <cellStyle name="40% - uthevingsfarge 3 18 3 2" xfId="7658" xr:uid="{00000000-0005-0000-0000-000096180000}"/>
    <cellStyle name="40% - uthevingsfarge 3 18 4" xfId="9746" xr:uid="{00000000-0005-0000-0000-000097180000}"/>
    <cellStyle name="40% - uthevingsfarge 3 19" xfId="1612" xr:uid="{00000000-0005-0000-0000-000098180000}"/>
    <cellStyle name="40% - uthevingsfarge 3 19 2" xfId="1613" xr:uid="{00000000-0005-0000-0000-000099180000}"/>
    <cellStyle name="40% - uthevingsfarge 3 19 2 2" xfId="5727" xr:uid="{00000000-0005-0000-0000-00009A180000}"/>
    <cellStyle name="40% - uthevingsfarge 3 19 2 2 2" xfId="8360" xr:uid="{00000000-0005-0000-0000-00009B180000}"/>
    <cellStyle name="40% - uthevingsfarge 3 19 2 3" xfId="9909" xr:uid="{00000000-0005-0000-0000-00009C180000}"/>
    <cellStyle name="40% - uthevingsfarge 3 19 3" xfId="5006" xr:uid="{00000000-0005-0000-0000-00009D180000}"/>
    <cellStyle name="40% - uthevingsfarge 3 19 3 2" xfId="7659" xr:uid="{00000000-0005-0000-0000-00009E180000}"/>
    <cellStyle name="40% - uthevingsfarge 3 19 4" xfId="9797" xr:uid="{00000000-0005-0000-0000-00009F180000}"/>
    <cellStyle name="40% - uthevingsfarge 3 2" xfId="70" xr:uid="{00000000-0005-0000-0000-0000A0180000}"/>
    <cellStyle name="40% - uthevingsfarge 3 2 2" xfId="1614" xr:uid="{00000000-0005-0000-0000-0000A1180000}"/>
    <cellStyle name="40% - uthevingsfarge 3 2 2 2" xfId="5728" xr:uid="{00000000-0005-0000-0000-0000A2180000}"/>
    <cellStyle name="40% - uthevingsfarge 3 2 2 2 2" xfId="8361" xr:uid="{00000000-0005-0000-0000-0000A3180000}"/>
    <cellStyle name="40% - uthevingsfarge 3 2 2 3" xfId="10373" xr:uid="{00000000-0005-0000-0000-0000A4180000}"/>
    <cellStyle name="40% - uthevingsfarge 3 2 3" xfId="5007" xr:uid="{00000000-0005-0000-0000-0000A5180000}"/>
    <cellStyle name="40% - uthevingsfarge 3 2 3 2" xfId="7660" xr:uid="{00000000-0005-0000-0000-0000A6180000}"/>
    <cellStyle name="40% - uthevingsfarge 3 2 4" xfId="9745" xr:uid="{00000000-0005-0000-0000-0000A7180000}"/>
    <cellStyle name="40% - uthevingsfarge 3 20" xfId="1615" xr:uid="{00000000-0005-0000-0000-0000A8180000}"/>
    <cellStyle name="40% - uthevingsfarge 3 20 2" xfId="1616" xr:uid="{00000000-0005-0000-0000-0000A9180000}"/>
    <cellStyle name="40% - uthevingsfarge 3 20 2 2" xfId="5729" xr:uid="{00000000-0005-0000-0000-0000AA180000}"/>
    <cellStyle name="40% - uthevingsfarge 3 20 2 2 2" xfId="8362" xr:uid="{00000000-0005-0000-0000-0000AB180000}"/>
    <cellStyle name="40% - uthevingsfarge 3 20 2 3" xfId="9910" xr:uid="{00000000-0005-0000-0000-0000AC180000}"/>
    <cellStyle name="40% - uthevingsfarge 3 20 3" xfId="5008" xr:uid="{00000000-0005-0000-0000-0000AD180000}"/>
    <cellStyle name="40% - uthevingsfarge 3 20 3 2" xfId="7661" xr:uid="{00000000-0005-0000-0000-0000AE180000}"/>
    <cellStyle name="40% - uthevingsfarge 3 20 4" xfId="9796" xr:uid="{00000000-0005-0000-0000-0000AF180000}"/>
    <cellStyle name="40% - uthevingsfarge 3 21" xfId="1617" xr:uid="{00000000-0005-0000-0000-0000B0180000}"/>
    <cellStyle name="40% - uthevingsfarge 3 21 2" xfId="1618" xr:uid="{00000000-0005-0000-0000-0000B1180000}"/>
    <cellStyle name="40% - uthevingsfarge 3 21 2 2" xfId="5730" xr:uid="{00000000-0005-0000-0000-0000B2180000}"/>
    <cellStyle name="40% - uthevingsfarge 3 21 2 2 2" xfId="8363" xr:uid="{00000000-0005-0000-0000-0000B3180000}"/>
    <cellStyle name="40% - uthevingsfarge 3 21 2 3" xfId="10372" xr:uid="{00000000-0005-0000-0000-0000B4180000}"/>
    <cellStyle name="40% - uthevingsfarge 3 21 3" xfId="5009" xr:uid="{00000000-0005-0000-0000-0000B5180000}"/>
    <cellStyle name="40% - uthevingsfarge 3 21 3 2" xfId="7662" xr:uid="{00000000-0005-0000-0000-0000B6180000}"/>
    <cellStyle name="40% - uthevingsfarge 3 21 4" xfId="9744" xr:uid="{00000000-0005-0000-0000-0000B7180000}"/>
    <cellStyle name="40% - uthevingsfarge 3 22" xfId="1619" xr:uid="{00000000-0005-0000-0000-0000B8180000}"/>
    <cellStyle name="40% - uthevingsfarge 3 22 2" xfId="1620" xr:uid="{00000000-0005-0000-0000-0000B9180000}"/>
    <cellStyle name="40% - uthevingsfarge 3 22 2 2" xfId="5731" xr:uid="{00000000-0005-0000-0000-0000BA180000}"/>
    <cellStyle name="40% - uthevingsfarge 3 22 2 2 2" xfId="8364" xr:uid="{00000000-0005-0000-0000-0000BB180000}"/>
    <cellStyle name="40% - uthevingsfarge 3 22 2 3" xfId="10580" xr:uid="{00000000-0005-0000-0000-0000BC180000}"/>
    <cellStyle name="40% - uthevingsfarge 3 22 3" xfId="5010" xr:uid="{00000000-0005-0000-0000-0000BD180000}"/>
    <cellStyle name="40% - uthevingsfarge 3 22 3 2" xfId="7663" xr:uid="{00000000-0005-0000-0000-0000BE180000}"/>
    <cellStyle name="40% - uthevingsfarge 3 22 4" xfId="9446" xr:uid="{00000000-0005-0000-0000-0000BF180000}"/>
    <cellStyle name="40% - uthevingsfarge 3 23" xfId="1621" xr:uid="{00000000-0005-0000-0000-0000C0180000}"/>
    <cellStyle name="40% - uthevingsfarge 3 23 2" xfId="1622" xr:uid="{00000000-0005-0000-0000-0000C1180000}"/>
    <cellStyle name="40% - uthevingsfarge 3 23 2 2" xfId="5732" xr:uid="{00000000-0005-0000-0000-0000C2180000}"/>
    <cellStyle name="40% - uthevingsfarge 3 23 2 2 2" xfId="8365" xr:uid="{00000000-0005-0000-0000-0000C3180000}"/>
    <cellStyle name="40% - uthevingsfarge 3 23 2 3" xfId="9445" xr:uid="{00000000-0005-0000-0000-0000C4180000}"/>
    <cellStyle name="40% - uthevingsfarge 3 23 3" xfId="5011" xr:uid="{00000000-0005-0000-0000-0000C5180000}"/>
    <cellStyle name="40% - uthevingsfarge 3 23 3 2" xfId="7664" xr:uid="{00000000-0005-0000-0000-0000C6180000}"/>
    <cellStyle name="40% - uthevingsfarge 3 23 4" xfId="9444" xr:uid="{00000000-0005-0000-0000-0000C7180000}"/>
    <cellStyle name="40% - uthevingsfarge 3 24" xfId="1623" xr:uid="{00000000-0005-0000-0000-0000C8180000}"/>
    <cellStyle name="40% - uthevingsfarge 3 24 2" xfId="1624" xr:uid="{00000000-0005-0000-0000-0000C9180000}"/>
    <cellStyle name="40% - uthevingsfarge 3 24 2 2" xfId="5733" xr:uid="{00000000-0005-0000-0000-0000CA180000}"/>
    <cellStyle name="40% - uthevingsfarge 3 24 2 2 2" xfId="8366" xr:uid="{00000000-0005-0000-0000-0000CB180000}"/>
    <cellStyle name="40% - uthevingsfarge 3 24 2 3" xfId="9443" xr:uid="{00000000-0005-0000-0000-0000CC180000}"/>
    <cellStyle name="40% - uthevingsfarge 3 24 3" xfId="5012" xr:uid="{00000000-0005-0000-0000-0000CD180000}"/>
    <cellStyle name="40% - uthevingsfarge 3 24 3 2" xfId="7665" xr:uid="{00000000-0005-0000-0000-0000CE180000}"/>
    <cellStyle name="40% - uthevingsfarge 3 24 4" xfId="10549" xr:uid="{00000000-0005-0000-0000-0000CF180000}"/>
    <cellStyle name="40% - uthevingsfarge 3 25" xfId="1625" xr:uid="{00000000-0005-0000-0000-0000D0180000}"/>
    <cellStyle name="40% - uthevingsfarge 3 25 2" xfId="1626" xr:uid="{00000000-0005-0000-0000-0000D1180000}"/>
    <cellStyle name="40% - uthevingsfarge 3 25 2 2" xfId="5734" xr:uid="{00000000-0005-0000-0000-0000D2180000}"/>
    <cellStyle name="40% - uthevingsfarge 3 25 2 2 2" xfId="8367" xr:uid="{00000000-0005-0000-0000-0000D3180000}"/>
    <cellStyle name="40% - uthevingsfarge 3 25 2 3" xfId="9442" xr:uid="{00000000-0005-0000-0000-0000D4180000}"/>
    <cellStyle name="40% - uthevingsfarge 3 25 3" xfId="5013" xr:uid="{00000000-0005-0000-0000-0000D5180000}"/>
    <cellStyle name="40% - uthevingsfarge 3 25 3 2" xfId="7666" xr:uid="{00000000-0005-0000-0000-0000D6180000}"/>
    <cellStyle name="40% - uthevingsfarge 3 25 4" xfId="9441" xr:uid="{00000000-0005-0000-0000-0000D7180000}"/>
    <cellStyle name="40% - uthevingsfarge 3 26" xfId="1627" xr:uid="{00000000-0005-0000-0000-0000D8180000}"/>
    <cellStyle name="40% - uthevingsfarge 3 26 2" xfId="1628" xr:uid="{00000000-0005-0000-0000-0000D9180000}"/>
    <cellStyle name="40% - uthevingsfarge 3 26 2 2" xfId="5735" xr:uid="{00000000-0005-0000-0000-0000DA180000}"/>
    <cellStyle name="40% - uthevingsfarge 3 26 2 2 2" xfId="8368" xr:uid="{00000000-0005-0000-0000-0000DB180000}"/>
    <cellStyle name="40% - uthevingsfarge 3 26 2 3" xfId="9440" xr:uid="{00000000-0005-0000-0000-0000DC180000}"/>
    <cellStyle name="40% - uthevingsfarge 3 26 3" xfId="5014" xr:uid="{00000000-0005-0000-0000-0000DD180000}"/>
    <cellStyle name="40% - uthevingsfarge 3 26 3 2" xfId="7667" xr:uid="{00000000-0005-0000-0000-0000DE180000}"/>
    <cellStyle name="40% - uthevingsfarge 3 26 4" xfId="9439" xr:uid="{00000000-0005-0000-0000-0000DF180000}"/>
    <cellStyle name="40% - uthevingsfarge 3 27" xfId="1629" xr:uid="{00000000-0005-0000-0000-0000E0180000}"/>
    <cellStyle name="40% - uthevingsfarge 3 27 2" xfId="1630" xr:uid="{00000000-0005-0000-0000-0000E1180000}"/>
    <cellStyle name="40% - uthevingsfarge 3 27 2 2" xfId="5736" xr:uid="{00000000-0005-0000-0000-0000E2180000}"/>
    <cellStyle name="40% - uthevingsfarge 3 27 2 2 2" xfId="8369" xr:uid="{00000000-0005-0000-0000-0000E3180000}"/>
    <cellStyle name="40% - uthevingsfarge 3 27 2 3" xfId="9438" xr:uid="{00000000-0005-0000-0000-0000E4180000}"/>
    <cellStyle name="40% - uthevingsfarge 3 27 3" xfId="5015" xr:uid="{00000000-0005-0000-0000-0000E5180000}"/>
    <cellStyle name="40% - uthevingsfarge 3 27 3 2" xfId="7668" xr:uid="{00000000-0005-0000-0000-0000E6180000}"/>
    <cellStyle name="40% - uthevingsfarge 3 27 4" xfId="9437" xr:uid="{00000000-0005-0000-0000-0000E7180000}"/>
    <cellStyle name="40% - uthevingsfarge 3 28" xfId="1631" xr:uid="{00000000-0005-0000-0000-0000E8180000}"/>
    <cellStyle name="40% - uthevingsfarge 3 28 2" xfId="1632" xr:uid="{00000000-0005-0000-0000-0000E9180000}"/>
    <cellStyle name="40% - uthevingsfarge 3 28 2 2" xfId="5737" xr:uid="{00000000-0005-0000-0000-0000EA180000}"/>
    <cellStyle name="40% - uthevingsfarge 3 28 2 2 2" xfId="8370" xr:uid="{00000000-0005-0000-0000-0000EB180000}"/>
    <cellStyle name="40% - uthevingsfarge 3 28 2 3" xfId="9436" xr:uid="{00000000-0005-0000-0000-0000EC180000}"/>
    <cellStyle name="40% - uthevingsfarge 3 28 3" xfId="5016" xr:uid="{00000000-0005-0000-0000-0000ED180000}"/>
    <cellStyle name="40% - uthevingsfarge 3 28 3 2" xfId="7669" xr:uid="{00000000-0005-0000-0000-0000EE180000}"/>
    <cellStyle name="40% - uthevingsfarge 3 28 4" xfId="10115" xr:uid="{00000000-0005-0000-0000-0000EF180000}"/>
    <cellStyle name="40% - uthevingsfarge 3 29" xfId="1633" xr:uid="{00000000-0005-0000-0000-0000F0180000}"/>
    <cellStyle name="40% - uthevingsfarge 3 29 2" xfId="1634" xr:uid="{00000000-0005-0000-0000-0000F1180000}"/>
    <cellStyle name="40% - uthevingsfarge 3 29 2 2" xfId="5738" xr:uid="{00000000-0005-0000-0000-0000F2180000}"/>
    <cellStyle name="40% - uthevingsfarge 3 29 2 2 2" xfId="8371" xr:uid="{00000000-0005-0000-0000-0000F3180000}"/>
    <cellStyle name="40% - uthevingsfarge 3 29 2 3" xfId="9435" xr:uid="{00000000-0005-0000-0000-0000F4180000}"/>
    <cellStyle name="40% - uthevingsfarge 3 29 3" xfId="5017" xr:uid="{00000000-0005-0000-0000-0000F5180000}"/>
    <cellStyle name="40% - uthevingsfarge 3 29 3 2" xfId="7670" xr:uid="{00000000-0005-0000-0000-0000F6180000}"/>
    <cellStyle name="40% - uthevingsfarge 3 29 4" xfId="9434" xr:uid="{00000000-0005-0000-0000-0000F7180000}"/>
    <cellStyle name="40% - uthevingsfarge 3 3" xfId="1635" xr:uid="{00000000-0005-0000-0000-0000F8180000}"/>
    <cellStyle name="40% - uthevingsfarge 3 3 2" xfId="1636" xr:uid="{00000000-0005-0000-0000-0000F9180000}"/>
    <cellStyle name="40% - uthevingsfarge 3 3 2 2" xfId="5739" xr:uid="{00000000-0005-0000-0000-0000FA180000}"/>
    <cellStyle name="40% - uthevingsfarge 3 3 2 2 2" xfId="8372" xr:uid="{00000000-0005-0000-0000-0000FB180000}"/>
    <cellStyle name="40% - uthevingsfarge 3 3 2 3" xfId="9433" xr:uid="{00000000-0005-0000-0000-0000FC180000}"/>
    <cellStyle name="40% - uthevingsfarge 3 3 3" xfId="5018" xr:uid="{00000000-0005-0000-0000-0000FD180000}"/>
    <cellStyle name="40% - uthevingsfarge 3 3 3 2" xfId="7671" xr:uid="{00000000-0005-0000-0000-0000FE180000}"/>
    <cellStyle name="40% - uthevingsfarge 3 3 4" xfId="9432" xr:uid="{00000000-0005-0000-0000-0000FF180000}"/>
    <cellStyle name="40% - uthevingsfarge 3 30" xfId="1637" xr:uid="{00000000-0005-0000-0000-000000190000}"/>
    <cellStyle name="40% - uthevingsfarge 3 30 2" xfId="1638" xr:uid="{00000000-0005-0000-0000-000001190000}"/>
    <cellStyle name="40% - uthevingsfarge 3 30 2 2" xfId="5740" xr:uid="{00000000-0005-0000-0000-000002190000}"/>
    <cellStyle name="40% - uthevingsfarge 3 30 2 2 2" xfId="8373" xr:uid="{00000000-0005-0000-0000-000003190000}"/>
    <cellStyle name="40% - uthevingsfarge 3 30 2 3" xfId="9431" xr:uid="{00000000-0005-0000-0000-000004190000}"/>
    <cellStyle name="40% - uthevingsfarge 3 30 3" xfId="5019" xr:uid="{00000000-0005-0000-0000-000005190000}"/>
    <cellStyle name="40% - uthevingsfarge 3 30 3 2" xfId="7672" xr:uid="{00000000-0005-0000-0000-000006190000}"/>
    <cellStyle name="40% - uthevingsfarge 3 30 4" xfId="9430" xr:uid="{00000000-0005-0000-0000-000007190000}"/>
    <cellStyle name="40% - uthevingsfarge 3 31" xfId="1639" xr:uid="{00000000-0005-0000-0000-000008190000}"/>
    <cellStyle name="40% - uthevingsfarge 3 31 2" xfId="1640" xr:uid="{00000000-0005-0000-0000-000009190000}"/>
    <cellStyle name="40% - uthevingsfarge 3 31 2 2" xfId="5741" xr:uid="{00000000-0005-0000-0000-00000A190000}"/>
    <cellStyle name="40% - uthevingsfarge 3 31 2 2 2" xfId="8374" xr:uid="{00000000-0005-0000-0000-00000B190000}"/>
    <cellStyle name="40% - uthevingsfarge 3 31 2 3" xfId="9429" xr:uid="{00000000-0005-0000-0000-00000C190000}"/>
    <cellStyle name="40% - uthevingsfarge 3 31 3" xfId="5020" xr:uid="{00000000-0005-0000-0000-00000D190000}"/>
    <cellStyle name="40% - uthevingsfarge 3 31 3 2" xfId="7673" xr:uid="{00000000-0005-0000-0000-00000E190000}"/>
    <cellStyle name="40% - uthevingsfarge 3 31 4" xfId="9428" xr:uid="{00000000-0005-0000-0000-00000F190000}"/>
    <cellStyle name="40% - uthevingsfarge 3 32" xfId="1641" xr:uid="{00000000-0005-0000-0000-000010190000}"/>
    <cellStyle name="40% - uthevingsfarge 3 32 2" xfId="1642" xr:uid="{00000000-0005-0000-0000-000011190000}"/>
    <cellStyle name="40% - uthevingsfarge 3 32 2 2" xfId="5742" xr:uid="{00000000-0005-0000-0000-000012190000}"/>
    <cellStyle name="40% - uthevingsfarge 3 32 2 2 2" xfId="8375" xr:uid="{00000000-0005-0000-0000-000013190000}"/>
    <cellStyle name="40% - uthevingsfarge 3 32 2 3" xfId="10192" xr:uid="{00000000-0005-0000-0000-000014190000}"/>
    <cellStyle name="40% - uthevingsfarge 3 32 3" xfId="5021" xr:uid="{00000000-0005-0000-0000-000015190000}"/>
    <cellStyle name="40% - uthevingsfarge 3 32 3 2" xfId="7674" xr:uid="{00000000-0005-0000-0000-000016190000}"/>
    <cellStyle name="40% - uthevingsfarge 3 32 4" xfId="9427" xr:uid="{00000000-0005-0000-0000-000017190000}"/>
    <cellStyle name="40% - uthevingsfarge 3 33" xfId="1643" xr:uid="{00000000-0005-0000-0000-000018190000}"/>
    <cellStyle name="40% - uthevingsfarge 3 33 2" xfId="1644" xr:uid="{00000000-0005-0000-0000-000019190000}"/>
    <cellStyle name="40% - uthevingsfarge 3 33 2 2" xfId="5743" xr:uid="{00000000-0005-0000-0000-00001A190000}"/>
    <cellStyle name="40% - uthevingsfarge 3 33 2 2 2" xfId="8376" xr:uid="{00000000-0005-0000-0000-00001B190000}"/>
    <cellStyle name="40% - uthevingsfarge 3 33 2 3" xfId="10191" xr:uid="{00000000-0005-0000-0000-00001C190000}"/>
    <cellStyle name="40% - uthevingsfarge 3 33 3" xfId="5022" xr:uid="{00000000-0005-0000-0000-00001D190000}"/>
    <cellStyle name="40% - uthevingsfarge 3 33 3 2" xfId="7675" xr:uid="{00000000-0005-0000-0000-00001E190000}"/>
    <cellStyle name="40% - uthevingsfarge 3 33 4" xfId="9426" xr:uid="{00000000-0005-0000-0000-00001F190000}"/>
    <cellStyle name="40% - uthevingsfarge 3 34" xfId="1645" xr:uid="{00000000-0005-0000-0000-000020190000}"/>
    <cellStyle name="40% - uthevingsfarge 3 34 2" xfId="1646" xr:uid="{00000000-0005-0000-0000-000021190000}"/>
    <cellStyle name="40% - uthevingsfarge 3 34 2 2" xfId="5744" xr:uid="{00000000-0005-0000-0000-000022190000}"/>
    <cellStyle name="40% - uthevingsfarge 3 34 2 2 2" xfId="8377" xr:uid="{00000000-0005-0000-0000-000023190000}"/>
    <cellStyle name="40% - uthevingsfarge 3 34 2 3" xfId="10190" xr:uid="{00000000-0005-0000-0000-000024190000}"/>
    <cellStyle name="40% - uthevingsfarge 3 34 3" xfId="5023" xr:uid="{00000000-0005-0000-0000-000025190000}"/>
    <cellStyle name="40% - uthevingsfarge 3 34 3 2" xfId="7676" xr:uid="{00000000-0005-0000-0000-000026190000}"/>
    <cellStyle name="40% - uthevingsfarge 3 34 4" xfId="9425" xr:uid="{00000000-0005-0000-0000-000027190000}"/>
    <cellStyle name="40% - uthevingsfarge 3 35" xfId="1647" xr:uid="{00000000-0005-0000-0000-000028190000}"/>
    <cellStyle name="40% - uthevingsfarge 3 35 2" xfId="1648" xr:uid="{00000000-0005-0000-0000-000029190000}"/>
    <cellStyle name="40% - uthevingsfarge 3 35 2 2" xfId="5745" xr:uid="{00000000-0005-0000-0000-00002A190000}"/>
    <cellStyle name="40% - uthevingsfarge 3 35 2 2 2" xfId="8378" xr:uid="{00000000-0005-0000-0000-00002B190000}"/>
    <cellStyle name="40% - uthevingsfarge 3 35 2 3" xfId="10189" xr:uid="{00000000-0005-0000-0000-00002C190000}"/>
    <cellStyle name="40% - uthevingsfarge 3 35 3" xfId="5024" xr:uid="{00000000-0005-0000-0000-00002D190000}"/>
    <cellStyle name="40% - uthevingsfarge 3 35 3 2" xfId="7677" xr:uid="{00000000-0005-0000-0000-00002E190000}"/>
    <cellStyle name="40% - uthevingsfarge 3 35 4" xfId="9424" xr:uid="{00000000-0005-0000-0000-00002F190000}"/>
    <cellStyle name="40% - uthevingsfarge 3 36" xfId="1649" xr:uid="{00000000-0005-0000-0000-000030190000}"/>
    <cellStyle name="40% - uthevingsfarge 3 36 2" xfId="1650" xr:uid="{00000000-0005-0000-0000-000031190000}"/>
    <cellStyle name="40% - uthevingsfarge 3 36 2 2" xfId="5746" xr:uid="{00000000-0005-0000-0000-000032190000}"/>
    <cellStyle name="40% - uthevingsfarge 3 36 2 2 2" xfId="8379" xr:uid="{00000000-0005-0000-0000-000033190000}"/>
    <cellStyle name="40% - uthevingsfarge 3 36 2 3" xfId="10188" xr:uid="{00000000-0005-0000-0000-000034190000}"/>
    <cellStyle name="40% - uthevingsfarge 3 36 3" xfId="5025" xr:uid="{00000000-0005-0000-0000-000035190000}"/>
    <cellStyle name="40% - uthevingsfarge 3 36 3 2" xfId="7678" xr:uid="{00000000-0005-0000-0000-000036190000}"/>
    <cellStyle name="40% - uthevingsfarge 3 36 4" xfId="9423" xr:uid="{00000000-0005-0000-0000-000037190000}"/>
    <cellStyle name="40% - uthevingsfarge 3 37" xfId="1651" xr:uid="{00000000-0005-0000-0000-000038190000}"/>
    <cellStyle name="40% - uthevingsfarge 3 37 2" xfId="1652" xr:uid="{00000000-0005-0000-0000-000039190000}"/>
    <cellStyle name="40% - uthevingsfarge 3 37 2 2" xfId="5747" xr:uid="{00000000-0005-0000-0000-00003A190000}"/>
    <cellStyle name="40% - uthevingsfarge 3 37 2 2 2" xfId="8380" xr:uid="{00000000-0005-0000-0000-00003B190000}"/>
    <cellStyle name="40% - uthevingsfarge 3 37 2 3" xfId="10187" xr:uid="{00000000-0005-0000-0000-00003C190000}"/>
    <cellStyle name="40% - uthevingsfarge 3 37 3" xfId="5026" xr:uid="{00000000-0005-0000-0000-00003D190000}"/>
    <cellStyle name="40% - uthevingsfarge 3 37 3 2" xfId="7679" xr:uid="{00000000-0005-0000-0000-00003E190000}"/>
    <cellStyle name="40% - uthevingsfarge 3 37 4" xfId="9422" xr:uid="{00000000-0005-0000-0000-00003F190000}"/>
    <cellStyle name="40% - uthevingsfarge 3 38" xfId="1653" xr:uid="{00000000-0005-0000-0000-000040190000}"/>
    <cellStyle name="40% - uthevingsfarge 3 38 2" xfId="1654" xr:uid="{00000000-0005-0000-0000-000041190000}"/>
    <cellStyle name="40% - uthevingsfarge 3 38 2 2" xfId="5748" xr:uid="{00000000-0005-0000-0000-000042190000}"/>
    <cellStyle name="40% - uthevingsfarge 3 38 2 2 2" xfId="8381" xr:uid="{00000000-0005-0000-0000-000043190000}"/>
    <cellStyle name="40% - uthevingsfarge 3 38 2 3" xfId="10186" xr:uid="{00000000-0005-0000-0000-000044190000}"/>
    <cellStyle name="40% - uthevingsfarge 3 38 3" xfId="5027" xr:uid="{00000000-0005-0000-0000-000045190000}"/>
    <cellStyle name="40% - uthevingsfarge 3 38 3 2" xfId="7680" xr:uid="{00000000-0005-0000-0000-000046190000}"/>
    <cellStyle name="40% - uthevingsfarge 3 38 4" xfId="9421" xr:uid="{00000000-0005-0000-0000-000047190000}"/>
    <cellStyle name="40% - uthevingsfarge 3 39" xfId="1655" xr:uid="{00000000-0005-0000-0000-000048190000}"/>
    <cellStyle name="40% - uthevingsfarge 3 39 2" xfId="1656" xr:uid="{00000000-0005-0000-0000-000049190000}"/>
    <cellStyle name="40% - uthevingsfarge 3 39 2 2" xfId="5749" xr:uid="{00000000-0005-0000-0000-00004A190000}"/>
    <cellStyle name="40% - uthevingsfarge 3 39 2 2 2" xfId="8382" xr:uid="{00000000-0005-0000-0000-00004B190000}"/>
    <cellStyle name="40% - uthevingsfarge 3 39 2 3" xfId="10185" xr:uid="{00000000-0005-0000-0000-00004C190000}"/>
    <cellStyle name="40% - uthevingsfarge 3 39 3" xfId="5028" xr:uid="{00000000-0005-0000-0000-00004D190000}"/>
    <cellStyle name="40% - uthevingsfarge 3 39 3 2" xfId="7681" xr:uid="{00000000-0005-0000-0000-00004E190000}"/>
    <cellStyle name="40% - uthevingsfarge 3 39 4" xfId="9420" xr:uid="{00000000-0005-0000-0000-00004F190000}"/>
    <cellStyle name="40% - uthevingsfarge 3 4" xfId="1657" xr:uid="{00000000-0005-0000-0000-000050190000}"/>
    <cellStyle name="40% - uthevingsfarge 3 4 2" xfId="1658" xr:uid="{00000000-0005-0000-0000-000051190000}"/>
    <cellStyle name="40% - uthevingsfarge 3 4 2 2" xfId="5750" xr:uid="{00000000-0005-0000-0000-000052190000}"/>
    <cellStyle name="40% - uthevingsfarge 3 4 2 2 2" xfId="8383" xr:uid="{00000000-0005-0000-0000-000053190000}"/>
    <cellStyle name="40% - uthevingsfarge 3 4 2 3" xfId="10184" xr:uid="{00000000-0005-0000-0000-000054190000}"/>
    <cellStyle name="40% - uthevingsfarge 3 4 3" xfId="5029" xr:uid="{00000000-0005-0000-0000-000055190000}"/>
    <cellStyle name="40% - uthevingsfarge 3 4 3 2" xfId="7682" xr:uid="{00000000-0005-0000-0000-000056190000}"/>
    <cellStyle name="40% - uthevingsfarge 3 4 4" xfId="9419" xr:uid="{00000000-0005-0000-0000-000057190000}"/>
    <cellStyle name="40% - uthevingsfarge 3 40" xfId="1659" xr:uid="{00000000-0005-0000-0000-000058190000}"/>
    <cellStyle name="40% - uthevingsfarge 3 40 2" xfId="1660" xr:uid="{00000000-0005-0000-0000-000059190000}"/>
    <cellStyle name="40% - uthevingsfarge 3 40 2 2" xfId="5751" xr:uid="{00000000-0005-0000-0000-00005A190000}"/>
    <cellStyle name="40% - uthevingsfarge 3 40 2 2 2" xfId="8384" xr:uid="{00000000-0005-0000-0000-00005B190000}"/>
    <cellStyle name="40% - uthevingsfarge 3 40 2 3" xfId="10183" xr:uid="{00000000-0005-0000-0000-00005C190000}"/>
    <cellStyle name="40% - uthevingsfarge 3 40 3" xfId="5030" xr:uid="{00000000-0005-0000-0000-00005D190000}"/>
    <cellStyle name="40% - uthevingsfarge 3 40 3 2" xfId="7683" xr:uid="{00000000-0005-0000-0000-00005E190000}"/>
    <cellStyle name="40% - uthevingsfarge 3 40 4" xfId="9418" xr:uid="{00000000-0005-0000-0000-00005F190000}"/>
    <cellStyle name="40% - uthevingsfarge 3 41" xfId="1661" xr:uid="{00000000-0005-0000-0000-000060190000}"/>
    <cellStyle name="40% - uthevingsfarge 3 41 2" xfId="1662" xr:uid="{00000000-0005-0000-0000-000061190000}"/>
    <cellStyle name="40% - uthevingsfarge 3 41 2 2" xfId="5752" xr:uid="{00000000-0005-0000-0000-000062190000}"/>
    <cellStyle name="40% - uthevingsfarge 3 41 2 2 2" xfId="8385" xr:uid="{00000000-0005-0000-0000-000063190000}"/>
    <cellStyle name="40% - uthevingsfarge 3 41 2 3" xfId="10182" xr:uid="{00000000-0005-0000-0000-000064190000}"/>
    <cellStyle name="40% - uthevingsfarge 3 41 3" xfId="5031" xr:uid="{00000000-0005-0000-0000-000065190000}"/>
    <cellStyle name="40% - uthevingsfarge 3 41 3 2" xfId="7684" xr:uid="{00000000-0005-0000-0000-000066190000}"/>
    <cellStyle name="40% - uthevingsfarge 3 41 4" xfId="9417" xr:uid="{00000000-0005-0000-0000-000067190000}"/>
    <cellStyle name="40% - uthevingsfarge 3 42" xfId="1663" xr:uid="{00000000-0005-0000-0000-000068190000}"/>
    <cellStyle name="40% - uthevingsfarge 3 42 2" xfId="1664" xr:uid="{00000000-0005-0000-0000-000069190000}"/>
    <cellStyle name="40% - uthevingsfarge 3 42 2 2" xfId="5753" xr:uid="{00000000-0005-0000-0000-00006A190000}"/>
    <cellStyle name="40% - uthevingsfarge 3 42 2 2 2" xfId="8386" xr:uid="{00000000-0005-0000-0000-00006B190000}"/>
    <cellStyle name="40% - uthevingsfarge 3 42 2 3" xfId="10181" xr:uid="{00000000-0005-0000-0000-00006C190000}"/>
    <cellStyle name="40% - uthevingsfarge 3 42 3" xfId="5032" xr:uid="{00000000-0005-0000-0000-00006D190000}"/>
    <cellStyle name="40% - uthevingsfarge 3 42 3 2" xfId="7685" xr:uid="{00000000-0005-0000-0000-00006E190000}"/>
    <cellStyle name="40% - uthevingsfarge 3 42 4" xfId="9416" xr:uid="{00000000-0005-0000-0000-00006F190000}"/>
    <cellStyle name="40% - uthevingsfarge 3 43" xfId="1665" xr:uid="{00000000-0005-0000-0000-000070190000}"/>
    <cellStyle name="40% - uthevingsfarge 3 43 2" xfId="1666" xr:uid="{00000000-0005-0000-0000-000071190000}"/>
    <cellStyle name="40% - uthevingsfarge 3 43 2 2" xfId="5754" xr:uid="{00000000-0005-0000-0000-000072190000}"/>
    <cellStyle name="40% - uthevingsfarge 3 43 2 2 2" xfId="8387" xr:uid="{00000000-0005-0000-0000-000073190000}"/>
    <cellStyle name="40% - uthevingsfarge 3 43 2 3" xfId="10180" xr:uid="{00000000-0005-0000-0000-000074190000}"/>
    <cellStyle name="40% - uthevingsfarge 3 43 3" xfId="5033" xr:uid="{00000000-0005-0000-0000-000075190000}"/>
    <cellStyle name="40% - uthevingsfarge 3 43 3 2" xfId="7686" xr:uid="{00000000-0005-0000-0000-000076190000}"/>
    <cellStyle name="40% - uthevingsfarge 3 43 4" xfId="9415" xr:uid="{00000000-0005-0000-0000-000077190000}"/>
    <cellStyle name="40% - uthevingsfarge 3 44" xfId="1667" xr:uid="{00000000-0005-0000-0000-000078190000}"/>
    <cellStyle name="40% - uthevingsfarge 3 44 2" xfId="1668" xr:uid="{00000000-0005-0000-0000-000079190000}"/>
    <cellStyle name="40% - uthevingsfarge 3 44 2 2" xfId="5755" xr:uid="{00000000-0005-0000-0000-00007A190000}"/>
    <cellStyle name="40% - uthevingsfarge 3 44 2 2 2" xfId="8388" xr:uid="{00000000-0005-0000-0000-00007B190000}"/>
    <cellStyle name="40% - uthevingsfarge 3 44 2 3" xfId="10179" xr:uid="{00000000-0005-0000-0000-00007C190000}"/>
    <cellStyle name="40% - uthevingsfarge 3 44 3" xfId="5034" xr:uid="{00000000-0005-0000-0000-00007D190000}"/>
    <cellStyle name="40% - uthevingsfarge 3 44 3 2" xfId="7687" xr:uid="{00000000-0005-0000-0000-00007E190000}"/>
    <cellStyle name="40% - uthevingsfarge 3 44 4" xfId="9414" xr:uid="{00000000-0005-0000-0000-00007F190000}"/>
    <cellStyle name="40% - uthevingsfarge 3 45" xfId="1669" xr:uid="{00000000-0005-0000-0000-000080190000}"/>
    <cellStyle name="40% - uthevingsfarge 3 45 2" xfId="1670" xr:uid="{00000000-0005-0000-0000-000081190000}"/>
    <cellStyle name="40% - uthevingsfarge 3 45 2 2" xfId="5756" xr:uid="{00000000-0005-0000-0000-000082190000}"/>
    <cellStyle name="40% - uthevingsfarge 3 45 2 2 2" xfId="8389" xr:uid="{00000000-0005-0000-0000-000083190000}"/>
    <cellStyle name="40% - uthevingsfarge 3 45 2 3" xfId="10178" xr:uid="{00000000-0005-0000-0000-000084190000}"/>
    <cellStyle name="40% - uthevingsfarge 3 45 3" xfId="5035" xr:uid="{00000000-0005-0000-0000-000085190000}"/>
    <cellStyle name="40% - uthevingsfarge 3 45 3 2" xfId="7688" xr:uid="{00000000-0005-0000-0000-000086190000}"/>
    <cellStyle name="40% - uthevingsfarge 3 45 4" xfId="9413" xr:uid="{00000000-0005-0000-0000-000087190000}"/>
    <cellStyle name="40% - uthevingsfarge 3 46" xfId="1671" xr:uid="{00000000-0005-0000-0000-000088190000}"/>
    <cellStyle name="40% - uthevingsfarge 3 46 2" xfId="1672" xr:uid="{00000000-0005-0000-0000-000089190000}"/>
    <cellStyle name="40% - uthevingsfarge 3 46 2 2" xfId="5757" xr:uid="{00000000-0005-0000-0000-00008A190000}"/>
    <cellStyle name="40% - uthevingsfarge 3 46 2 2 2" xfId="8390" xr:uid="{00000000-0005-0000-0000-00008B190000}"/>
    <cellStyle name="40% - uthevingsfarge 3 46 2 3" xfId="10177" xr:uid="{00000000-0005-0000-0000-00008C190000}"/>
    <cellStyle name="40% - uthevingsfarge 3 46 3" xfId="5036" xr:uid="{00000000-0005-0000-0000-00008D190000}"/>
    <cellStyle name="40% - uthevingsfarge 3 46 3 2" xfId="7689" xr:uid="{00000000-0005-0000-0000-00008E190000}"/>
    <cellStyle name="40% - uthevingsfarge 3 46 4" xfId="9412" xr:uid="{00000000-0005-0000-0000-00008F190000}"/>
    <cellStyle name="40% - uthevingsfarge 3 47" xfId="1673" xr:uid="{00000000-0005-0000-0000-000090190000}"/>
    <cellStyle name="40% - uthevingsfarge 3 47 2" xfId="1674" xr:uid="{00000000-0005-0000-0000-000091190000}"/>
    <cellStyle name="40% - uthevingsfarge 3 47 2 2" xfId="5758" xr:uid="{00000000-0005-0000-0000-000092190000}"/>
    <cellStyle name="40% - uthevingsfarge 3 47 2 2 2" xfId="8391" xr:uid="{00000000-0005-0000-0000-000093190000}"/>
    <cellStyle name="40% - uthevingsfarge 3 47 2 3" xfId="10176" xr:uid="{00000000-0005-0000-0000-000094190000}"/>
    <cellStyle name="40% - uthevingsfarge 3 47 3" xfId="5037" xr:uid="{00000000-0005-0000-0000-000095190000}"/>
    <cellStyle name="40% - uthevingsfarge 3 47 3 2" xfId="7690" xr:uid="{00000000-0005-0000-0000-000096190000}"/>
    <cellStyle name="40% - uthevingsfarge 3 47 4" xfId="9411" xr:uid="{00000000-0005-0000-0000-000097190000}"/>
    <cellStyle name="40% - uthevingsfarge 3 48" xfId="1675" xr:uid="{00000000-0005-0000-0000-000098190000}"/>
    <cellStyle name="40% - uthevingsfarge 3 48 2" xfId="1676" xr:uid="{00000000-0005-0000-0000-000099190000}"/>
    <cellStyle name="40% - uthevingsfarge 3 48 2 2" xfId="5759" xr:uid="{00000000-0005-0000-0000-00009A190000}"/>
    <cellStyle name="40% - uthevingsfarge 3 48 2 2 2" xfId="8392" xr:uid="{00000000-0005-0000-0000-00009B190000}"/>
    <cellStyle name="40% - uthevingsfarge 3 48 2 3" xfId="10175" xr:uid="{00000000-0005-0000-0000-00009C190000}"/>
    <cellStyle name="40% - uthevingsfarge 3 48 3" xfId="5038" xr:uid="{00000000-0005-0000-0000-00009D190000}"/>
    <cellStyle name="40% - uthevingsfarge 3 48 3 2" xfId="7691" xr:uid="{00000000-0005-0000-0000-00009E190000}"/>
    <cellStyle name="40% - uthevingsfarge 3 48 4" xfId="9410" xr:uid="{00000000-0005-0000-0000-00009F190000}"/>
    <cellStyle name="40% - uthevingsfarge 3 49" xfId="1677" xr:uid="{00000000-0005-0000-0000-0000A0190000}"/>
    <cellStyle name="40% - uthevingsfarge 3 49 2" xfId="1678" xr:uid="{00000000-0005-0000-0000-0000A1190000}"/>
    <cellStyle name="40% - uthevingsfarge 3 49 2 2" xfId="5760" xr:uid="{00000000-0005-0000-0000-0000A2190000}"/>
    <cellStyle name="40% - uthevingsfarge 3 49 2 2 2" xfId="8393" xr:uid="{00000000-0005-0000-0000-0000A3190000}"/>
    <cellStyle name="40% - uthevingsfarge 3 49 2 3" xfId="10174" xr:uid="{00000000-0005-0000-0000-0000A4190000}"/>
    <cellStyle name="40% - uthevingsfarge 3 49 3" xfId="5039" xr:uid="{00000000-0005-0000-0000-0000A5190000}"/>
    <cellStyle name="40% - uthevingsfarge 3 49 3 2" xfId="7692" xr:uid="{00000000-0005-0000-0000-0000A6190000}"/>
    <cellStyle name="40% - uthevingsfarge 3 49 4" xfId="9409" xr:uid="{00000000-0005-0000-0000-0000A7190000}"/>
    <cellStyle name="40% - uthevingsfarge 3 5" xfId="1679" xr:uid="{00000000-0005-0000-0000-0000A8190000}"/>
    <cellStyle name="40% - uthevingsfarge 3 5 2" xfId="1680" xr:uid="{00000000-0005-0000-0000-0000A9190000}"/>
    <cellStyle name="40% - uthevingsfarge 3 5 2 2" xfId="5761" xr:uid="{00000000-0005-0000-0000-0000AA190000}"/>
    <cellStyle name="40% - uthevingsfarge 3 5 2 2 2" xfId="8394" xr:uid="{00000000-0005-0000-0000-0000AB190000}"/>
    <cellStyle name="40% - uthevingsfarge 3 5 2 3" xfId="10173" xr:uid="{00000000-0005-0000-0000-0000AC190000}"/>
    <cellStyle name="40% - uthevingsfarge 3 5 3" xfId="5040" xr:uid="{00000000-0005-0000-0000-0000AD190000}"/>
    <cellStyle name="40% - uthevingsfarge 3 5 3 2" xfId="7693" xr:uid="{00000000-0005-0000-0000-0000AE190000}"/>
    <cellStyle name="40% - uthevingsfarge 3 5 4" xfId="9408" xr:uid="{00000000-0005-0000-0000-0000AF190000}"/>
    <cellStyle name="40% - uthevingsfarge 3 50" xfId="1681" xr:uid="{00000000-0005-0000-0000-0000B0190000}"/>
    <cellStyle name="40% - uthevingsfarge 3 50 2" xfId="1682" xr:uid="{00000000-0005-0000-0000-0000B1190000}"/>
    <cellStyle name="40% - uthevingsfarge 3 50 2 2" xfId="5762" xr:uid="{00000000-0005-0000-0000-0000B2190000}"/>
    <cellStyle name="40% - uthevingsfarge 3 50 2 2 2" xfId="8395" xr:uid="{00000000-0005-0000-0000-0000B3190000}"/>
    <cellStyle name="40% - uthevingsfarge 3 50 2 3" xfId="10172" xr:uid="{00000000-0005-0000-0000-0000B4190000}"/>
    <cellStyle name="40% - uthevingsfarge 3 50 3" xfId="5041" xr:uid="{00000000-0005-0000-0000-0000B5190000}"/>
    <cellStyle name="40% - uthevingsfarge 3 50 3 2" xfId="7694" xr:uid="{00000000-0005-0000-0000-0000B6190000}"/>
    <cellStyle name="40% - uthevingsfarge 3 50 4" xfId="9407" xr:uid="{00000000-0005-0000-0000-0000B7190000}"/>
    <cellStyle name="40% - uthevingsfarge 3 51" xfId="1683" xr:uid="{00000000-0005-0000-0000-0000B8190000}"/>
    <cellStyle name="40% - uthevingsfarge 3 51 2" xfId="1684" xr:uid="{00000000-0005-0000-0000-0000B9190000}"/>
    <cellStyle name="40% - uthevingsfarge 3 51 2 2" xfId="5763" xr:uid="{00000000-0005-0000-0000-0000BA190000}"/>
    <cellStyle name="40% - uthevingsfarge 3 51 2 2 2" xfId="8396" xr:uid="{00000000-0005-0000-0000-0000BB190000}"/>
    <cellStyle name="40% - uthevingsfarge 3 51 2 3" xfId="10171" xr:uid="{00000000-0005-0000-0000-0000BC190000}"/>
    <cellStyle name="40% - uthevingsfarge 3 51 3" xfId="5042" xr:uid="{00000000-0005-0000-0000-0000BD190000}"/>
    <cellStyle name="40% - uthevingsfarge 3 51 3 2" xfId="7695" xr:uid="{00000000-0005-0000-0000-0000BE190000}"/>
    <cellStyle name="40% - uthevingsfarge 3 51 4" xfId="9406" xr:uid="{00000000-0005-0000-0000-0000BF190000}"/>
    <cellStyle name="40% - uthevingsfarge 3 52" xfId="1685" xr:uid="{00000000-0005-0000-0000-0000C0190000}"/>
    <cellStyle name="40% - uthevingsfarge 3 52 2" xfId="1686" xr:uid="{00000000-0005-0000-0000-0000C1190000}"/>
    <cellStyle name="40% - uthevingsfarge 3 52 2 2" xfId="5764" xr:uid="{00000000-0005-0000-0000-0000C2190000}"/>
    <cellStyle name="40% - uthevingsfarge 3 52 2 2 2" xfId="8397" xr:uid="{00000000-0005-0000-0000-0000C3190000}"/>
    <cellStyle name="40% - uthevingsfarge 3 52 2 3" xfId="10170" xr:uid="{00000000-0005-0000-0000-0000C4190000}"/>
    <cellStyle name="40% - uthevingsfarge 3 52 3" xfId="5043" xr:uid="{00000000-0005-0000-0000-0000C5190000}"/>
    <cellStyle name="40% - uthevingsfarge 3 52 3 2" xfId="7696" xr:uid="{00000000-0005-0000-0000-0000C6190000}"/>
    <cellStyle name="40% - uthevingsfarge 3 52 4" xfId="9405" xr:uid="{00000000-0005-0000-0000-0000C7190000}"/>
    <cellStyle name="40% - uthevingsfarge 3 53" xfId="1687" xr:uid="{00000000-0005-0000-0000-0000C8190000}"/>
    <cellStyle name="40% - uthevingsfarge 3 53 2" xfId="1688" xr:uid="{00000000-0005-0000-0000-0000C9190000}"/>
    <cellStyle name="40% - uthevingsfarge 3 53 2 2" xfId="5765" xr:uid="{00000000-0005-0000-0000-0000CA190000}"/>
    <cellStyle name="40% - uthevingsfarge 3 53 2 2 2" xfId="8398" xr:uid="{00000000-0005-0000-0000-0000CB190000}"/>
    <cellStyle name="40% - uthevingsfarge 3 53 2 3" xfId="10169" xr:uid="{00000000-0005-0000-0000-0000CC190000}"/>
    <cellStyle name="40% - uthevingsfarge 3 53 3" xfId="5044" xr:uid="{00000000-0005-0000-0000-0000CD190000}"/>
    <cellStyle name="40% - uthevingsfarge 3 53 3 2" xfId="7697" xr:uid="{00000000-0005-0000-0000-0000CE190000}"/>
    <cellStyle name="40% - uthevingsfarge 3 53 4" xfId="9404" xr:uid="{00000000-0005-0000-0000-0000CF190000}"/>
    <cellStyle name="40% - uthevingsfarge 3 54" xfId="1689" xr:uid="{00000000-0005-0000-0000-0000D0190000}"/>
    <cellStyle name="40% - uthevingsfarge 3 54 2" xfId="1690" xr:uid="{00000000-0005-0000-0000-0000D1190000}"/>
    <cellStyle name="40% - uthevingsfarge 3 54 2 2" xfId="5766" xr:uid="{00000000-0005-0000-0000-0000D2190000}"/>
    <cellStyle name="40% - uthevingsfarge 3 54 2 2 2" xfId="8399" xr:uid="{00000000-0005-0000-0000-0000D3190000}"/>
    <cellStyle name="40% - uthevingsfarge 3 54 2 3" xfId="10168" xr:uid="{00000000-0005-0000-0000-0000D4190000}"/>
    <cellStyle name="40% - uthevingsfarge 3 54 3" xfId="5045" xr:uid="{00000000-0005-0000-0000-0000D5190000}"/>
    <cellStyle name="40% - uthevingsfarge 3 54 3 2" xfId="7698" xr:uid="{00000000-0005-0000-0000-0000D6190000}"/>
    <cellStyle name="40% - uthevingsfarge 3 54 4" xfId="9403" xr:uid="{00000000-0005-0000-0000-0000D7190000}"/>
    <cellStyle name="40% - uthevingsfarge 3 55" xfId="1691" xr:uid="{00000000-0005-0000-0000-0000D8190000}"/>
    <cellStyle name="40% - uthevingsfarge 3 55 2" xfId="1692" xr:uid="{00000000-0005-0000-0000-0000D9190000}"/>
    <cellStyle name="40% - uthevingsfarge 3 55 2 2" xfId="5767" xr:uid="{00000000-0005-0000-0000-0000DA190000}"/>
    <cellStyle name="40% - uthevingsfarge 3 55 2 2 2" xfId="8400" xr:uid="{00000000-0005-0000-0000-0000DB190000}"/>
    <cellStyle name="40% - uthevingsfarge 3 55 2 3" xfId="10167" xr:uid="{00000000-0005-0000-0000-0000DC190000}"/>
    <cellStyle name="40% - uthevingsfarge 3 55 3" xfId="5046" xr:uid="{00000000-0005-0000-0000-0000DD190000}"/>
    <cellStyle name="40% - uthevingsfarge 3 55 3 2" xfId="7699" xr:uid="{00000000-0005-0000-0000-0000DE190000}"/>
    <cellStyle name="40% - uthevingsfarge 3 55 4" xfId="9402" xr:uid="{00000000-0005-0000-0000-0000DF190000}"/>
    <cellStyle name="40% - uthevingsfarge 3 56" xfId="1693" xr:uid="{00000000-0005-0000-0000-0000E0190000}"/>
    <cellStyle name="40% - uthevingsfarge 3 56 2" xfId="1694" xr:uid="{00000000-0005-0000-0000-0000E1190000}"/>
    <cellStyle name="40% - uthevingsfarge 3 56 2 2" xfId="5768" xr:uid="{00000000-0005-0000-0000-0000E2190000}"/>
    <cellStyle name="40% - uthevingsfarge 3 56 2 2 2" xfId="8401" xr:uid="{00000000-0005-0000-0000-0000E3190000}"/>
    <cellStyle name="40% - uthevingsfarge 3 56 2 3" xfId="10166" xr:uid="{00000000-0005-0000-0000-0000E4190000}"/>
    <cellStyle name="40% - uthevingsfarge 3 56 3" xfId="5047" xr:uid="{00000000-0005-0000-0000-0000E5190000}"/>
    <cellStyle name="40% - uthevingsfarge 3 56 3 2" xfId="7700" xr:uid="{00000000-0005-0000-0000-0000E6190000}"/>
    <cellStyle name="40% - uthevingsfarge 3 56 4" xfId="9401" xr:uid="{00000000-0005-0000-0000-0000E7190000}"/>
    <cellStyle name="40% - uthevingsfarge 3 57" xfId="1695" xr:uid="{00000000-0005-0000-0000-0000E8190000}"/>
    <cellStyle name="40% - uthevingsfarge 3 57 2" xfId="1696" xr:uid="{00000000-0005-0000-0000-0000E9190000}"/>
    <cellStyle name="40% - uthevingsfarge 3 57 2 2" xfId="5769" xr:uid="{00000000-0005-0000-0000-0000EA190000}"/>
    <cellStyle name="40% - uthevingsfarge 3 57 2 2 2" xfId="8402" xr:uid="{00000000-0005-0000-0000-0000EB190000}"/>
    <cellStyle name="40% - uthevingsfarge 3 57 2 3" xfId="10165" xr:uid="{00000000-0005-0000-0000-0000EC190000}"/>
    <cellStyle name="40% - uthevingsfarge 3 57 3" xfId="5048" xr:uid="{00000000-0005-0000-0000-0000ED190000}"/>
    <cellStyle name="40% - uthevingsfarge 3 57 3 2" xfId="7701" xr:uid="{00000000-0005-0000-0000-0000EE190000}"/>
    <cellStyle name="40% - uthevingsfarge 3 57 4" xfId="9400" xr:uid="{00000000-0005-0000-0000-0000EF190000}"/>
    <cellStyle name="40% - uthevingsfarge 3 58" xfId="1697" xr:uid="{00000000-0005-0000-0000-0000F0190000}"/>
    <cellStyle name="40% - uthevingsfarge 3 58 2" xfId="1698" xr:uid="{00000000-0005-0000-0000-0000F1190000}"/>
    <cellStyle name="40% - uthevingsfarge 3 58 2 2" xfId="5770" xr:uid="{00000000-0005-0000-0000-0000F2190000}"/>
    <cellStyle name="40% - uthevingsfarge 3 58 2 2 2" xfId="8403" xr:uid="{00000000-0005-0000-0000-0000F3190000}"/>
    <cellStyle name="40% - uthevingsfarge 3 58 2 3" xfId="10164" xr:uid="{00000000-0005-0000-0000-0000F4190000}"/>
    <cellStyle name="40% - uthevingsfarge 3 58 3" xfId="5049" xr:uid="{00000000-0005-0000-0000-0000F5190000}"/>
    <cellStyle name="40% - uthevingsfarge 3 58 3 2" xfId="7702" xr:uid="{00000000-0005-0000-0000-0000F6190000}"/>
    <cellStyle name="40% - uthevingsfarge 3 58 4" xfId="9399" xr:uid="{00000000-0005-0000-0000-0000F7190000}"/>
    <cellStyle name="40% - uthevingsfarge 3 59" xfId="1699" xr:uid="{00000000-0005-0000-0000-0000F8190000}"/>
    <cellStyle name="40% - uthevingsfarge 3 59 2" xfId="1700" xr:uid="{00000000-0005-0000-0000-0000F9190000}"/>
    <cellStyle name="40% - uthevingsfarge 3 59 2 2" xfId="5771" xr:uid="{00000000-0005-0000-0000-0000FA190000}"/>
    <cellStyle name="40% - uthevingsfarge 3 59 2 2 2" xfId="8404" xr:uid="{00000000-0005-0000-0000-0000FB190000}"/>
    <cellStyle name="40% - uthevingsfarge 3 59 2 3" xfId="10163" xr:uid="{00000000-0005-0000-0000-0000FC190000}"/>
    <cellStyle name="40% - uthevingsfarge 3 59 3" xfId="5050" xr:uid="{00000000-0005-0000-0000-0000FD190000}"/>
    <cellStyle name="40% - uthevingsfarge 3 59 3 2" xfId="7703" xr:uid="{00000000-0005-0000-0000-0000FE190000}"/>
    <cellStyle name="40% - uthevingsfarge 3 59 4" xfId="9398" xr:uid="{00000000-0005-0000-0000-0000FF190000}"/>
    <cellStyle name="40% - uthevingsfarge 3 6" xfId="1701" xr:uid="{00000000-0005-0000-0000-0000001A0000}"/>
    <cellStyle name="40% - uthevingsfarge 3 6 2" xfId="1702" xr:uid="{00000000-0005-0000-0000-0000011A0000}"/>
    <cellStyle name="40% - uthevingsfarge 3 6 2 2" xfId="5772" xr:uid="{00000000-0005-0000-0000-0000021A0000}"/>
    <cellStyle name="40% - uthevingsfarge 3 6 2 2 2" xfId="8405" xr:uid="{00000000-0005-0000-0000-0000031A0000}"/>
    <cellStyle name="40% - uthevingsfarge 3 6 2 3" xfId="10162" xr:uid="{00000000-0005-0000-0000-0000041A0000}"/>
    <cellStyle name="40% - uthevingsfarge 3 6 3" xfId="5051" xr:uid="{00000000-0005-0000-0000-0000051A0000}"/>
    <cellStyle name="40% - uthevingsfarge 3 6 3 2" xfId="7704" xr:uid="{00000000-0005-0000-0000-0000061A0000}"/>
    <cellStyle name="40% - uthevingsfarge 3 6 4" xfId="9397" xr:uid="{00000000-0005-0000-0000-0000071A0000}"/>
    <cellStyle name="40% - uthevingsfarge 3 60" xfId="1703" xr:uid="{00000000-0005-0000-0000-0000081A0000}"/>
    <cellStyle name="40% - uthevingsfarge 3 60 2" xfId="1704" xr:uid="{00000000-0005-0000-0000-0000091A0000}"/>
    <cellStyle name="40% - uthevingsfarge 3 60 3" xfId="10548" xr:uid="{00000000-0005-0000-0000-00000A1A0000}"/>
    <cellStyle name="40% - uthevingsfarge 3 61" xfId="1705" xr:uid="{00000000-0005-0000-0000-00000B1A0000}"/>
    <cellStyle name="40% - uthevingsfarge 3 61 2" xfId="1706" xr:uid="{00000000-0005-0000-0000-00000C1A0000}"/>
    <cellStyle name="40% - uthevingsfarge 3 62" xfId="1707" xr:uid="{00000000-0005-0000-0000-00000D1A0000}"/>
    <cellStyle name="40% - uthevingsfarge 3 62 2" xfId="1708" xr:uid="{00000000-0005-0000-0000-00000E1A0000}"/>
    <cellStyle name="40% - uthevingsfarge 3 63" xfId="1709" xr:uid="{00000000-0005-0000-0000-00000F1A0000}"/>
    <cellStyle name="40% - uthevingsfarge 3 63 2" xfId="1710" xr:uid="{00000000-0005-0000-0000-0000101A0000}"/>
    <cellStyle name="40% - uthevingsfarge 3 64" xfId="1711" xr:uid="{00000000-0005-0000-0000-0000111A0000}"/>
    <cellStyle name="40% - uthevingsfarge 3 64 2" xfId="1712" xr:uid="{00000000-0005-0000-0000-0000121A0000}"/>
    <cellStyle name="40% - uthevingsfarge 3 65" xfId="1713" xr:uid="{00000000-0005-0000-0000-0000131A0000}"/>
    <cellStyle name="40% - uthevingsfarge 3 65 2" xfId="1714" xr:uid="{00000000-0005-0000-0000-0000141A0000}"/>
    <cellStyle name="40% - uthevingsfarge 3 66" xfId="1715" xr:uid="{00000000-0005-0000-0000-0000151A0000}"/>
    <cellStyle name="40% - uthevingsfarge 3 66 2" xfId="1716" xr:uid="{00000000-0005-0000-0000-0000161A0000}"/>
    <cellStyle name="40% - uthevingsfarge 3 67" xfId="1717" xr:uid="{00000000-0005-0000-0000-0000171A0000}"/>
    <cellStyle name="40% - uthevingsfarge 3 67 2" xfId="1718" xr:uid="{00000000-0005-0000-0000-0000181A0000}"/>
    <cellStyle name="40% - uthevingsfarge 3 68" xfId="1719" xr:uid="{00000000-0005-0000-0000-0000191A0000}"/>
    <cellStyle name="40% - uthevingsfarge 3 68 2" xfId="1720" xr:uid="{00000000-0005-0000-0000-00001A1A0000}"/>
    <cellStyle name="40% - uthevingsfarge 3 69" xfId="1721" xr:uid="{00000000-0005-0000-0000-00001B1A0000}"/>
    <cellStyle name="40% - uthevingsfarge 3 69 2" xfId="1722" xr:uid="{00000000-0005-0000-0000-00001C1A0000}"/>
    <cellStyle name="40% - uthevingsfarge 3 7" xfId="1723" xr:uid="{00000000-0005-0000-0000-00001D1A0000}"/>
    <cellStyle name="40% - uthevingsfarge 3 7 2" xfId="1724" xr:uid="{00000000-0005-0000-0000-00001E1A0000}"/>
    <cellStyle name="40% - uthevingsfarge 3 7 2 2" xfId="5773" xr:uid="{00000000-0005-0000-0000-00001F1A0000}"/>
    <cellStyle name="40% - uthevingsfarge 3 7 2 2 2" xfId="8406" xr:uid="{00000000-0005-0000-0000-0000201A0000}"/>
    <cellStyle name="40% - uthevingsfarge 3 7 2 3" xfId="9396" xr:uid="{00000000-0005-0000-0000-0000211A0000}"/>
    <cellStyle name="40% - uthevingsfarge 3 7 3" xfId="5052" xr:uid="{00000000-0005-0000-0000-0000221A0000}"/>
    <cellStyle name="40% - uthevingsfarge 3 7 3 2" xfId="7705" xr:uid="{00000000-0005-0000-0000-0000231A0000}"/>
    <cellStyle name="40% - uthevingsfarge 3 7 4" xfId="10547" xr:uid="{00000000-0005-0000-0000-0000241A0000}"/>
    <cellStyle name="40% - uthevingsfarge 3 70" xfId="1725" xr:uid="{00000000-0005-0000-0000-0000251A0000}"/>
    <cellStyle name="40% - uthevingsfarge 3 70 2" xfId="1726" xr:uid="{00000000-0005-0000-0000-0000261A0000}"/>
    <cellStyle name="40% - uthevingsfarge 3 71" xfId="1727" xr:uid="{00000000-0005-0000-0000-0000271A0000}"/>
    <cellStyle name="40% - uthevingsfarge 3 71 2" xfId="1728" xr:uid="{00000000-0005-0000-0000-0000281A0000}"/>
    <cellStyle name="40% - uthevingsfarge 3 72" xfId="1729" xr:uid="{00000000-0005-0000-0000-0000291A0000}"/>
    <cellStyle name="40% - uthevingsfarge 3 72 2" xfId="1730" xr:uid="{00000000-0005-0000-0000-00002A1A0000}"/>
    <cellStyle name="40% - uthevingsfarge 3 73" xfId="1731" xr:uid="{00000000-0005-0000-0000-00002B1A0000}"/>
    <cellStyle name="40% - uthevingsfarge 3 73 2" xfId="1732" xr:uid="{00000000-0005-0000-0000-00002C1A0000}"/>
    <cellStyle name="40% - uthevingsfarge 3 74" xfId="1733" xr:uid="{00000000-0005-0000-0000-00002D1A0000}"/>
    <cellStyle name="40% - uthevingsfarge 3 74 2" xfId="1734" xr:uid="{00000000-0005-0000-0000-00002E1A0000}"/>
    <cellStyle name="40% - uthevingsfarge 3 75" xfId="1735" xr:uid="{00000000-0005-0000-0000-00002F1A0000}"/>
    <cellStyle name="40% - uthevingsfarge 3 75 2" xfId="1736" xr:uid="{00000000-0005-0000-0000-0000301A0000}"/>
    <cellStyle name="40% - uthevingsfarge 3 76" xfId="1737" xr:uid="{00000000-0005-0000-0000-0000311A0000}"/>
    <cellStyle name="40% - uthevingsfarge 3 76 2" xfId="1738" xr:uid="{00000000-0005-0000-0000-0000321A0000}"/>
    <cellStyle name="40% - uthevingsfarge 3 77" xfId="1739" xr:uid="{00000000-0005-0000-0000-0000331A0000}"/>
    <cellStyle name="40% - uthevingsfarge 3 78" xfId="1740" xr:uid="{00000000-0005-0000-0000-0000341A0000}"/>
    <cellStyle name="40% - uthevingsfarge 3 79" xfId="1741" xr:uid="{00000000-0005-0000-0000-0000351A0000}"/>
    <cellStyle name="40% - uthevingsfarge 3 8" xfId="1742" xr:uid="{00000000-0005-0000-0000-0000361A0000}"/>
    <cellStyle name="40% - uthevingsfarge 3 8 2" xfId="1743" xr:uid="{00000000-0005-0000-0000-0000371A0000}"/>
    <cellStyle name="40% - uthevingsfarge 3 8 2 2" xfId="5774" xr:uid="{00000000-0005-0000-0000-0000381A0000}"/>
    <cellStyle name="40% - uthevingsfarge 3 8 2 2 2" xfId="8407" xr:uid="{00000000-0005-0000-0000-0000391A0000}"/>
    <cellStyle name="40% - uthevingsfarge 3 8 2 3" xfId="9395" xr:uid="{00000000-0005-0000-0000-00003A1A0000}"/>
    <cellStyle name="40% - uthevingsfarge 3 8 3" xfId="5053" xr:uid="{00000000-0005-0000-0000-00003B1A0000}"/>
    <cellStyle name="40% - uthevingsfarge 3 8 3 2" xfId="7706" xr:uid="{00000000-0005-0000-0000-00003C1A0000}"/>
    <cellStyle name="40% - uthevingsfarge 3 8 4" xfId="10546" xr:uid="{00000000-0005-0000-0000-00003D1A0000}"/>
    <cellStyle name="40% - uthevingsfarge 3 80" xfId="1744" xr:uid="{00000000-0005-0000-0000-00003E1A0000}"/>
    <cellStyle name="40% - uthevingsfarge 3 81" xfId="1745" xr:uid="{00000000-0005-0000-0000-00003F1A0000}"/>
    <cellStyle name="40% - uthevingsfarge 3 82" xfId="1746" xr:uid="{00000000-0005-0000-0000-0000401A0000}"/>
    <cellStyle name="40% - uthevingsfarge 3 83" xfId="1747" xr:uid="{00000000-0005-0000-0000-0000411A0000}"/>
    <cellStyle name="40% - uthevingsfarge 3 84" xfId="1748" xr:uid="{00000000-0005-0000-0000-0000421A0000}"/>
    <cellStyle name="40% - uthevingsfarge 3 85" xfId="1749" xr:uid="{00000000-0005-0000-0000-0000431A0000}"/>
    <cellStyle name="40% - uthevingsfarge 3 86" xfId="1750" xr:uid="{00000000-0005-0000-0000-0000441A0000}"/>
    <cellStyle name="40% - uthevingsfarge 3 87" xfId="1751" xr:uid="{00000000-0005-0000-0000-0000451A0000}"/>
    <cellStyle name="40% - uthevingsfarge 3 88" xfId="1752" xr:uid="{00000000-0005-0000-0000-0000461A0000}"/>
    <cellStyle name="40% - uthevingsfarge 3 89" xfId="1753" xr:uid="{00000000-0005-0000-0000-0000471A0000}"/>
    <cellStyle name="40% - uthevingsfarge 3 9" xfId="1754" xr:uid="{00000000-0005-0000-0000-0000481A0000}"/>
    <cellStyle name="40% - uthevingsfarge 3 9 2" xfId="1755" xr:uid="{00000000-0005-0000-0000-0000491A0000}"/>
    <cellStyle name="40% - uthevingsfarge 3 9 2 2" xfId="5775" xr:uid="{00000000-0005-0000-0000-00004A1A0000}"/>
    <cellStyle name="40% - uthevingsfarge 3 9 2 2 2" xfId="8408" xr:uid="{00000000-0005-0000-0000-00004B1A0000}"/>
    <cellStyle name="40% - uthevingsfarge 3 9 2 3" xfId="9394" xr:uid="{00000000-0005-0000-0000-00004C1A0000}"/>
    <cellStyle name="40% - uthevingsfarge 3 9 3" xfId="5054" xr:uid="{00000000-0005-0000-0000-00004D1A0000}"/>
    <cellStyle name="40% - uthevingsfarge 3 9 3 2" xfId="7707" xr:uid="{00000000-0005-0000-0000-00004E1A0000}"/>
    <cellStyle name="40% - uthevingsfarge 3 9 4" xfId="10545" xr:uid="{00000000-0005-0000-0000-00004F1A0000}"/>
    <cellStyle name="40% - uthevingsfarge 3 90" xfId="1756" xr:uid="{00000000-0005-0000-0000-0000501A0000}"/>
    <cellStyle name="40% - uthevingsfarge 3 90 2" xfId="2900" xr:uid="{00000000-0005-0000-0000-0000511A0000}"/>
    <cellStyle name="40% - uthevingsfarge 3 90 2 2" xfId="3360" xr:uid="{00000000-0005-0000-0000-0000521A0000}"/>
    <cellStyle name="40% - uthevingsfarge 3 90 2 2 2" xfId="6945" xr:uid="{00000000-0005-0000-0000-0000531A0000}"/>
    <cellStyle name="40% - uthevingsfarge 3 90 2 3" xfId="4101" xr:uid="{00000000-0005-0000-0000-0000541A0000}"/>
    <cellStyle name="40% - uthevingsfarge 3 90 2 4" xfId="6473" xr:uid="{00000000-0005-0000-0000-0000551A0000}"/>
    <cellStyle name="40% - uthevingsfarge 3 90 2 5" xfId="8945" xr:uid="{00000000-0005-0000-0000-0000561A0000}"/>
    <cellStyle name="40% - uthevingsfarge 3 90 3" xfId="3359" xr:uid="{00000000-0005-0000-0000-0000571A0000}"/>
    <cellStyle name="40% - uthevingsfarge 3 90 3 2" xfId="6944" xr:uid="{00000000-0005-0000-0000-0000581A0000}"/>
    <cellStyle name="40% - uthevingsfarge 3 90 4" xfId="3849" xr:uid="{00000000-0005-0000-0000-0000591A0000}"/>
    <cellStyle name="40% - uthevingsfarge 3 90 5" xfId="6188" xr:uid="{00000000-0005-0000-0000-00005A1A0000}"/>
    <cellStyle name="40% - uthevingsfarge 3 90 6" xfId="8944" xr:uid="{00000000-0005-0000-0000-00005B1A0000}"/>
    <cellStyle name="40% - uthevingsfarge 3 91" xfId="1757" xr:uid="{00000000-0005-0000-0000-00005C1A0000}"/>
    <cellStyle name="40% - uthevingsfarge 3 91 2" xfId="2901" xr:uid="{00000000-0005-0000-0000-00005D1A0000}"/>
    <cellStyle name="40% - uthevingsfarge 3 91 2 2" xfId="3362" xr:uid="{00000000-0005-0000-0000-00005E1A0000}"/>
    <cellStyle name="40% - uthevingsfarge 3 91 2 2 2" xfId="6947" xr:uid="{00000000-0005-0000-0000-00005F1A0000}"/>
    <cellStyle name="40% - uthevingsfarge 3 91 2 3" xfId="4102" xr:uid="{00000000-0005-0000-0000-0000601A0000}"/>
    <cellStyle name="40% - uthevingsfarge 3 91 2 4" xfId="6474" xr:uid="{00000000-0005-0000-0000-0000611A0000}"/>
    <cellStyle name="40% - uthevingsfarge 3 91 2 5" xfId="8947" xr:uid="{00000000-0005-0000-0000-0000621A0000}"/>
    <cellStyle name="40% - uthevingsfarge 3 91 3" xfId="3361" xr:uid="{00000000-0005-0000-0000-0000631A0000}"/>
    <cellStyle name="40% - uthevingsfarge 3 91 3 2" xfId="6946" xr:uid="{00000000-0005-0000-0000-0000641A0000}"/>
    <cellStyle name="40% - uthevingsfarge 3 91 4" xfId="3848" xr:uid="{00000000-0005-0000-0000-0000651A0000}"/>
    <cellStyle name="40% - uthevingsfarge 3 91 5" xfId="6189" xr:uid="{00000000-0005-0000-0000-0000661A0000}"/>
    <cellStyle name="40% - uthevingsfarge 3 91 6" xfId="8946" xr:uid="{00000000-0005-0000-0000-0000671A0000}"/>
    <cellStyle name="40% - uthevingsfarge 3 92" xfId="1758" xr:uid="{00000000-0005-0000-0000-0000681A0000}"/>
    <cellStyle name="40% - uthevingsfarge 3 92 2" xfId="2902" xr:uid="{00000000-0005-0000-0000-0000691A0000}"/>
    <cellStyle name="40% - uthevingsfarge 3 92 2 2" xfId="3364" xr:uid="{00000000-0005-0000-0000-00006A1A0000}"/>
    <cellStyle name="40% - uthevingsfarge 3 92 2 2 2" xfId="6949" xr:uid="{00000000-0005-0000-0000-00006B1A0000}"/>
    <cellStyle name="40% - uthevingsfarge 3 92 2 3" xfId="4025" xr:uid="{00000000-0005-0000-0000-00006C1A0000}"/>
    <cellStyle name="40% - uthevingsfarge 3 92 2 4" xfId="6475" xr:uid="{00000000-0005-0000-0000-00006D1A0000}"/>
    <cellStyle name="40% - uthevingsfarge 3 92 2 5" xfId="8949" xr:uid="{00000000-0005-0000-0000-00006E1A0000}"/>
    <cellStyle name="40% - uthevingsfarge 3 92 3" xfId="3363" xr:uid="{00000000-0005-0000-0000-00006F1A0000}"/>
    <cellStyle name="40% - uthevingsfarge 3 92 3 2" xfId="6948" xr:uid="{00000000-0005-0000-0000-0000701A0000}"/>
    <cellStyle name="40% - uthevingsfarge 3 92 4" xfId="3847" xr:uid="{00000000-0005-0000-0000-0000711A0000}"/>
    <cellStyle name="40% - uthevingsfarge 3 92 5" xfId="6190" xr:uid="{00000000-0005-0000-0000-0000721A0000}"/>
    <cellStyle name="40% - uthevingsfarge 3 92 6" xfId="8948" xr:uid="{00000000-0005-0000-0000-0000731A0000}"/>
    <cellStyle name="40% - uthevingsfarge 3 93" xfId="1759" xr:uid="{00000000-0005-0000-0000-0000741A0000}"/>
    <cellStyle name="40% - uthevingsfarge 3 93 2" xfId="2903" xr:uid="{00000000-0005-0000-0000-0000751A0000}"/>
    <cellStyle name="40% - uthevingsfarge 3 93 2 2" xfId="3366" xr:uid="{00000000-0005-0000-0000-0000761A0000}"/>
    <cellStyle name="40% - uthevingsfarge 3 93 2 2 2" xfId="6951" xr:uid="{00000000-0005-0000-0000-0000771A0000}"/>
    <cellStyle name="40% - uthevingsfarge 3 93 2 3" xfId="3715" xr:uid="{00000000-0005-0000-0000-0000781A0000}"/>
    <cellStyle name="40% - uthevingsfarge 3 93 2 4" xfId="6476" xr:uid="{00000000-0005-0000-0000-0000791A0000}"/>
    <cellStyle name="40% - uthevingsfarge 3 93 2 5" xfId="8951" xr:uid="{00000000-0005-0000-0000-00007A1A0000}"/>
    <cellStyle name="40% - uthevingsfarge 3 93 3" xfId="3365" xr:uid="{00000000-0005-0000-0000-00007B1A0000}"/>
    <cellStyle name="40% - uthevingsfarge 3 93 3 2" xfId="6950" xr:uid="{00000000-0005-0000-0000-00007C1A0000}"/>
    <cellStyle name="40% - uthevingsfarge 3 93 4" xfId="3846" xr:uid="{00000000-0005-0000-0000-00007D1A0000}"/>
    <cellStyle name="40% - uthevingsfarge 3 93 5" xfId="6191" xr:uid="{00000000-0005-0000-0000-00007E1A0000}"/>
    <cellStyle name="40% - uthevingsfarge 3 93 6" xfId="8950" xr:uid="{00000000-0005-0000-0000-00007F1A0000}"/>
    <cellStyle name="40% - uthevingsfarge 3 94" xfId="1760" xr:uid="{00000000-0005-0000-0000-0000801A0000}"/>
    <cellStyle name="40% - uthevingsfarge 3 94 2" xfId="2904" xr:uid="{00000000-0005-0000-0000-0000811A0000}"/>
    <cellStyle name="40% - uthevingsfarge 3 94 2 2" xfId="3368" xr:uid="{00000000-0005-0000-0000-0000821A0000}"/>
    <cellStyle name="40% - uthevingsfarge 3 94 2 2 2" xfId="6953" xr:uid="{00000000-0005-0000-0000-0000831A0000}"/>
    <cellStyle name="40% - uthevingsfarge 3 94 2 3" xfId="4099" xr:uid="{00000000-0005-0000-0000-0000841A0000}"/>
    <cellStyle name="40% - uthevingsfarge 3 94 2 4" xfId="6477" xr:uid="{00000000-0005-0000-0000-0000851A0000}"/>
    <cellStyle name="40% - uthevingsfarge 3 94 2 5" xfId="8953" xr:uid="{00000000-0005-0000-0000-0000861A0000}"/>
    <cellStyle name="40% - uthevingsfarge 3 94 3" xfId="3367" xr:uid="{00000000-0005-0000-0000-0000871A0000}"/>
    <cellStyle name="40% - uthevingsfarge 3 94 3 2" xfId="6952" xr:uid="{00000000-0005-0000-0000-0000881A0000}"/>
    <cellStyle name="40% - uthevingsfarge 3 94 4" xfId="3845" xr:uid="{00000000-0005-0000-0000-0000891A0000}"/>
    <cellStyle name="40% - uthevingsfarge 3 94 5" xfId="6192" xr:uid="{00000000-0005-0000-0000-00008A1A0000}"/>
    <cellStyle name="40% - uthevingsfarge 3 94 6" xfId="8952" xr:uid="{00000000-0005-0000-0000-00008B1A0000}"/>
    <cellStyle name="40% - uthevingsfarge 3 95" xfId="1761" xr:uid="{00000000-0005-0000-0000-00008C1A0000}"/>
    <cellStyle name="40% - uthevingsfarge 3 95 2" xfId="2905" xr:uid="{00000000-0005-0000-0000-00008D1A0000}"/>
    <cellStyle name="40% - uthevingsfarge 3 95 2 2" xfId="3370" xr:uid="{00000000-0005-0000-0000-00008E1A0000}"/>
    <cellStyle name="40% - uthevingsfarge 3 95 2 2 2" xfId="6955" xr:uid="{00000000-0005-0000-0000-00008F1A0000}"/>
    <cellStyle name="40% - uthevingsfarge 3 95 2 3" xfId="4100" xr:uid="{00000000-0005-0000-0000-0000901A0000}"/>
    <cellStyle name="40% - uthevingsfarge 3 95 2 4" xfId="6478" xr:uid="{00000000-0005-0000-0000-0000911A0000}"/>
    <cellStyle name="40% - uthevingsfarge 3 95 2 5" xfId="8955" xr:uid="{00000000-0005-0000-0000-0000921A0000}"/>
    <cellStyle name="40% - uthevingsfarge 3 95 3" xfId="3369" xr:uid="{00000000-0005-0000-0000-0000931A0000}"/>
    <cellStyle name="40% - uthevingsfarge 3 95 3 2" xfId="6954" xr:uid="{00000000-0005-0000-0000-0000941A0000}"/>
    <cellStyle name="40% - uthevingsfarge 3 95 4" xfId="3844" xr:uid="{00000000-0005-0000-0000-0000951A0000}"/>
    <cellStyle name="40% - uthevingsfarge 3 95 5" xfId="6193" xr:uid="{00000000-0005-0000-0000-0000961A0000}"/>
    <cellStyle name="40% - uthevingsfarge 3 95 6" xfId="8954" xr:uid="{00000000-0005-0000-0000-0000971A0000}"/>
    <cellStyle name="40% - uthevingsfarge 3 96" xfId="1762" xr:uid="{00000000-0005-0000-0000-0000981A0000}"/>
    <cellStyle name="40% - uthevingsfarge 3 96 2" xfId="2906" xr:uid="{00000000-0005-0000-0000-0000991A0000}"/>
    <cellStyle name="40% - uthevingsfarge 3 96 2 2" xfId="3372" xr:uid="{00000000-0005-0000-0000-00009A1A0000}"/>
    <cellStyle name="40% - uthevingsfarge 3 96 2 2 2" xfId="6957" xr:uid="{00000000-0005-0000-0000-00009B1A0000}"/>
    <cellStyle name="40% - uthevingsfarge 3 96 2 3" xfId="4024" xr:uid="{00000000-0005-0000-0000-00009C1A0000}"/>
    <cellStyle name="40% - uthevingsfarge 3 96 2 4" xfId="6479" xr:uid="{00000000-0005-0000-0000-00009D1A0000}"/>
    <cellStyle name="40% - uthevingsfarge 3 96 2 5" xfId="8957" xr:uid="{00000000-0005-0000-0000-00009E1A0000}"/>
    <cellStyle name="40% - uthevingsfarge 3 96 3" xfId="3371" xr:uid="{00000000-0005-0000-0000-00009F1A0000}"/>
    <cellStyle name="40% - uthevingsfarge 3 96 3 2" xfId="6956" xr:uid="{00000000-0005-0000-0000-0000A01A0000}"/>
    <cellStyle name="40% - uthevingsfarge 3 96 4" xfId="3843" xr:uid="{00000000-0005-0000-0000-0000A11A0000}"/>
    <cellStyle name="40% - uthevingsfarge 3 96 5" xfId="6194" xr:uid="{00000000-0005-0000-0000-0000A21A0000}"/>
    <cellStyle name="40% - uthevingsfarge 3 96 6" xfId="8956" xr:uid="{00000000-0005-0000-0000-0000A31A0000}"/>
    <cellStyle name="40% - uthevingsfarge 3 97" xfId="1763" xr:uid="{00000000-0005-0000-0000-0000A41A0000}"/>
    <cellStyle name="40% - uthevingsfarge 3 97 2" xfId="2907" xr:uid="{00000000-0005-0000-0000-0000A51A0000}"/>
    <cellStyle name="40% - uthevingsfarge 3 97 2 2" xfId="3374" xr:uid="{00000000-0005-0000-0000-0000A61A0000}"/>
    <cellStyle name="40% - uthevingsfarge 3 97 2 2 2" xfId="6959" xr:uid="{00000000-0005-0000-0000-0000A71A0000}"/>
    <cellStyle name="40% - uthevingsfarge 3 97 2 3" xfId="3714" xr:uid="{00000000-0005-0000-0000-0000A81A0000}"/>
    <cellStyle name="40% - uthevingsfarge 3 97 2 4" xfId="6480" xr:uid="{00000000-0005-0000-0000-0000A91A0000}"/>
    <cellStyle name="40% - uthevingsfarge 3 97 2 5" xfId="8959" xr:uid="{00000000-0005-0000-0000-0000AA1A0000}"/>
    <cellStyle name="40% - uthevingsfarge 3 97 3" xfId="3373" xr:uid="{00000000-0005-0000-0000-0000AB1A0000}"/>
    <cellStyle name="40% - uthevingsfarge 3 97 3 2" xfId="6958" xr:uid="{00000000-0005-0000-0000-0000AC1A0000}"/>
    <cellStyle name="40% - uthevingsfarge 3 97 4" xfId="3842" xr:uid="{00000000-0005-0000-0000-0000AD1A0000}"/>
    <cellStyle name="40% - uthevingsfarge 3 97 5" xfId="6195" xr:uid="{00000000-0005-0000-0000-0000AE1A0000}"/>
    <cellStyle name="40% - uthevingsfarge 3 97 6" xfId="8958" xr:uid="{00000000-0005-0000-0000-0000AF1A0000}"/>
    <cellStyle name="40% - uthevingsfarge 3 98" xfId="1764" xr:uid="{00000000-0005-0000-0000-0000B01A0000}"/>
    <cellStyle name="40% - uthevingsfarge 3 98 2" xfId="2908" xr:uid="{00000000-0005-0000-0000-0000B11A0000}"/>
    <cellStyle name="40% - uthevingsfarge 3 98 2 2" xfId="3376" xr:uid="{00000000-0005-0000-0000-0000B21A0000}"/>
    <cellStyle name="40% - uthevingsfarge 3 98 2 2 2" xfId="6961" xr:uid="{00000000-0005-0000-0000-0000B31A0000}"/>
    <cellStyle name="40% - uthevingsfarge 3 98 2 3" xfId="4097" xr:uid="{00000000-0005-0000-0000-0000B41A0000}"/>
    <cellStyle name="40% - uthevingsfarge 3 98 2 4" xfId="6481" xr:uid="{00000000-0005-0000-0000-0000B51A0000}"/>
    <cellStyle name="40% - uthevingsfarge 3 98 2 5" xfId="8961" xr:uid="{00000000-0005-0000-0000-0000B61A0000}"/>
    <cellStyle name="40% - uthevingsfarge 3 98 3" xfId="3375" xr:uid="{00000000-0005-0000-0000-0000B71A0000}"/>
    <cellStyle name="40% - uthevingsfarge 3 98 3 2" xfId="6960" xr:uid="{00000000-0005-0000-0000-0000B81A0000}"/>
    <cellStyle name="40% - uthevingsfarge 3 98 4" xfId="3841" xr:uid="{00000000-0005-0000-0000-0000B91A0000}"/>
    <cellStyle name="40% - uthevingsfarge 3 98 5" xfId="6196" xr:uid="{00000000-0005-0000-0000-0000BA1A0000}"/>
    <cellStyle name="40% - uthevingsfarge 3 98 6" xfId="8960" xr:uid="{00000000-0005-0000-0000-0000BB1A0000}"/>
    <cellStyle name="40% - uthevingsfarge 3 99" xfId="1765" xr:uid="{00000000-0005-0000-0000-0000BC1A0000}"/>
    <cellStyle name="40% - uthevingsfarge 3 99 2" xfId="2909" xr:uid="{00000000-0005-0000-0000-0000BD1A0000}"/>
    <cellStyle name="40% - uthevingsfarge 3 99 2 2" xfId="3378" xr:uid="{00000000-0005-0000-0000-0000BE1A0000}"/>
    <cellStyle name="40% - uthevingsfarge 3 99 2 2 2" xfId="6963" xr:uid="{00000000-0005-0000-0000-0000BF1A0000}"/>
    <cellStyle name="40% - uthevingsfarge 3 99 2 3" xfId="4098" xr:uid="{00000000-0005-0000-0000-0000C01A0000}"/>
    <cellStyle name="40% - uthevingsfarge 3 99 2 4" xfId="6482" xr:uid="{00000000-0005-0000-0000-0000C11A0000}"/>
    <cellStyle name="40% - uthevingsfarge 3 99 2 5" xfId="8963" xr:uid="{00000000-0005-0000-0000-0000C21A0000}"/>
    <cellStyle name="40% - uthevingsfarge 3 99 3" xfId="3377" xr:uid="{00000000-0005-0000-0000-0000C31A0000}"/>
    <cellStyle name="40% - uthevingsfarge 3 99 3 2" xfId="6962" xr:uid="{00000000-0005-0000-0000-0000C41A0000}"/>
    <cellStyle name="40% - uthevingsfarge 3 99 4" xfId="3840" xr:uid="{00000000-0005-0000-0000-0000C51A0000}"/>
    <cellStyle name="40% - uthevingsfarge 3 99 5" xfId="6197" xr:uid="{00000000-0005-0000-0000-0000C61A0000}"/>
    <cellStyle name="40% - uthevingsfarge 3 99 6" xfId="8962" xr:uid="{00000000-0005-0000-0000-0000C71A0000}"/>
    <cellStyle name="40% - uthevingsfarge 4 10" xfId="1766" xr:uid="{00000000-0005-0000-0000-0000C81A0000}"/>
    <cellStyle name="40% - uthevingsfarge 4 10 2" xfId="1767" xr:uid="{00000000-0005-0000-0000-0000C91A0000}"/>
    <cellStyle name="40% - uthevingsfarge 4 10 2 2" xfId="5776" xr:uid="{00000000-0005-0000-0000-0000CA1A0000}"/>
    <cellStyle name="40% - uthevingsfarge 4 10 2 2 2" xfId="8409" xr:uid="{00000000-0005-0000-0000-0000CB1A0000}"/>
    <cellStyle name="40% - uthevingsfarge 4 10 2 3" xfId="9393" xr:uid="{00000000-0005-0000-0000-0000CC1A0000}"/>
    <cellStyle name="40% - uthevingsfarge 4 10 3" xfId="5055" xr:uid="{00000000-0005-0000-0000-0000CD1A0000}"/>
    <cellStyle name="40% - uthevingsfarge 4 10 3 2" xfId="7708" xr:uid="{00000000-0005-0000-0000-0000CE1A0000}"/>
    <cellStyle name="40% - uthevingsfarge 4 10 4" xfId="10544" xr:uid="{00000000-0005-0000-0000-0000CF1A0000}"/>
    <cellStyle name="40% - uthevingsfarge 4 100" xfId="1768" xr:uid="{00000000-0005-0000-0000-0000D01A0000}"/>
    <cellStyle name="40% - uthevingsfarge 4 100 2" xfId="2910" xr:uid="{00000000-0005-0000-0000-0000D11A0000}"/>
    <cellStyle name="40% - uthevingsfarge 4 100 2 2" xfId="3380" xr:uid="{00000000-0005-0000-0000-0000D21A0000}"/>
    <cellStyle name="40% - uthevingsfarge 4 100 2 2 2" xfId="6965" xr:uid="{00000000-0005-0000-0000-0000D31A0000}"/>
    <cellStyle name="40% - uthevingsfarge 4 100 2 3" xfId="4023" xr:uid="{00000000-0005-0000-0000-0000D41A0000}"/>
    <cellStyle name="40% - uthevingsfarge 4 100 2 4" xfId="6483" xr:uid="{00000000-0005-0000-0000-0000D51A0000}"/>
    <cellStyle name="40% - uthevingsfarge 4 100 2 5" xfId="8965" xr:uid="{00000000-0005-0000-0000-0000D61A0000}"/>
    <cellStyle name="40% - uthevingsfarge 4 100 3" xfId="3379" xr:uid="{00000000-0005-0000-0000-0000D71A0000}"/>
    <cellStyle name="40% - uthevingsfarge 4 100 3 2" xfId="6964" xr:uid="{00000000-0005-0000-0000-0000D81A0000}"/>
    <cellStyle name="40% - uthevingsfarge 4 100 4" xfId="3839" xr:uid="{00000000-0005-0000-0000-0000D91A0000}"/>
    <cellStyle name="40% - uthevingsfarge 4 100 5" xfId="6198" xr:uid="{00000000-0005-0000-0000-0000DA1A0000}"/>
    <cellStyle name="40% - uthevingsfarge 4 100 6" xfId="8964" xr:uid="{00000000-0005-0000-0000-0000DB1A0000}"/>
    <cellStyle name="40% - uthevingsfarge 4 101" xfId="1769" xr:uid="{00000000-0005-0000-0000-0000DC1A0000}"/>
    <cellStyle name="40% - uthevingsfarge 4 101 2" xfId="2911" xr:uid="{00000000-0005-0000-0000-0000DD1A0000}"/>
    <cellStyle name="40% - uthevingsfarge 4 101 2 2" xfId="3382" xr:uid="{00000000-0005-0000-0000-0000DE1A0000}"/>
    <cellStyle name="40% - uthevingsfarge 4 101 2 2 2" xfId="6967" xr:uid="{00000000-0005-0000-0000-0000DF1A0000}"/>
    <cellStyle name="40% - uthevingsfarge 4 101 2 3" xfId="3713" xr:uid="{00000000-0005-0000-0000-0000E01A0000}"/>
    <cellStyle name="40% - uthevingsfarge 4 101 2 4" xfId="6484" xr:uid="{00000000-0005-0000-0000-0000E11A0000}"/>
    <cellStyle name="40% - uthevingsfarge 4 101 2 5" xfId="8967" xr:uid="{00000000-0005-0000-0000-0000E21A0000}"/>
    <cellStyle name="40% - uthevingsfarge 4 101 3" xfId="3381" xr:uid="{00000000-0005-0000-0000-0000E31A0000}"/>
    <cellStyle name="40% - uthevingsfarge 4 101 3 2" xfId="6966" xr:uid="{00000000-0005-0000-0000-0000E41A0000}"/>
    <cellStyle name="40% - uthevingsfarge 4 101 4" xfId="3838" xr:uid="{00000000-0005-0000-0000-0000E51A0000}"/>
    <cellStyle name="40% - uthevingsfarge 4 101 5" xfId="6199" xr:uid="{00000000-0005-0000-0000-0000E61A0000}"/>
    <cellStyle name="40% - uthevingsfarge 4 101 6" xfId="8966" xr:uid="{00000000-0005-0000-0000-0000E71A0000}"/>
    <cellStyle name="40% - uthevingsfarge 4 102" xfId="1770" xr:uid="{00000000-0005-0000-0000-0000E81A0000}"/>
    <cellStyle name="40% - uthevingsfarge 4 102 2" xfId="2912" xr:uid="{00000000-0005-0000-0000-0000E91A0000}"/>
    <cellStyle name="40% - uthevingsfarge 4 102 2 2" xfId="3384" xr:uid="{00000000-0005-0000-0000-0000EA1A0000}"/>
    <cellStyle name="40% - uthevingsfarge 4 102 2 2 2" xfId="6969" xr:uid="{00000000-0005-0000-0000-0000EB1A0000}"/>
    <cellStyle name="40% - uthevingsfarge 4 102 2 3" xfId="3712" xr:uid="{00000000-0005-0000-0000-0000EC1A0000}"/>
    <cellStyle name="40% - uthevingsfarge 4 102 2 4" xfId="6485" xr:uid="{00000000-0005-0000-0000-0000ED1A0000}"/>
    <cellStyle name="40% - uthevingsfarge 4 102 2 5" xfId="8969" xr:uid="{00000000-0005-0000-0000-0000EE1A0000}"/>
    <cellStyle name="40% - uthevingsfarge 4 102 3" xfId="3383" xr:uid="{00000000-0005-0000-0000-0000EF1A0000}"/>
    <cellStyle name="40% - uthevingsfarge 4 102 3 2" xfId="6968" xr:uid="{00000000-0005-0000-0000-0000F01A0000}"/>
    <cellStyle name="40% - uthevingsfarge 4 102 4" xfId="3837" xr:uid="{00000000-0005-0000-0000-0000F11A0000}"/>
    <cellStyle name="40% - uthevingsfarge 4 102 5" xfId="6200" xr:uid="{00000000-0005-0000-0000-0000F21A0000}"/>
    <cellStyle name="40% - uthevingsfarge 4 102 6" xfId="8968" xr:uid="{00000000-0005-0000-0000-0000F31A0000}"/>
    <cellStyle name="40% - uthevingsfarge 4 103" xfId="1771" xr:uid="{00000000-0005-0000-0000-0000F41A0000}"/>
    <cellStyle name="40% - uthevingsfarge 4 103 2" xfId="2913" xr:uid="{00000000-0005-0000-0000-0000F51A0000}"/>
    <cellStyle name="40% - uthevingsfarge 4 103 2 2" xfId="3386" xr:uid="{00000000-0005-0000-0000-0000F61A0000}"/>
    <cellStyle name="40% - uthevingsfarge 4 103 2 2 2" xfId="6971" xr:uid="{00000000-0005-0000-0000-0000F71A0000}"/>
    <cellStyle name="40% - uthevingsfarge 4 103 2 3" xfId="3711" xr:uid="{00000000-0005-0000-0000-0000F81A0000}"/>
    <cellStyle name="40% - uthevingsfarge 4 103 2 4" xfId="6486" xr:uid="{00000000-0005-0000-0000-0000F91A0000}"/>
    <cellStyle name="40% - uthevingsfarge 4 103 2 5" xfId="8971" xr:uid="{00000000-0005-0000-0000-0000FA1A0000}"/>
    <cellStyle name="40% - uthevingsfarge 4 103 3" xfId="3385" xr:uid="{00000000-0005-0000-0000-0000FB1A0000}"/>
    <cellStyle name="40% - uthevingsfarge 4 103 3 2" xfId="6970" xr:uid="{00000000-0005-0000-0000-0000FC1A0000}"/>
    <cellStyle name="40% - uthevingsfarge 4 103 4" xfId="3836" xr:uid="{00000000-0005-0000-0000-0000FD1A0000}"/>
    <cellStyle name="40% - uthevingsfarge 4 103 5" xfId="6201" xr:uid="{00000000-0005-0000-0000-0000FE1A0000}"/>
    <cellStyle name="40% - uthevingsfarge 4 103 6" xfId="8970" xr:uid="{00000000-0005-0000-0000-0000FF1A0000}"/>
    <cellStyle name="40% - uthevingsfarge 4 104" xfId="1772" xr:uid="{00000000-0005-0000-0000-0000001B0000}"/>
    <cellStyle name="40% - uthevingsfarge 4 104 2" xfId="2914" xr:uid="{00000000-0005-0000-0000-0000011B0000}"/>
    <cellStyle name="40% - uthevingsfarge 4 104 2 2" xfId="3388" xr:uid="{00000000-0005-0000-0000-0000021B0000}"/>
    <cellStyle name="40% - uthevingsfarge 4 104 2 2 2" xfId="6973" xr:uid="{00000000-0005-0000-0000-0000031B0000}"/>
    <cellStyle name="40% - uthevingsfarge 4 104 2 3" xfId="3597" xr:uid="{00000000-0005-0000-0000-0000041B0000}"/>
    <cellStyle name="40% - uthevingsfarge 4 104 2 4" xfId="6487" xr:uid="{00000000-0005-0000-0000-0000051B0000}"/>
    <cellStyle name="40% - uthevingsfarge 4 104 2 5" xfId="8973" xr:uid="{00000000-0005-0000-0000-0000061B0000}"/>
    <cellStyle name="40% - uthevingsfarge 4 104 3" xfId="3387" xr:uid="{00000000-0005-0000-0000-0000071B0000}"/>
    <cellStyle name="40% - uthevingsfarge 4 104 3 2" xfId="6972" xr:uid="{00000000-0005-0000-0000-0000081B0000}"/>
    <cellStyle name="40% - uthevingsfarge 4 104 4" xfId="3835" xr:uid="{00000000-0005-0000-0000-0000091B0000}"/>
    <cellStyle name="40% - uthevingsfarge 4 104 5" xfId="6202" xr:uid="{00000000-0005-0000-0000-00000A1B0000}"/>
    <cellStyle name="40% - uthevingsfarge 4 104 6" xfId="8972" xr:uid="{00000000-0005-0000-0000-00000B1B0000}"/>
    <cellStyle name="40% - uthevingsfarge 4 105" xfId="1773" xr:uid="{00000000-0005-0000-0000-00000C1B0000}"/>
    <cellStyle name="40% - uthevingsfarge 4 105 2" xfId="2915" xr:uid="{00000000-0005-0000-0000-00000D1B0000}"/>
    <cellStyle name="40% - uthevingsfarge 4 105 2 2" xfId="3390" xr:uid="{00000000-0005-0000-0000-00000E1B0000}"/>
    <cellStyle name="40% - uthevingsfarge 4 105 2 2 2" xfId="6975" xr:uid="{00000000-0005-0000-0000-00000F1B0000}"/>
    <cellStyle name="40% - uthevingsfarge 4 105 2 3" xfId="4095" xr:uid="{00000000-0005-0000-0000-0000101B0000}"/>
    <cellStyle name="40% - uthevingsfarge 4 105 2 4" xfId="6488" xr:uid="{00000000-0005-0000-0000-0000111B0000}"/>
    <cellStyle name="40% - uthevingsfarge 4 105 2 5" xfId="8975" xr:uid="{00000000-0005-0000-0000-0000121B0000}"/>
    <cellStyle name="40% - uthevingsfarge 4 105 3" xfId="3389" xr:uid="{00000000-0005-0000-0000-0000131B0000}"/>
    <cellStyle name="40% - uthevingsfarge 4 105 3 2" xfId="6974" xr:uid="{00000000-0005-0000-0000-0000141B0000}"/>
    <cellStyle name="40% - uthevingsfarge 4 105 4" xfId="3834" xr:uid="{00000000-0005-0000-0000-0000151B0000}"/>
    <cellStyle name="40% - uthevingsfarge 4 105 5" xfId="6203" xr:uid="{00000000-0005-0000-0000-0000161B0000}"/>
    <cellStyle name="40% - uthevingsfarge 4 105 6" xfId="8974" xr:uid="{00000000-0005-0000-0000-0000171B0000}"/>
    <cellStyle name="40% - uthevingsfarge 4 106" xfId="1774" xr:uid="{00000000-0005-0000-0000-0000181B0000}"/>
    <cellStyle name="40% - uthevingsfarge 4 106 2" xfId="2916" xr:uid="{00000000-0005-0000-0000-0000191B0000}"/>
    <cellStyle name="40% - uthevingsfarge 4 106 2 2" xfId="3392" xr:uid="{00000000-0005-0000-0000-00001A1B0000}"/>
    <cellStyle name="40% - uthevingsfarge 4 106 2 2 2" xfId="6977" xr:uid="{00000000-0005-0000-0000-00001B1B0000}"/>
    <cellStyle name="40% - uthevingsfarge 4 106 2 3" xfId="4096" xr:uid="{00000000-0005-0000-0000-00001C1B0000}"/>
    <cellStyle name="40% - uthevingsfarge 4 106 2 4" xfId="6489" xr:uid="{00000000-0005-0000-0000-00001D1B0000}"/>
    <cellStyle name="40% - uthevingsfarge 4 106 2 5" xfId="8977" xr:uid="{00000000-0005-0000-0000-00001E1B0000}"/>
    <cellStyle name="40% - uthevingsfarge 4 106 3" xfId="3391" xr:uid="{00000000-0005-0000-0000-00001F1B0000}"/>
    <cellStyle name="40% - uthevingsfarge 4 106 3 2" xfId="6976" xr:uid="{00000000-0005-0000-0000-0000201B0000}"/>
    <cellStyle name="40% - uthevingsfarge 4 106 4" xfId="3833" xr:uid="{00000000-0005-0000-0000-0000211B0000}"/>
    <cellStyle name="40% - uthevingsfarge 4 106 5" xfId="6204" xr:uid="{00000000-0005-0000-0000-0000221B0000}"/>
    <cellStyle name="40% - uthevingsfarge 4 106 6" xfId="8976" xr:uid="{00000000-0005-0000-0000-0000231B0000}"/>
    <cellStyle name="40% - uthevingsfarge 4 107" xfId="1775" xr:uid="{00000000-0005-0000-0000-0000241B0000}"/>
    <cellStyle name="40% - uthevingsfarge 4 107 2" xfId="2917" xr:uid="{00000000-0005-0000-0000-0000251B0000}"/>
    <cellStyle name="40% - uthevingsfarge 4 107 2 2" xfId="3394" xr:uid="{00000000-0005-0000-0000-0000261B0000}"/>
    <cellStyle name="40% - uthevingsfarge 4 107 2 2 2" xfId="6979" xr:uid="{00000000-0005-0000-0000-0000271B0000}"/>
    <cellStyle name="40% - uthevingsfarge 4 107 2 3" xfId="4022" xr:uid="{00000000-0005-0000-0000-0000281B0000}"/>
    <cellStyle name="40% - uthevingsfarge 4 107 2 4" xfId="6490" xr:uid="{00000000-0005-0000-0000-0000291B0000}"/>
    <cellStyle name="40% - uthevingsfarge 4 107 2 5" xfId="8979" xr:uid="{00000000-0005-0000-0000-00002A1B0000}"/>
    <cellStyle name="40% - uthevingsfarge 4 107 3" xfId="3393" xr:uid="{00000000-0005-0000-0000-00002B1B0000}"/>
    <cellStyle name="40% - uthevingsfarge 4 107 3 2" xfId="6978" xr:uid="{00000000-0005-0000-0000-00002C1B0000}"/>
    <cellStyle name="40% - uthevingsfarge 4 107 4" xfId="3832" xr:uid="{00000000-0005-0000-0000-00002D1B0000}"/>
    <cellStyle name="40% - uthevingsfarge 4 107 5" xfId="6205" xr:uid="{00000000-0005-0000-0000-00002E1B0000}"/>
    <cellStyle name="40% - uthevingsfarge 4 107 6" xfId="8978" xr:uid="{00000000-0005-0000-0000-00002F1B0000}"/>
    <cellStyle name="40% - uthevingsfarge 4 108" xfId="1776" xr:uid="{00000000-0005-0000-0000-0000301B0000}"/>
    <cellStyle name="40% - uthevingsfarge 4 108 2" xfId="2918" xr:uid="{00000000-0005-0000-0000-0000311B0000}"/>
    <cellStyle name="40% - uthevingsfarge 4 108 2 2" xfId="3396" xr:uid="{00000000-0005-0000-0000-0000321B0000}"/>
    <cellStyle name="40% - uthevingsfarge 4 108 2 2 2" xfId="6981" xr:uid="{00000000-0005-0000-0000-0000331B0000}"/>
    <cellStyle name="40% - uthevingsfarge 4 108 2 3" xfId="3994" xr:uid="{00000000-0005-0000-0000-0000341B0000}"/>
    <cellStyle name="40% - uthevingsfarge 4 108 2 4" xfId="6491" xr:uid="{00000000-0005-0000-0000-0000351B0000}"/>
    <cellStyle name="40% - uthevingsfarge 4 108 2 5" xfId="8981" xr:uid="{00000000-0005-0000-0000-0000361B0000}"/>
    <cellStyle name="40% - uthevingsfarge 4 108 3" xfId="3395" xr:uid="{00000000-0005-0000-0000-0000371B0000}"/>
    <cellStyle name="40% - uthevingsfarge 4 108 3 2" xfId="6980" xr:uid="{00000000-0005-0000-0000-0000381B0000}"/>
    <cellStyle name="40% - uthevingsfarge 4 108 4" xfId="3831" xr:uid="{00000000-0005-0000-0000-0000391B0000}"/>
    <cellStyle name="40% - uthevingsfarge 4 108 5" xfId="6206" xr:uid="{00000000-0005-0000-0000-00003A1B0000}"/>
    <cellStyle name="40% - uthevingsfarge 4 108 6" xfId="8980" xr:uid="{00000000-0005-0000-0000-00003B1B0000}"/>
    <cellStyle name="40% - uthevingsfarge 4 109" xfId="1777" xr:uid="{00000000-0005-0000-0000-00003C1B0000}"/>
    <cellStyle name="40% - uthevingsfarge 4 109 2" xfId="2919" xr:uid="{00000000-0005-0000-0000-00003D1B0000}"/>
    <cellStyle name="40% - uthevingsfarge 4 109 2 2" xfId="3398" xr:uid="{00000000-0005-0000-0000-00003E1B0000}"/>
    <cellStyle name="40% - uthevingsfarge 4 109 2 2 2" xfId="6983" xr:uid="{00000000-0005-0000-0000-00003F1B0000}"/>
    <cellStyle name="40% - uthevingsfarge 4 109 2 3" xfId="4093" xr:uid="{00000000-0005-0000-0000-0000401B0000}"/>
    <cellStyle name="40% - uthevingsfarge 4 109 2 4" xfId="6492" xr:uid="{00000000-0005-0000-0000-0000411B0000}"/>
    <cellStyle name="40% - uthevingsfarge 4 109 2 5" xfId="8983" xr:uid="{00000000-0005-0000-0000-0000421B0000}"/>
    <cellStyle name="40% - uthevingsfarge 4 109 3" xfId="3397" xr:uid="{00000000-0005-0000-0000-0000431B0000}"/>
    <cellStyle name="40% - uthevingsfarge 4 109 3 2" xfId="6982" xr:uid="{00000000-0005-0000-0000-0000441B0000}"/>
    <cellStyle name="40% - uthevingsfarge 4 109 4" xfId="3830" xr:uid="{00000000-0005-0000-0000-0000451B0000}"/>
    <cellStyle name="40% - uthevingsfarge 4 109 5" xfId="6207" xr:uid="{00000000-0005-0000-0000-0000461B0000}"/>
    <cellStyle name="40% - uthevingsfarge 4 109 6" xfId="8982" xr:uid="{00000000-0005-0000-0000-0000471B0000}"/>
    <cellStyle name="40% - uthevingsfarge 4 11" xfId="1778" xr:uid="{00000000-0005-0000-0000-0000481B0000}"/>
    <cellStyle name="40% - uthevingsfarge 4 11 2" xfId="1779" xr:uid="{00000000-0005-0000-0000-0000491B0000}"/>
    <cellStyle name="40% - uthevingsfarge 4 11 2 2" xfId="5777" xr:uid="{00000000-0005-0000-0000-00004A1B0000}"/>
    <cellStyle name="40% - uthevingsfarge 4 11 2 2 2" xfId="8410" xr:uid="{00000000-0005-0000-0000-00004B1B0000}"/>
    <cellStyle name="40% - uthevingsfarge 4 11 2 3" xfId="9392" xr:uid="{00000000-0005-0000-0000-00004C1B0000}"/>
    <cellStyle name="40% - uthevingsfarge 4 11 3" xfId="5056" xr:uid="{00000000-0005-0000-0000-00004D1B0000}"/>
    <cellStyle name="40% - uthevingsfarge 4 11 3 2" xfId="7709" xr:uid="{00000000-0005-0000-0000-00004E1B0000}"/>
    <cellStyle name="40% - uthevingsfarge 4 11 4" xfId="10543" xr:uid="{00000000-0005-0000-0000-00004F1B0000}"/>
    <cellStyle name="40% - uthevingsfarge 4 110" xfId="6595" xr:uid="{00000000-0005-0000-0000-0000501B0000}"/>
    <cellStyle name="40% - uthevingsfarge 4 111" xfId="8598" xr:uid="{00000000-0005-0000-0000-0000511B0000}"/>
    <cellStyle name="40% - uthevingsfarge 4 12" xfId="1780" xr:uid="{00000000-0005-0000-0000-0000521B0000}"/>
    <cellStyle name="40% - uthevingsfarge 4 12 2" xfId="1781" xr:uid="{00000000-0005-0000-0000-0000531B0000}"/>
    <cellStyle name="40% - uthevingsfarge 4 12 2 2" xfId="5778" xr:uid="{00000000-0005-0000-0000-0000541B0000}"/>
    <cellStyle name="40% - uthevingsfarge 4 12 2 2 2" xfId="8411" xr:uid="{00000000-0005-0000-0000-0000551B0000}"/>
    <cellStyle name="40% - uthevingsfarge 4 12 2 3" xfId="9391" xr:uid="{00000000-0005-0000-0000-0000561B0000}"/>
    <cellStyle name="40% - uthevingsfarge 4 12 3" xfId="5057" xr:uid="{00000000-0005-0000-0000-0000571B0000}"/>
    <cellStyle name="40% - uthevingsfarge 4 12 3 2" xfId="7710" xr:uid="{00000000-0005-0000-0000-0000581B0000}"/>
    <cellStyle name="40% - uthevingsfarge 4 12 4" xfId="10542" xr:uid="{00000000-0005-0000-0000-0000591B0000}"/>
    <cellStyle name="40% - uthevingsfarge 4 13" xfId="1782" xr:uid="{00000000-0005-0000-0000-00005A1B0000}"/>
    <cellStyle name="40% - uthevingsfarge 4 13 2" xfId="1783" xr:uid="{00000000-0005-0000-0000-00005B1B0000}"/>
    <cellStyle name="40% - uthevingsfarge 4 13 2 2" xfId="5779" xr:uid="{00000000-0005-0000-0000-00005C1B0000}"/>
    <cellStyle name="40% - uthevingsfarge 4 13 2 2 2" xfId="8412" xr:uid="{00000000-0005-0000-0000-00005D1B0000}"/>
    <cellStyle name="40% - uthevingsfarge 4 13 2 3" xfId="9390" xr:uid="{00000000-0005-0000-0000-00005E1B0000}"/>
    <cellStyle name="40% - uthevingsfarge 4 13 3" xfId="5058" xr:uid="{00000000-0005-0000-0000-00005F1B0000}"/>
    <cellStyle name="40% - uthevingsfarge 4 13 3 2" xfId="7711" xr:uid="{00000000-0005-0000-0000-0000601B0000}"/>
    <cellStyle name="40% - uthevingsfarge 4 13 4" xfId="10541" xr:uid="{00000000-0005-0000-0000-0000611B0000}"/>
    <cellStyle name="40% - uthevingsfarge 4 14" xfId="1784" xr:uid="{00000000-0005-0000-0000-0000621B0000}"/>
    <cellStyle name="40% - uthevingsfarge 4 14 2" xfId="1785" xr:uid="{00000000-0005-0000-0000-0000631B0000}"/>
    <cellStyle name="40% - uthevingsfarge 4 14 2 2" xfId="5780" xr:uid="{00000000-0005-0000-0000-0000641B0000}"/>
    <cellStyle name="40% - uthevingsfarge 4 14 2 2 2" xfId="8413" xr:uid="{00000000-0005-0000-0000-0000651B0000}"/>
    <cellStyle name="40% - uthevingsfarge 4 14 2 3" xfId="9389" xr:uid="{00000000-0005-0000-0000-0000661B0000}"/>
    <cellStyle name="40% - uthevingsfarge 4 14 3" xfId="5059" xr:uid="{00000000-0005-0000-0000-0000671B0000}"/>
    <cellStyle name="40% - uthevingsfarge 4 14 3 2" xfId="7712" xr:uid="{00000000-0005-0000-0000-0000681B0000}"/>
    <cellStyle name="40% - uthevingsfarge 4 14 4" xfId="10540" xr:uid="{00000000-0005-0000-0000-0000691B0000}"/>
    <cellStyle name="40% - uthevingsfarge 4 15" xfId="1786" xr:uid="{00000000-0005-0000-0000-00006A1B0000}"/>
    <cellStyle name="40% - uthevingsfarge 4 15 2" xfId="1787" xr:uid="{00000000-0005-0000-0000-00006B1B0000}"/>
    <cellStyle name="40% - uthevingsfarge 4 15 2 2" xfId="5781" xr:uid="{00000000-0005-0000-0000-00006C1B0000}"/>
    <cellStyle name="40% - uthevingsfarge 4 15 2 2 2" xfId="8414" xr:uid="{00000000-0005-0000-0000-00006D1B0000}"/>
    <cellStyle name="40% - uthevingsfarge 4 15 2 3" xfId="9388" xr:uid="{00000000-0005-0000-0000-00006E1B0000}"/>
    <cellStyle name="40% - uthevingsfarge 4 15 3" xfId="5060" xr:uid="{00000000-0005-0000-0000-00006F1B0000}"/>
    <cellStyle name="40% - uthevingsfarge 4 15 3 2" xfId="7713" xr:uid="{00000000-0005-0000-0000-0000701B0000}"/>
    <cellStyle name="40% - uthevingsfarge 4 15 4" xfId="10539" xr:uid="{00000000-0005-0000-0000-0000711B0000}"/>
    <cellStyle name="40% - uthevingsfarge 4 16" xfId="1788" xr:uid="{00000000-0005-0000-0000-0000721B0000}"/>
    <cellStyle name="40% - uthevingsfarge 4 16 2" xfId="1789" xr:uid="{00000000-0005-0000-0000-0000731B0000}"/>
    <cellStyle name="40% - uthevingsfarge 4 16 2 2" xfId="5782" xr:uid="{00000000-0005-0000-0000-0000741B0000}"/>
    <cellStyle name="40% - uthevingsfarge 4 16 2 2 2" xfId="8415" xr:uid="{00000000-0005-0000-0000-0000751B0000}"/>
    <cellStyle name="40% - uthevingsfarge 4 16 2 3" xfId="9387" xr:uid="{00000000-0005-0000-0000-0000761B0000}"/>
    <cellStyle name="40% - uthevingsfarge 4 16 3" xfId="5061" xr:uid="{00000000-0005-0000-0000-0000771B0000}"/>
    <cellStyle name="40% - uthevingsfarge 4 16 3 2" xfId="7714" xr:uid="{00000000-0005-0000-0000-0000781B0000}"/>
    <cellStyle name="40% - uthevingsfarge 4 16 4" xfId="10538" xr:uid="{00000000-0005-0000-0000-0000791B0000}"/>
    <cellStyle name="40% - uthevingsfarge 4 17" xfId="1790" xr:uid="{00000000-0005-0000-0000-00007A1B0000}"/>
    <cellStyle name="40% - uthevingsfarge 4 17 2" xfId="1791" xr:uid="{00000000-0005-0000-0000-00007B1B0000}"/>
    <cellStyle name="40% - uthevingsfarge 4 17 2 2" xfId="5783" xr:uid="{00000000-0005-0000-0000-00007C1B0000}"/>
    <cellStyle name="40% - uthevingsfarge 4 17 2 2 2" xfId="8416" xr:uid="{00000000-0005-0000-0000-00007D1B0000}"/>
    <cellStyle name="40% - uthevingsfarge 4 17 2 3" xfId="9386" xr:uid="{00000000-0005-0000-0000-00007E1B0000}"/>
    <cellStyle name="40% - uthevingsfarge 4 17 3" xfId="5062" xr:uid="{00000000-0005-0000-0000-00007F1B0000}"/>
    <cellStyle name="40% - uthevingsfarge 4 17 3 2" xfId="7715" xr:uid="{00000000-0005-0000-0000-0000801B0000}"/>
    <cellStyle name="40% - uthevingsfarge 4 17 4" xfId="10537" xr:uid="{00000000-0005-0000-0000-0000811B0000}"/>
    <cellStyle name="40% - uthevingsfarge 4 18" xfId="1792" xr:uid="{00000000-0005-0000-0000-0000821B0000}"/>
    <cellStyle name="40% - uthevingsfarge 4 18 2" xfId="1793" xr:uid="{00000000-0005-0000-0000-0000831B0000}"/>
    <cellStyle name="40% - uthevingsfarge 4 18 2 2" xfId="5784" xr:uid="{00000000-0005-0000-0000-0000841B0000}"/>
    <cellStyle name="40% - uthevingsfarge 4 18 2 2 2" xfId="8417" xr:uid="{00000000-0005-0000-0000-0000851B0000}"/>
    <cellStyle name="40% - uthevingsfarge 4 18 2 3" xfId="9385" xr:uid="{00000000-0005-0000-0000-0000861B0000}"/>
    <cellStyle name="40% - uthevingsfarge 4 18 3" xfId="5063" xr:uid="{00000000-0005-0000-0000-0000871B0000}"/>
    <cellStyle name="40% - uthevingsfarge 4 18 3 2" xfId="7716" xr:uid="{00000000-0005-0000-0000-0000881B0000}"/>
    <cellStyle name="40% - uthevingsfarge 4 18 4" xfId="10536" xr:uid="{00000000-0005-0000-0000-0000891B0000}"/>
    <cellStyle name="40% - uthevingsfarge 4 19" xfId="1794" xr:uid="{00000000-0005-0000-0000-00008A1B0000}"/>
    <cellStyle name="40% - uthevingsfarge 4 19 2" xfId="1795" xr:uid="{00000000-0005-0000-0000-00008B1B0000}"/>
    <cellStyle name="40% - uthevingsfarge 4 19 2 2" xfId="5785" xr:uid="{00000000-0005-0000-0000-00008C1B0000}"/>
    <cellStyle name="40% - uthevingsfarge 4 19 2 2 2" xfId="8418" xr:uid="{00000000-0005-0000-0000-00008D1B0000}"/>
    <cellStyle name="40% - uthevingsfarge 4 19 2 3" xfId="9384" xr:uid="{00000000-0005-0000-0000-00008E1B0000}"/>
    <cellStyle name="40% - uthevingsfarge 4 19 3" xfId="5064" xr:uid="{00000000-0005-0000-0000-00008F1B0000}"/>
    <cellStyle name="40% - uthevingsfarge 4 19 3 2" xfId="7717" xr:uid="{00000000-0005-0000-0000-0000901B0000}"/>
    <cellStyle name="40% - uthevingsfarge 4 19 4" xfId="10535" xr:uid="{00000000-0005-0000-0000-0000911B0000}"/>
    <cellStyle name="40% - uthevingsfarge 4 2" xfId="71" xr:uid="{00000000-0005-0000-0000-0000921B0000}"/>
    <cellStyle name="40% - uthevingsfarge 4 2 2" xfId="1796" xr:uid="{00000000-0005-0000-0000-0000931B0000}"/>
    <cellStyle name="40% - uthevingsfarge 4 2 2 2" xfId="5786" xr:uid="{00000000-0005-0000-0000-0000941B0000}"/>
    <cellStyle name="40% - uthevingsfarge 4 2 2 2 2" xfId="8419" xr:uid="{00000000-0005-0000-0000-0000951B0000}"/>
    <cellStyle name="40% - uthevingsfarge 4 2 2 3" xfId="9383" xr:uid="{00000000-0005-0000-0000-0000961B0000}"/>
    <cellStyle name="40% - uthevingsfarge 4 2 3" xfId="5065" xr:uid="{00000000-0005-0000-0000-0000971B0000}"/>
    <cellStyle name="40% - uthevingsfarge 4 2 3 2" xfId="7718" xr:uid="{00000000-0005-0000-0000-0000981B0000}"/>
    <cellStyle name="40% - uthevingsfarge 4 2 4" xfId="10534" xr:uid="{00000000-0005-0000-0000-0000991B0000}"/>
    <cellStyle name="40% - uthevingsfarge 4 20" xfId="1797" xr:uid="{00000000-0005-0000-0000-00009A1B0000}"/>
    <cellStyle name="40% - uthevingsfarge 4 20 2" xfId="1798" xr:uid="{00000000-0005-0000-0000-00009B1B0000}"/>
    <cellStyle name="40% - uthevingsfarge 4 20 2 2" xfId="5787" xr:uid="{00000000-0005-0000-0000-00009C1B0000}"/>
    <cellStyle name="40% - uthevingsfarge 4 20 2 2 2" xfId="8420" xr:uid="{00000000-0005-0000-0000-00009D1B0000}"/>
    <cellStyle name="40% - uthevingsfarge 4 20 2 3" xfId="9382" xr:uid="{00000000-0005-0000-0000-00009E1B0000}"/>
    <cellStyle name="40% - uthevingsfarge 4 20 3" xfId="5066" xr:uid="{00000000-0005-0000-0000-00009F1B0000}"/>
    <cellStyle name="40% - uthevingsfarge 4 20 3 2" xfId="7719" xr:uid="{00000000-0005-0000-0000-0000A01B0000}"/>
    <cellStyle name="40% - uthevingsfarge 4 20 4" xfId="10533" xr:uid="{00000000-0005-0000-0000-0000A11B0000}"/>
    <cellStyle name="40% - uthevingsfarge 4 21" xfId="1799" xr:uid="{00000000-0005-0000-0000-0000A21B0000}"/>
    <cellStyle name="40% - uthevingsfarge 4 21 2" xfId="1800" xr:uid="{00000000-0005-0000-0000-0000A31B0000}"/>
    <cellStyle name="40% - uthevingsfarge 4 21 2 2" xfId="5788" xr:uid="{00000000-0005-0000-0000-0000A41B0000}"/>
    <cellStyle name="40% - uthevingsfarge 4 21 2 2 2" xfId="8421" xr:uid="{00000000-0005-0000-0000-0000A51B0000}"/>
    <cellStyle name="40% - uthevingsfarge 4 21 2 3" xfId="9381" xr:uid="{00000000-0005-0000-0000-0000A61B0000}"/>
    <cellStyle name="40% - uthevingsfarge 4 21 3" xfId="5067" xr:uid="{00000000-0005-0000-0000-0000A71B0000}"/>
    <cellStyle name="40% - uthevingsfarge 4 21 3 2" xfId="7720" xr:uid="{00000000-0005-0000-0000-0000A81B0000}"/>
    <cellStyle name="40% - uthevingsfarge 4 21 4" xfId="10532" xr:uid="{00000000-0005-0000-0000-0000A91B0000}"/>
    <cellStyle name="40% - uthevingsfarge 4 22" xfId="1801" xr:uid="{00000000-0005-0000-0000-0000AA1B0000}"/>
    <cellStyle name="40% - uthevingsfarge 4 22 2" xfId="1802" xr:uid="{00000000-0005-0000-0000-0000AB1B0000}"/>
    <cellStyle name="40% - uthevingsfarge 4 22 2 2" xfId="5789" xr:uid="{00000000-0005-0000-0000-0000AC1B0000}"/>
    <cellStyle name="40% - uthevingsfarge 4 22 2 2 2" xfId="8422" xr:uid="{00000000-0005-0000-0000-0000AD1B0000}"/>
    <cellStyle name="40% - uthevingsfarge 4 22 2 3" xfId="9380" xr:uid="{00000000-0005-0000-0000-0000AE1B0000}"/>
    <cellStyle name="40% - uthevingsfarge 4 22 3" xfId="5068" xr:uid="{00000000-0005-0000-0000-0000AF1B0000}"/>
    <cellStyle name="40% - uthevingsfarge 4 22 3 2" xfId="7721" xr:uid="{00000000-0005-0000-0000-0000B01B0000}"/>
    <cellStyle name="40% - uthevingsfarge 4 22 4" xfId="10531" xr:uid="{00000000-0005-0000-0000-0000B11B0000}"/>
    <cellStyle name="40% - uthevingsfarge 4 23" xfId="1803" xr:uid="{00000000-0005-0000-0000-0000B21B0000}"/>
    <cellStyle name="40% - uthevingsfarge 4 23 2" xfId="1804" xr:uid="{00000000-0005-0000-0000-0000B31B0000}"/>
    <cellStyle name="40% - uthevingsfarge 4 23 2 2" xfId="5790" xr:uid="{00000000-0005-0000-0000-0000B41B0000}"/>
    <cellStyle name="40% - uthevingsfarge 4 23 2 2 2" xfId="8423" xr:uid="{00000000-0005-0000-0000-0000B51B0000}"/>
    <cellStyle name="40% - uthevingsfarge 4 23 2 3" xfId="9379" xr:uid="{00000000-0005-0000-0000-0000B61B0000}"/>
    <cellStyle name="40% - uthevingsfarge 4 23 3" xfId="5069" xr:uid="{00000000-0005-0000-0000-0000B71B0000}"/>
    <cellStyle name="40% - uthevingsfarge 4 23 3 2" xfId="7722" xr:uid="{00000000-0005-0000-0000-0000B81B0000}"/>
    <cellStyle name="40% - uthevingsfarge 4 23 4" xfId="10530" xr:uid="{00000000-0005-0000-0000-0000B91B0000}"/>
    <cellStyle name="40% - uthevingsfarge 4 24" xfId="1805" xr:uid="{00000000-0005-0000-0000-0000BA1B0000}"/>
    <cellStyle name="40% - uthevingsfarge 4 24 2" xfId="1806" xr:uid="{00000000-0005-0000-0000-0000BB1B0000}"/>
    <cellStyle name="40% - uthevingsfarge 4 24 2 2" xfId="5791" xr:uid="{00000000-0005-0000-0000-0000BC1B0000}"/>
    <cellStyle name="40% - uthevingsfarge 4 24 2 2 2" xfId="8424" xr:uid="{00000000-0005-0000-0000-0000BD1B0000}"/>
    <cellStyle name="40% - uthevingsfarge 4 24 2 3" xfId="9378" xr:uid="{00000000-0005-0000-0000-0000BE1B0000}"/>
    <cellStyle name="40% - uthevingsfarge 4 24 3" xfId="5070" xr:uid="{00000000-0005-0000-0000-0000BF1B0000}"/>
    <cellStyle name="40% - uthevingsfarge 4 24 3 2" xfId="7723" xr:uid="{00000000-0005-0000-0000-0000C01B0000}"/>
    <cellStyle name="40% - uthevingsfarge 4 24 4" xfId="10529" xr:uid="{00000000-0005-0000-0000-0000C11B0000}"/>
    <cellStyle name="40% - uthevingsfarge 4 25" xfId="1807" xr:uid="{00000000-0005-0000-0000-0000C21B0000}"/>
    <cellStyle name="40% - uthevingsfarge 4 25 2" xfId="1808" xr:uid="{00000000-0005-0000-0000-0000C31B0000}"/>
    <cellStyle name="40% - uthevingsfarge 4 25 2 2" xfId="5792" xr:uid="{00000000-0005-0000-0000-0000C41B0000}"/>
    <cellStyle name="40% - uthevingsfarge 4 25 2 2 2" xfId="8425" xr:uid="{00000000-0005-0000-0000-0000C51B0000}"/>
    <cellStyle name="40% - uthevingsfarge 4 25 2 3" xfId="9377" xr:uid="{00000000-0005-0000-0000-0000C61B0000}"/>
    <cellStyle name="40% - uthevingsfarge 4 25 3" xfId="5071" xr:uid="{00000000-0005-0000-0000-0000C71B0000}"/>
    <cellStyle name="40% - uthevingsfarge 4 25 3 2" xfId="7724" xr:uid="{00000000-0005-0000-0000-0000C81B0000}"/>
    <cellStyle name="40% - uthevingsfarge 4 25 4" xfId="10528" xr:uid="{00000000-0005-0000-0000-0000C91B0000}"/>
    <cellStyle name="40% - uthevingsfarge 4 26" xfId="1809" xr:uid="{00000000-0005-0000-0000-0000CA1B0000}"/>
    <cellStyle name="40% - uthevingsfarge 4 26 2" xfId="1810" xr:uid="{00000000-0005-0000-0000-0000CB1B0000}"/>
    <cellStyle name="40% - uthevingsfarge 4 26 2 2" xfId="5793" xr:uid="{00000000-0005-0000-0000-0000CC1B0000}"/>
    <cellStyle name="40% - uthevingsfarge 4 26 2 2 2" xfId="8426" xr:uid="{00000000-0005-0000-0000-0000CD1B0000}"/>
    <cellStyle name="40% - uthevingsfarge 4 26 2 3" xfId="9376" xr:uid="{00000000-0005-0000-0000-0000CE1B0000}"/>
    <cellStyle name="40% - uthevingsfarge 4 26 3" xfId="5072" xr:uid="{00000000-0005-0000-0000-0000CF1B0000}"/>
    <cellStyle name="40% - uthevingsfarge 4 26 3 2" xfId="7725" xr:uid="{00000000-0005-0000-0000-0000D01B0000}"/>
    <cellStyle name="40% - uthevingsfarge 4 26 4" xfId="10527" xr:uid="{00000000-0005-0000-0000-0000D11B0000}"/>
    <cellStyle name="40% - uthevingsfarge 4 27" xfId="1811" xr:uid="{00000000-0005-0000-0000-0000D21B0000}"/>
    <cellStyle name="40% - uthevingsfarge 4 27 2" xfId="1812" xr:uid="{00000000-0005-0000-0000-0000D31B0000}"/>
    <cellStyle name="40% - uthevingsfarge 4 27 2 2" xfId="5794" xr:uid="{00000000-0005-0000-0000-0000D41B0000}"/>
    <cellStyle name="40% - uthevingsfarge 4 27 2 2 2" xfId="8427" xr:uid="{00000000-0005-0000-0000-0000D51B0000}"/>
    <cellStyle name="40% - uthevingsfarge 4 27 2 3" xfId="9375" xr:uid="{00000000-0005-0000-0000-0000D61B0000}"/>
    <cellStyle name="40% - uthevingsfarge 4 27 3" xfId="5073" xr:uid="{00000000-0005-0000-0000-0000D71B0000}"/>
    <cellStyle name="40% - uthevingsfarge 4 27 3 2" xfId="7726" xr:uid="{00000000-0005-0000-0000-0000D81B0000}"/>
    <cellStyle name="40% - uthevingsfarge 4 27 4" xfId="10651" xr:uid="{00000000-0005-0000-0000-0000D91B0000}"/>
    <cellStyle name="40% - uthevingsfarge 4 28" xfId="1813" xr:uid="{00000000-0005-0000-0000-0000DA1B0000}"/>
    <cellStyle name="40% - uthevingsfarge 4 28 2" xfId="1814" xr:uid="{00000000-0005-0000-0000-0000DB1B0000}"/>
    <cellStyle name="40% - uthevingsfarge 4 28 2 2" xfId="5795" xr:uid="{00000000-0005-0000-0000-0000DC1B0000}"/>
    <cellStyle name="40% - uthevingsfarge 4 28 2 2 2" xfId="8428" xr:uid="{00000000-0005-0000-0000-0000DD1B0000}"/>
    <cellStyle name="40% - uthevingsfarge 4 28 2 3" xfId="10579" xr:uid="{00000000-0005-0000-0000-0000DE1B0000}"/>
    <cellStyle name="40% - uthevingsfarge 4 28 3" xfId="5074" xr:uid="{00000000-0005-0000-0000-0000DF1B0000}"/>
    <cellStyle name="40% - uthevingsfarge 4 28 3 2" xfId="7727" xr:uid="{00000000-0005-0000-0000-0000E01B0000}"/>
    <cellStyle name="40% - uthevingsfarge 4 28 4" xfId="9374" xr:uid="{00000000-0005-0000-0000-0000E11B0000}"/>
    <cellStyle name="40% - uthevingsfarge 4 29" xfId="1815" xr:uid="{00000000-0005-0000-0000-0000E21B0000}"/>
    <cellStyle name="40% - uthevingsfarge 4 29 2" xfId="1816" xr:uid="{00000000-0005-0000-0000-0000E31B0000}"/>
    <cellStyle name="40% - uthevingsfarge 4 29 2 2" xfId="5796" xr:uid="{00000000-0005-0000-0000-0000E41B0000}"/>
    <cellStyle name="40% - uthevingsfarge 4 29 2 2 2" xfId="8429" xr:uid="{00000000-0005-0000-0000-0000E51B0000}"/>
    <cellStyle name="40% - uthevingsfarge 4 29 2 3" xfId="9911" xr:uid="{00000000-0005-0000-0000-0000E61B0000}"/>
    <cellStyle name="40% - uthevingsfarge 4 29 3" xfId="5075" xr:uid="{00000000-0005-0000-0000-0000E71B0000}"/>
    <cellStyle name="40% - uthevingsfarge 4 29 3 2" xfId="7728" xr:uid="{00000000-0005-0000-0000-0000E81B0000}"/>
    <cellStyle name="40% - uthevingsfarge 4 29 4" xfId="9795" xr:uid="{00000000-0005-0000-0000-0000E91B0000}"/>
    <cellStyle name="40% - uthevingsfarge 4 3" xfId="1817" xr:uid="{00000000-0005-0000-0000-0000EA1B0000}"/>
    <cellStyle name="40% - uthevingsfarge 4 3 2" xfId="1818" xr:uid="{00000000-0005-0000-0000-0000EB1B0000}"/>
    <cellStyle name="40% - uthevingsfarge 4 3 2 2" xfId="5797" xr:uid="{00000000-0005-0000-0000-0000EC1B0000}"/>
    <cellStyle name="40% - uthevingsfarge 4 3 2 2 2" xfId="8430" xr:uid="{00000000-0005-0000-0000-0000ED1B0000}"/>
    <cellStyle name="40% - uthevingsfarge 4 3 2 3" xfId="10371" xr:uid="{00000000-0005-0000-0000-0000EE1B0000}"/>
    <cellStyle name="40% - uthevingsfarge 4 3 3" xfId="5076" xr:uid="{00000000-0005-0000-0000-0000EF1B0000}"/>
    <cellStyle name="40% - uthevingsfarge 4 3 3 2" xfId="7729" xr:uid="{00000000-0005-0000-0000-0000F01B0000}"/>
    <cellStyle name="40% - uthevingsfarge 4 3 4" xfId="9743" xr:uid="{00000000-0005-0000-0000-0000F11B0000}"/>
    <cellStyle name="40% - uthevingsfarge 4 30" xfId="1819" xr:uid="{00000000-0005-0000-0000-0000F21B0000}"/>
    <cellStyle name="40% - uthevingsfarge 4 30 2" xfId="1820" xr:uid="{00000000-0005-0000-0000-0000F31B0000}"/>
    <cellStyle name="40% - uthevingsfarge 4 30 2 2" xfId="5798" xr:uid="{00000000-0005-0000-0000-0000F41B0000}"/>
    <cellStyle name="40% - uthevingsfarge 4 30 2 2 2" xfId="8431" xr:uid="{00000000-0005-0000-0000-0000F51B0000}"/>
    <cellStyle name="40% - uthevingsfarge 4 30 2 3" xfId="9912" xr:uid="{00000000-0005-0000-0000-0000F61B0000}"/>
    <cellStyle name="40% - uthevingsfarge 4 30 3" xfId="5077" xr:uid="{00000000-0005-0000-0000-0000F71B0000}"/>
    <cellStyle name="40% - uthevingsfarge 4 30 3 2" xfId="7730" xr:uid="{00000000-0005-0000-0000-0000F81B0000}"/>
    <cellStyle name="40% - uthevingsfarge 4 30 4" xfId="9794" xr:uid="{00000000-0005-0000-0000-0000F91B0000}"/>
    <cellStyle name="40% - uthevingsfarge 4 31" xfId="1821" xr:uid="{00000000-0005-0000-0000-0000FA1B0000}"/>
    <cellStyle name="40% - uthevingsfarge 4 31 2" xfId="1822" xr:uid="{00000000-0005-0000-0000-0000FB1B0000}"/>
    <cellStyle name="40% - uthevingsfarge 4 31 2 2" xfId="5799" xr:uid="{00000000-0005-0000-0000-0000FC1B0000}"/>
    <cellStyle name="40% - uthevingsfarge 4 31 2 2 2" xfId="8432" xr:uid="{00000000-0005-0000-0000-0000FD1B0000}"/>
    <cellStyle name="40% - uthevingsfarge 4 31 2 3" xfId="10370" xr:uid="{00000000-0005-0000-0000-0000FE1B0000}"/>
    <cellStyle name="40% - uthevingsfarge 4 31 3" xfId="5078" xr:uid="{00000000-0005-0000-0000-0000FF1B0000}"/>
    <cellStyle name="40% - uthevingsfarge 4 31 3 2" xfId="7731" xr:uid="{00000000-0005-0000-0000-0000001C0000}"/>
    <cellStyle name="40% - uthevingsfarge 4 31 4" xfId="9742" xr:uid="{00000000-0005-0000-0000-0000011C0000}"/>
    <cellStyle name="40% - uthevingsfarge 4 32" xfId="1823" xr:uid="{00000000-0005-0000-0000-0000021C0000}"/>
    <cellStyle name="40% - uthevingsfarge 4 32 2" xfId="1824" xr:uid="{00000000-0005-0000-0000-0000031C0000}"/>
    <cellStyle name="40% - uthevingsfarge 4 32 2 2" xfId="5800" xr:uid="{00000000-0005-0000-0000-0000041C0000}"/>
    <cellStyle name="40% - uthevingsfarge 4 32 2 2 2" xfId="8433" xr:uid="{00000000-0005-0000-0000-0000051C0000}"/>
    <cellStyle name="40% - uthevingsfarge 4 32 2 3" xfId="9913" xr:uid="{00000000-0005-0000-0000-0000061C0000}"/>
    <cellStyle name="40% - uthevingsfarge 4 32 3" xfId="5079" xr:uid="{00000000-0005-0000-0000-0000071C0000}"/>
    <cellStyle name="40% - uthevingsfarge 4 32 3 2" xfId="7732" xr:uid="{00000000-0005-0000-0000-0000081C0000}"/>
    <cellStyle name="40% - uthevingsfarge 4 32 4" xfId="9793" xr:uid="{00000000-0005-0000-0000-0000091C0000}"/>
    <cellStyle name="40% - uthevingsfarge 4 33" xfId="1825" xr:uid="{00000000-0005-0000-0000-00000A1C0000}"/>
    <cellStyle name="40% - uthevingsfarge 4 33 2" xfId="1826" xr:uid="{00000000-0005-0000-0000-00000B1C0000}"/>
    <cellStyle name="40% - uthevingsfarge 4 33 2 2" xfId="5801" xr:uid="{00000000-0005-0000-0000-00000C1C0000}"/>
    <cellStyle name="40% - uthevingsfarge 4 33 2 2 2" xfId="8434" xr:uid="{00000000-0005-0000-0000-00000D1C0000}"/>
    <cellStyle name="40% - uthevingsfarge 4 33 2 3" xfId="10369" xr:uid="{00000000-0005-0000-0000-00000E1C0000}"/>
    <cellStyle name="40% - uthevingsfarge 4 33 3" xfId="5080" xr:uid="{00000000-0005-0000-0000-00000F1C0000}"/>
    <cellStyle name="40% - uthevingsfarge 4 33 3 2" xfId="7733" xr:uid="{00000000-0005-0000-0000-0000101C0000}"/>
    <cellStyle name="40% - uthevingsfarge 4 33 4" xfId="9741" xr:uid="{00000000-0005-0000-0000-0000111C0000}"/>
    <cellStyle name="40% - uthevingsfarge 4 34" xfId="1827" xr:uid="{00000000-0005-0000-0000-0000121C0000}"/>
    <cellStyle name="40% - uthevingsfarge 4 34 2" xfId="1828" xr:uid="{00000000-0005-0000-0000-0000131C0000}"/>
    <cellStyle name="40% - uthevingsfarge 4 34 2 2" xfId="5802" xr:uid="{00000000-0005-0000-0000-0000141C0000}"/>
    <cellStyle name="40% - uthevingsfarge 4 34 2 2 2" xfId="8435" xr:uid="{00000000-0005-0000-0000-0000151C0000}"/>
    <cellStyle name="40% - uthevingsfarge 4 34 2 3" xfId="9914" xr:uid="{00000000-0005-0000-0000-0000161C0000}"/>
    <cellStyle name="40% - uthevingsfarge 4 34 3" xfId="5081" xr:uid="{00000000-0005-0000-0000-0000171C0000}"/>
    <cellStyle name="40% - uthevingsfarge 4 34 3 2" xfId="7734" xr:uid="{00000000-0005-0000-0000-0000181C0000}"/>
    <cellStyle name="40% - uthevingsfarge 4 34 4" xfId="9792" xr:uid="{00000000-0005-0000-0000-0000191C0000}"/>
    <cellStyle name="40% - uthevingsfarge 4 35" xfId="1829" xr:uid="{00000000-0005-0000-0000-00001A1C0000}"/>
    <cellStyle name="40% - uthevingsfarge 4 35 2" xfId="1830" xr:uid="{00000000-0005-0000-0000-00001B1C0000}"/>
    <cellStyle name="40% - uthevingsfarge 4 35 2 2" xfId="5803" xr:uid="{00000000-0005-0000-0000-00001C1C0000}"/>
    <cellStyle name="40% - uthevingsfarge 4 35 2 2 2" xfId="8436" xr:uid="{00000000-0005-0000-0000-00001D1C0000}"/>
    <cellStyle name="40% - uthevingsfarge 4 35 2 3" xfId="10368" xr:uid="{00000000-0005-0000-0000-00001E1C0000}"/>
    <cellStyle name="40% - uthevingsfarge 4 35 3" xfId="5082" xr:uid="{00000000-0005-0000-0000-00001F1C0000}"/>
    <cellStyle name="40% - uthevingsfarge 4 35 3 2" xfId="7735" xr:uid="{00000000-0005-0000-0000-0000201C0000}"/>
    <cellStyle name="40% - uthevingsfarge 4 35 4" xfId="9740" xr:uid="{00000000-0005-0000-0000-0000211C0000}"/>
    <cellStyle name="40% - uthevingsfarge 4 36" xfId="1831" xr:uid="{00000000-0005-0000-0000-0000221C0000}"/>
    <cellStyle name="40% - uthevingsfarge 4 36 2" xfId="1832" xr:uid="{00000000-0005-0000-0000-0000231C0000}"/>
    <cellStyle name="40% - uthevingsfarge 4 36 2 2" xfId="5804" xr:uid="{00000000-0005-0000-0000-0000241C0000}"/>
    <cellStyle name="40% - uthevingsfarge 4 36 2 2 2" xfId="8437" xr:uid="{00000000-0005-0000-0000-0000251C0000}"/>
    <cellStyle name="40% - uthevingsfarge 4 36 2 3" xfId="9915" xr:uid="{00000000-0005-0000-0000-0000261C0000}"/>
    <cellStyle name="40% - uthevingsfarge 4 36 3" xfId="5083" xr:uid="{00000000-0005-0000-0000-0000271C0000}"/>
    <cellStyle name="40% - uthevingsfarge 4 36 3 2" xfId="7736" xr:uid="{00000000-0005-0000-0000-0000281C0000}"/>
    <cellStyle name="40% - uthevingsfarge 4 36 4" xfId="9791" xr:uid="{00000000-0005-0000-0000-0000291C0000}"/>
    <cellStyle name="40% - uthevingsfarge 4 37" xfId="1833" xr:uid="{00000000-0005-0000-0000-00002A1C0000}"/>
    <cellStyle name="40% - uthevingsfarge 4 37 2" xfId="1834" xr:uid="{00000000-0005-0000-0000-00002B1C0000}"/>
    <cellStyle name="40% - uthevingsfarge 4 37 2 2" xfId="5805" xr:uid="{00000000-0005-0000-0000-00002C1C0000}"/>
    <cellStyle name="40% - uthevingsfarge 4 37 2 2 2" xfId="8438" xr:uid="{00000000-0005-0000-0000-00002D1C0000}"/>
    <cellStyle name="40% - uthevingsfarge 4 37 2 3" xfId="10367" xr:uid="{00000000-0005-0000-0000-00002E1C0000}"/>
    <cellStyle name="40% - uthevingsfarge 4 37 3" xfId="5084" xr:uid="{00000000-0005-0000-0000-00002F1C0000}"/>
    <cellStyle name="40% - uthevingsfarge 4 37 3 2" xfId="7737" xr:uid="{00000000-0005-0000-0000-0000301C0000}"/>
    <cellStyle name="40% - uthevingsfarge 4 37 4" xfId="9739" xr:uid="{00000000-0005-0000-0000-0000311C0000}"/>
    <cellStyle name="40% - uthevingsfarge 4 38" xfId="1835" xr:uid="{00000000-0005-0000-0000-0000321C0000}"/>
    <cellStyle name="40% - uthevingsfarge 4 38 2" xfId="1836" xr:uid="{00000000-0005-0000-0000-0000331C0000}"/>
    <cellStyle name="40% - uthevingsfarge 4 38 2 2" xfId="5806" xr:uid="{00000000-0005-0000-0000-0000341C0000}"/>
    <cellStyle name="40% - uthevingsfarge 4 38 2 2 2" xfId="8439" xr:uid="{00000000-0005-0000-0000-0000351C0000}"/>
    <cellStyle name="40% - uthevingsfarge 4 38 2 3" xfId="9916" xr:uid="{00000000-0005-0000-0000-0000361C0000}"/>
    <cellStyle name="40% - uthevingsfarge 4 38 3" xfId="5085" xr:uid="{00000000-0005-0000-0000-0000371C0000}"/>
    <cellStyle name="40% - uthevingsfarge 4 38 3 2" xfId="7738" xr:uid="{00000000-0005-0000-0000-0000381C0000}"/>
    <cellStyle name="40% - uthevingsfarge 4 38 4" xfId="9790" xr:uid="{00000000-0005-0000-0000-0000391C0000}"/>
    <cellStyle name="40% - uthevingsfarge 4 39" xfId="1837" xr:uid="{00000000-0005-0000-0000-00003A1C0000}"/>
    <cellStyle name="40% - uthevingsfarge 4 39 2" xfId="1838" xr:uid="{00000000-0005-0000-0000-00003B1C0000}"/>
    <cellStyle name="40% - uthevingsfarge 4 39 2 2" xfId="5807" xr:uid="{00000000-0005-0000-0000-00003C1C0000}"/>
    <cellStyle name="40% - uthevingsfarge 4 39 2 2 2" xfId="8440" xr:uid="{00000000-0005-0000-0000-00003D1C0000}"/>
    <cellStyle name="40% - uthevingsfarge 4 39 2 3" xfId="10366" xr:uid="{00000000-0005-0000-0000-00003E1C0000}"/>
    <cellStyle name="40% - uthevingsfarge 4 39 3" xfId="5086" xr:uid="{00000000-0005-0000-0000-00003F1C0000}"/>
    <cellStyle name="40% - uthevingsfarge 4 39 3 2" xfId="7739" xr:uid="{00000000-0005-0000-0000-0000401C0000}"/>
    <cellStyle name="40% - uthevingsfarge 4 39 4" xfId="9738" xr:uid="{00000000-0005-0000-0000-0000411C0000}"/>
    <cellStyle name="40% - uthevingsfarge 4 4" xfId="1839" xr:uid="{00000000-0005-0000-0000-0000421C0000}"/>
    <cellStyle name="40% - uthevingsfarge 4 4 2" xfId="1840" xr:uid="{00000000-0005-0000-0000-0000431C0000}"/>
    <cellStyle name="40% - uthevingsfarge 4 4 2 2" xfId="5808" xr:uid="{00000000-0005-0000-0000-0000441C0000}"/>
    <cellStyle name="40% - uthevingsfarge 4 4 2 2 2" xfId="8441" xr:uid="{00000000-0005-0000-0000-0000451C0000}"/>
    <cellStyle name="40% - uthevingsfarge 4 4 2 3" xfId="9917" xr:uid="{00000000-0005-0000-0000-0000461C0000}"/>
    <cellStyle name="40% - uthevingsfarge 4 4 3" xfId="5087" xr:uid="{00000000-0005-0000-0000-0000471C0000}"/>
    <cellStyle name="40% - uthevingsfarge 4 4 3 2" xfId="7740" xr:uid="{00000000-0005-0000-0000-0000481C0000}"/>
    <cellStyle name="40% - uthevingsfarge 4 4 4" xfId="9789" xr:uid="{00000000-0005-0000-0000-0000491C0000}"/>
    <cellStyle name="40% - uthevingsfarge 4 40" xfId="1841" xr:uid="{00000000-0005-0000-0000-00004A1C0000}"/>
    <cellStyle name="40% - uthevingsfarge 4 40 2" xfId="1842" xr:uid="{00000000-0005-0000-0000-00004B1C0000}"/>
    <cellStyle name="40% - uthevingsfarge 4 40 2 2" xfId="5809" xr:uid="{00000000-0005-0000-0000-00004C1C0000}"/>
    <cellStyle name="40% - uthevingsfarge 4 40 2 2 2" xfId="8442" xr:uid="{00000000-0005-0000-0000-00004D1C0000}"/>
    <cellStyle name="40% - uthevingsfarge 4 40 2 3" xfId="10365" xr:uid="{00000000-0005-0000-0000-00004E1C0000}"/>
    <cellStyle name="40% - uthevingsfarge 4 40 3" xfId="5088" xr:uid="{00000000-0005-0000-0000-00004F1C0000}"/>
    <cellStyle name="40% - uthevingsfarge 4 40 3 2" xfId="7741" xr:uid="{00000000-0005-0000-0000-0000501C0000}"/>
    <cellStyle name="40% - uthevingsfarge 4 40 4" xfId="9737" xr:uid="{00000000-0005-0000-0000-0000511C0000}"/>
    <cellStyle name="40% - uthevingsfarge 4 41" xfId="1843" xr:uid="{00000000-0005-0000-0000-0000521C0000}"/>
    <cellStyle name="40% - uthevingsfarge 4 41 2" xfId="1844" xr:uid="{00000000-0005-0000-0000-0000531C0000}"/>
    <cellStyle name="40% - uthevingsfarge 4 41 2 2" xfId="5810" xr:uid="{00000000-0005-0000-0000-0000541C0000}"/>
    <cellStyle name="40% - uthevingsfarge 4 41 2 2 2" xfId="8443" xr:uid="{00000000-0005-0000-0000-0000551C0000}"/>
    <cellStyle name="40% - uthevingsfarge 4 41 2 3" xfId="9918" xr:uid="{00000000-0005-0000-0000-0000561C0000}"/>
    <cellStyle name="40% - uthevingsfarge 4 41 3" xfId="5089" xr:uid="{00000000-0005-0000-0000-0000571C0000}"/>
    <cellStyle name="40% - uthevingsfarge 4 41 3 2" xfId="7742" xr:uid="{00000000-0005-0000-0000-0000581C0000}"/>
    <cellStyle name="40% - uthevingsfarge 4 41 4" xfId="9788" xr:uid="{00000000-0005-0000-0000-0000591C0000}"/>
    <cellStyle name="40% - uthevingsfarge 4 42" xfId="1845" xr:uid="{00000000-0005-0000-0000-00005A1C0000}"/>
    <cellStyle name="40% - uthevingsfarge 4 42 2" xfId="1846" xr:uid="{00000000-0005-0000-0000-00005B1C0000}"/>
    <cellStyle name="40% - uthevingsfarge 4 42 2 2" xfId="5811" xr:uid="{00000000-0005-0000-0000-00005C1C0000}"/>
    <cellStyle name="40% - uthevingsfarge 4 42 2 2 2" xfId="8444" xr:uid="{00000000-0005-0000-0000-00005D1C0000}"/>
    <cellStyle name="40% - uthevingsfarge 4 42 2 3" xfId="10364" xr:uid="{00000000-0005-0000-0000-00005E1C0000}"/>
    <cellStyle name="40% - uthevingsfarge 4 42 3" xfId="5090" xr:uid="{00000000-0005-0000-0000-00005F1C0000}"/>
    <cellStyle name="40% - uthevingsfarge 4 42 3 2" xfId="7743" xr:uid="{00000000-0005-0000-0000-0000601C0000}"/>
    <cellStyle name="40% - uthevingsfarge 4 42 4" xfId="9736" xr:uid="{00000000-0005-0000-0000-0000611C0000}"/>
    <cellStyle name="40% - uthevingsfarge 4 43" xfId="1847" xr:uid="{00000000-0005-0000-0000-0000621C0000}"/>
    <cellStyle name="40% - uthevingsfarge 4 43 2" xfId="1848" xr:uid="{00000000-0005-0000-0000-0000631C0000}"/>
    <cellStyle name="40% - uthevingsfarge 4 43 2 2" xfId="5812" xr:uid="{00000000-0005-0000-0000-0000641C0000}"/>
    <cellStyle name="40% - uthevingsfarge 4 43 2 2 2" xfId="8445" xr:uid="{00000000-0005-0000-0000-0000651C0000}"/>
    <cellStyle name="40% - uthevingsfarge 4 43 2 3" xfId="9919" xr:uid="{00000000-0005-0000-0000-0000661C0000}"/>
    <cellStyle name="40% - uthevingsfarge 4 43 3" xfId="5091" xr:uid="{00000000-0005-0000-0000-0000671C0000}"/>
    <cellStyle name="40% - uthevingsfarge 4 43 3 2" xfId="7744" xr:uid="{00000000-0005-0000-0000-0000681C0000}"/>
    <cellStyle name="40% - uthevingsfarge 4 43 4" xfId="9787" xr:uid="{00000000-0005-0000-0000-0000691C0000}"/>
    <cellStyle name="40% - uthevingsfarge 4 44" xfId="1849" xr:uid="{00000000-0005-0000-0000-00006A1C0000}"/>
    <cellStyle name="40% - uthevingsfarge 4 44 2" xfId="1850" xr:uid="{00000000-0005-0000-0000-00006B1C0000}"/>
    <cellStyle name="40% - uthevingsfarge 4 44 2 2" xfId="5813" xr:uid="{00000000-0005-0000-0000-00006C1C0000}"/>
    <cellStyle name="40% - uthevingsfarge 4 44 2 2 2" xfId="8446" xr:uid="{00000000-0005-0000-0000-00006D1C0000}"/>
    <cellStyle name="40% - uthevingsfarge 4 44 2 3" xfId="10363" xr:uid="{00000000-0005-0000-0000-00006E1C0000}"/>
    <cellStyle name="40% - uthevingsfarge 4 44 3" xfId="5092" xr:uid="{00000000-0005-0000-0000-00006F1C0000}"/>
    <cellStyle name="40% - uthevingsfarge 4 44 3 2" xfId="7745" xr:uid="{00000000-0005-0000-0000-0000701C0000}"/>
    <cellStyle name="40% - uthevingsfarge 4 44 4" xfId="9735" xr:uid="{00000000-0005-0000-0000-0000711C0000}"/>
    <cellStyle name="40% - uthevingsfarge 4 45" xfId="1851" xr:uid="{00000000-0005-0000-0000-0000721C0000}"/>
    <cellStyle name="40% - uthevingsfarge 4 45 2" xfId="1852" xr:uid="{00000000-0005-0000-0000-0000731C0000}"/>
    <cellStyle name="40% - uthevingsfarge 4 45 2 2" xfId="5814" xr:uid="{00000000-0005-0000-0000-0000741C0000}"/>
    <cellStyle name="40% - uthevingsfarge 4 45 2 2 2" xfId="8447" xr:uid="{00000000-0005-0000-0000-0000751C0000}"/>
    <cellStyle name="40% - uthevingsfarge 4 45 2 3" xfId="9920" xr:uid="{00000000-0005-0000-0000-0000761C0000}"/>
    <cellStyle name="40% - uthevingsfarge 4 45 3" xfId="5093" xr:uid="{00000000-0005-0000-0000-0000771C0000}"/>
    <cellStyle name="40% - uthevingsfarge 4 45 3 2" xfId="7746" xr:uid="{00000000-0005-0000-0000-0000781C0000}"/>
    <cellStyle name="40% - uthevingsfarge 4 45 4" xfId="9786" xr:uid="{00000000-0005-0000-0000-0000791C0000}"/>
    <cellStyle name="40% - uthevingsfarge 4 46" xfId="1853" xr:uid="{00000000-0005-0000-0000-00007A1C0000}"/>
    <cellStyle name="40% - uthevingsfarge 4 46 2" xfId="1854" xr:uid="{00000000-0005-0000-0000-00007B1C0000}"/>
    <cellStyle name="40% - uthevingsfarge 4 46 2 2" xfId="5815" xr:uid="{00000000-0005-0000-0000-00007C1C0000}"/>
    <cellStyle name="40% - uthevingsfarge 4 46 2 2 2" xfId="8448" xr:uid="{00000000-0005-0000-0000-00007D1C0000}"/>
    <cellStyle name="40% - uthevingsfarge 4 46 2 3" xfId="10362" xr:uid="{00000000-0005-0000-0000-00007E1C0000}"/>
    <cellStyle name="40% - uthevingsfarge 4 46 3" xfId="5094" xr:uid="{00000000-0005-0000-0000-00007F1C0000}"/>
    <cellStyle name="40% - uthevingsfarge 4 46 3 2" xfId="7747" xr:uid="{00000000-0005-0000-0000-0000801C0000}"/>
    <cellStyle name="40% - uthevingsfarge 4 46 4" xfId="9734" xr:uid="{00000000-0005-0000-0000-0000811C0000}"/>
    <cellStyle name="40% - uthevingsfarge 4 47" xfId="1855" xr:uid="{00000000-0005-0000-0000-0000821C0000}"/>
    <cellStyle name="40% - uthevingsfarge 4 47 2" xfId="1856" xr:uid="{00000000-0005-0000-0000-0000831C0000}"/>
    <cellStyle name="40% - uthevingsfarge 4 47 2 2" xfId="5816" xr:uid="{00000000-0005-0000-0000-0000841C0000}"/>
    <cellStyle name="40% - uthevingsfarge 4 47 2 2 2" xfId="8449" xr:uid="{00000000-0005-0000-0000-0000851C0000}"/>
    <cellStyle name="40% - uthevingsfarge 4 47 2 3" xfId="10578" xr:uid="{00000000-0005-0000-0000-0000861C0000}"/>
    <cellStyle name="40% - uthevingsfarge 4 47 3" xfId="5095" xr:uid="{00000000-0005-0000-0000-0000871C0000}"/>
    <cellStyle name="40% - uthevingsfarge 4 47 3 2" xfId="7748" xr:uid="{00000000-0005-0000-0000-0000881C0000}"/>
    <cellStyle name="40% - uthevingsfarge 4 47 4" xfId="9373" xr:uid="{00000000-0005-0000-0000-0000891C0000}"/>
    <cellStyle name="40% - uthevingsfarge 4 48" xfId="1857" xr:uid="{00000000-0005-0000-0000-00008A1C0000}"/>
    <cellStyle name="40% - uthevingsfarge 4 48 2" xfId="1858" xr:uid="{00000000-0005-0000-0000-00008B1C0000}"/>
    <cellStyle name="40% - uthevingsfarge 4 48 2 2" xfId="5817" xr:uid="{00000000-0005-0000-0000-00008C1C0000}"/>
    <cellStyle name="40% - uthevingsfarge 4 48 2 2 2" xfId="8450" xr:uid="{00000000-0005-0000-0000-00008D1C0000}"/>
    <cellStyle name="40% - uthevingsfarge 4 48 2 3" xfId="9921" xr:uid="{00000000-0005-0000-0000-00008E1C0000}"/>
    <cellStyle name="40% - uthevingsfarge 4 48 3" xfId="5096" xr:uid="{00000000-0005-0000-0000-00008F1C0000}"/>
    <cellStyle name="40% - uthevingsfarge 4 48 3 2" xfId="7749" xr:uid="{00000000-0005-0000-0000-0000901C0000}"/>
    <cellStyle name="40% - uthevingsfarge 4 48 4" xfId="9785" xr:uid="{00000000-0005-0000-0000-0000911C0000}"/>
    <cellStyle name="40% - uthevingsfarge 4 49" xfId="1859" xr:uid="{00000000-0005-0000-0000-0000921C0000}"/>
    <cellStyle name="40% - uthevingsfarge 4 49 2" xfId="1860" xr:uid="{00000000-0005-0000-0000-0000931C0000}"/>
    <cellStyle name="40% - uthevingsfarge 4 49 2 2" xfId="5818" xr:uid="{00000000-0005-0000-0000-0000941C0000}"/>
    <cellStyle name="40% - uthevingsfarge 4 49 2 2 2" xfId="8451" xr:uid="{00000000-0005-0000-0000-0000951C0000}"/>
    <cellStyle name="40% - uthevingsfarge 4 49 2 3" xfId="10361" xr:uid="{00000000-0005-0000-0000-0000961C0000}"/>
    <cellStyle name="40% - uthevingsfarge 4 49 3" xfId="5097" xr:uid="{00000000-0005-0000-0000-0000971C0000}"/>
    <cellStyle name="40% - uthevingsfarge 4 49 3 2" xfId="7750" xr:uid="{00000000-0005-0000-0000-0000981C0000}"/>
    <cellStyle name="40% - uthevingsfarge 4 49 4" xfId="9733" xr:uid="{00000000-0005-0000-0000-0000991C0000}"/>
    <cellStyle name="40% - uthevingsfarge 4 5" xfId="1861" xr:uid="{00000000-0005-0000-0000-00009A1C0000}"/>
    <cellStyle name="40% - uthevingsfarge 4 5 2" xfId="1862" xr:uid="{00000000-0005-0000-0000-00009B1C0000}"/>
    <cellStyle name="40% - uthevingsfarge 4 5 2 2" xfId="5819" xr:uid="{00000000-0005-0000-0000-00009C1C0000}"/>
    <cellStyle name="40% - uthevingsfarge 4 5 2 2 2" xfId="8452" xr:uid="{00000000-0005-0000-0000-00009D1C0000}"/>
    <cellStyle name="40% - uthevingsfarge 4 5 2 3" xfId="9922" xr:uid="{00000000-0005-0000-0000-00009E1C0000}"/>
    <cellStyle name="40% - uthevingsfarge 4 5 3" xfId="5098" xr:uid="{00000000-0005-0000-0000-00009F1C0000}"/>
    <cellStyle name="40% - uthevingsfarge 4 5 3 2" xfId="7751" xr:uid="{00000000-0005-0000-0000-0000A01C0000}"/>
    <cellStyle name="40% - uthevingsfarge 4 5 4" xfId="9784" xr:uid="{00000000-0005-0000-0000-0000A11C0000}"/>
    <cellStyle name="40% - uthevingsfarge 4 50" xfId="1863" xr:uid="{00000000-0005-0000-0000-0000A21C0000}"/>
    <cellStyle name="40% - uthevingsfarge 4 50 2" xfId="1864" xr:uid="{00000000-0005-0000-0000-0000A31C0000}"/>
    <cellStyle name="40% - uthevingsfarge 4 50 2 2" xfId="5820" xr:uid="{00000000-0005-0000-0000-0000A41C0000}"/>
    <cellStyle name="40% - uthevingsfarge 4 50 2 2 2" xfId="8453" xr:uid="{00000000-0005-0000-0000-0000A51C0000}"/>
    <cellStyle name="40% - uthevingsfarge 4 50 2 3" xfId="10360" xr:uid="{00000000-0005-0000-0000-0000A61C0000}"/>
    <cellStyle name="40% - uthevingsfarge 4 50 3" xfId="5099" xr:uid="{00000000-0005-0000-0000-0000A71C0000}"/>
    <cellStyle name="40% - uthevingsfarge 4 50 3 2" xfId="7752" xr:uid="{00000000-0005-0000-0000-0000A81C0000}"/>
    <cellStyle name="40% - uthevingsfarge 4 50 4" xfId="9732" xr:uid="{00000000-0005-0000-0000-0000A91C0000}"/>
    <cellStyle name="40% - uthevingsfarge 4 51" xfId="1865" xr:uid="{00000000-0005-0000-0000-0000AA1C0000}"/>
    <cellStyle name="40% - uthevingsfarge 4 51 2" xfId="1866" xr:uid="{00000000-0005-0000-0000-0000AB1C0000}"/>
    <cellStyle name="40% - uthevingsfarge 4 51 2 2" xfId="5821" xr:uid="{00000000-0005-0000-0000-0000AC1C0000}"/>
    <cellStyle name="40% - uthevingsfarge 4 51 2 2 2" xfId="8454" xr:uid="{00000000-0005-0000-0000-0000AD1C0000}"/>
    <cellStyle name="40% - uthevingsfarge 4 51 2 3" xfId="9923" xr:uid="{00000000-0005-0000-0000-0000AE1C0000}"/>
    <cellStyle name="40% - uthevingsfarge 4 51 3" xfId="5100" xr:uid="{00000000-0005-0000-0000-0000AF1C0000}"/>
    <cellStyle name="40% - uthevingsfarge 4 51 3 2" xfId="7753" xr:uid="{00000000-0005-0000-0000-0000B01C0000}"/>
    <cellStyle name="40% - uthevingsfarge 4 51 4" xfId="9783" xr:uid="{00000000-0005-0000-0000-0000B11C0000}"/>
    <cellStyle name="40% - uthevingsfarge 4 52" xfId="1867" xr:uid="{00000000-0005-0000-0000-0000B21C0000}"/>
    <cellStyle name="40% - uthevingsfarge 4 52 2" xfId="1868" xr:uid="{00000000-0005-0000-0000-0000B31C0000}"/>
    <cellStyle name="40% - uthevingsfarge 4 52 2 2" xfId="5822" xr:uid="{00000000-0005-0000-0000-0000B41C0000}"/>
    <cellStyle name="40% - uthevingsfarge 4 52 2 2 2" xfId="8455" xr:uid="{00000000-0005-0000-0000-0000B51C0000}"/>
    <cellStyle name="40% - uthevingsfarge 4 52 2 3" xfId="10359" xr:uid="{00000000-0005-0000-0000-0000B61C0000}"/>
    <cellStyle name="40% - uthevingsfarge 4 52 3" xfId="5101" xr:uid="{00000000-0005-0000-0000-0000B71C0000}"/>
    <cellStyle name="40% - uthevingsfarge 4 52 3 2" xfId="7754" xr:uid="{00000000-0005-0000-0000-0000B81C0000}"/>
    <cellStyle name="40% - uthevingsfarge 4 52 4" xfId="9731" xr:uid="{00000000-0005-0000-0000-0000B91C0000}"/>
    <cellStyle name="40% - uthevingsfarge 4 53" xfId="1869" xr:uid="{00000000-0005-0000-0000-0000BA1C0000}"/>
    <cellStyle name="40% - uthevingsfarge 4 53 2" xfId="1870" xr:uid="{00000000-0005-0000-0000-0000BB1C0000}"/>
    <cellStyle name="40% - uthevingsfarge 4 53 2 2" xfId="5823" xr:uid="{00000000-0005-0000-0000-0000BC1C0000}"/>
    <cellStyle name="40% - uthevingsfarge 4 53 2 2 2" xfId="8456" xr:uid="{00000000-0005-0000-0000-0000BD1C0000}"/>
    <cellStyle name="40% - uthevingsfarge 4 53 2 3" xfId="9924" xr:uid="{00000000-0005-0000-0000-0000BE1C0000}"/>
    <cellStyle name="40% - uthevingsfarge 4 53 3" xfId="5102" xr:uid="{00000000-0005-0000-0000-0000BF1C0000}"/>
    <cellStyle name="40% - uthevingsfarge 4 53 3 2" xfId="7755" xr:uid="{00000000-0005-0000-0000-0000C01C0000}"/>
    <cellStyle name="40% - uthevingsfarge 4 53 4" xfId="9782" xr:uid="{00000000-0005-0000-0000-0000C11C0000}"/>
    <cellStyle name="40% - uthevingsfarge 4 54" xfId="1871" xr:uid="{00000000-0005-0000-0000-0000C21C0000}"/>
    <cellStyle name="40% - uthevingsfarge 4 54 2" xfId="1872" xr:uid="{00000000-0005-0000-0000-0000C31C0000}"/>
    <cellStyle name="40% - uthevingsfarge 4 54 2 2" xfId="5824" xr:uid="{00000000-0005-0000-0000-0000C41C0000}"/>
    <cellStyle name="40% - uthevingsfarge 4 54 2 2 2" xfId="8457" xr:uid="{00000000-0005-0000-0000-0000C51C0000}"/>
    <cellStyle name="40% - uthevingsfarge 4 54 2 3" xfId="10358" xr:uid="{00000000-0005-0000-0000-0000C61C0000}"/>
    <cellStyle name="40% - uthevingsfarge 4 54 3" xfId="5103" xr:uid="{00000000-0005-0000-0000-0000C71C0000}"/>
    <cellStyle name="40% - uthevingsfarge 4 54 3 2" xfId="7756" xr:uid="{00000000-0005-0000-0000-0000C81C0000}"/>
    <cellStyle name="40% - uthevingsfarge 4 54 4" xfId="9730" xr:uid="{00000000-0005-0000-0000-0000C91C0000}"/>
    <cellStyle name="40% - uthevingsfarge 4 55" xfId="1873" xr:uid="{00000000-0005-0000-0000-0000CA1C0000}"/>
    <cellStyle name="40% - uthevingsfarge 4 55 2" xfId="1874" xr:uid="{00000000-0005-0000-0000-0000CB1C0000}"/>
    <cellStyle name="40% - uthevingsfarge 4 55 2 2" xfId="5825" xr:uid="{00000000-0005-0000-0000-0000CC1C0000}"/>
    <cellStyle name="40% - uthevingsfarge 4 55 2 2 2" xfId="8458" xr:uid="{00000000-0005-0000-0000-0000CD1C0000}"/>
    <cellStyle name="40% - uthevingsfarge 4 55 2 3" xfId="9925" xr:uid="{00000000-0005-0000-0000-0000CE1C0000}"/>
    <cellStyle name="40% - uthevingsfarge 4 55 3" xfId="5104" xr:uid="{00000000-0005-0000-0000-0000CF1C0000}"/>
    <cellStyle name="40% - uthevingsfarge 4 55 3 2" xfId="7757" xr:uid="{00000000-0005-0000-0000-0000D01C0000}"/>
    <cellStyle name="40% - uthevingsfarge 4 55 4" xfId="9781" xr:uid="{00000000-0005-0000-0000-0000D11C0000}"/>
    <cellStyle name="40% - uthevingsfarge 4 56" xfId="1875" xr:uid="{00000000-0005-0000-0000-0000D21C0000}"/>
    <cellStyle name="40% - uthevingsfarge 4 56 2" xfId="1876" xr:uid="{00000000-0005-0000-0000-0000D31C0000}"/>
    <cellStyle name="40% - uthevingsfarge 4 56 2 2" xfId="5826" xr:uid="{00000000-0005-0000-0000-0000D41C0000}"/>
    <cellStyle name="40% - uthevingsfarge 4 56 2 2 2" xfId="8459" xr:uid="{00000000-0005-0000-0000-0000D51C0000}"/>
    <cellStyle name="40% - uthevingsfarge 4 56 2 3" xfId="10357" xr:uid="{00000000-0005-0000-0000-0000D61C0000}"/>
    <cellStyle name="40% - uthevingsfarge 4 56 3" xfId="5105" xr:uid="{00000000-0005-0000-0000-0000D71C0000}"/>
    <cellStyle name="40% - uthevingsfarge 4 56 3 2" xfId="7758" xr:uid="{00000000-0005-0000-0000-0000D81C0000}"/>
    <cellStyle name="40% - uthevingsfarge 4 56 4" xfId="9729" xr:uid="{00000000-0005-0000-0000-0000D91C0000}"/>
    <cellStyle name="40% - uthevingsfarge 4 57" xfId="1877" xr:uid="{00000000-0005-0000-0000-0000DA1C0000}"/>
    <cellStyle name="40% - uthevingsfarge 4 57 2" xfId="1878" xr:uid="{00000000-0005-0000-0000-0000DB1C0000}"/>
    <cellStyle name="40% - uthevingsfarge 4 57 2 2" xfId="5827" xr:uid="{00000000-0005-0000-0000-0000DC1C0000}"/>
    <cellStyle name="40% - uthevingsfarge 4 57 2 2 2" xfId="8460" xr:uid="{00000000-0005-0000-0000-0000DD1C0000}"/>
    <cellStyle name="40% - uthevingsfarge 4 57 2 3" xfId="9926" xr:uid="{00000000-0005-0000-0000-0000DE1C0000}"/>
    <cellStyle name="40% - uthevingsfarge 4 57 3" xfId="5106" xr:uid="{00000000-0005-0000-0000-0000DF1C0000}"/>
    <cellStyle name="40% - uthevingsfarge 4 57 3 2" xfId="7759" xr:uid="{00000000-0005-0000-0000-0000E01C0000}"/>
    <cellStyle name="40% - uthevingsfarge 4 57 4" xfId="9780" xr:uid="{00000000-0005-0000-0000-0000E11C0000}"/>
    <cellStyle name="40% - uthevingsfarge 4 58" xfId="1879" xr:uid="{00000000-0005-0000-0000-0000E21C0000}"/>
    <cellStyle name="40% - uthevingsfarge 4 58 2" xfId="1880" xr:uid="{00000000-0005-0000-0000-0000E31C0000}"/>
    <cellStyle name="40% - uthevingsfarge 4 58 2 2" xfId="5828" xr:uid="{00000000-0005-0000-0000-0000E41C0000}"/>
    <cellStyle name="40% - uthevingsfarge 4 58 2 2 2" xfId="8461" xr:uid="{00000000-0005-0000-0000-0000E51C0000}"/>
    <cellStyle name="40% - uthevingsfarge 4 58 2 3" xfId="10356" xr:uid="{00000000-0005-0000-0000-0000E61C0000}"/>
    <cellStyle name="40% - uthevingsfarge 4 58 3" xfId="5107" xr:uid="{00000000-0005-0000-0000-0000E71C0000}"/>
    <cellStyle name="40% - uthevingsfarge 4 58 3 2" xfId="7760" xr:uid="{00000000-0005-0000-0000-0000E81C0000}"/>
    <cellStyle name="40% - uthevingsfarge 4 58 4" xfId="9728" xr:uid="{00000000-0005-0000-0000-0000E91C0000}"/>
    <cellStyle name="40% - uthevingsfarge 4 59" xfId="1881" xr:uid="{00000000-0005-0000-0000-0000EA1C0000}"/>
    <cellStyle name="40% - uthevingsfarge 4 59 2" xfId="1882" xr:uid="{00000000-0005-0000-0000-0000EB1C0000}"/>
    <cellStyle name="40% - uthevingsfarge 4 59 2 2" xfId="5829" xr:uid="{00000000-0005-0000-0000-0000EC1C0000}"/>
    <cellStyle name="40% - uthevingsfarge 4 59 2 2 2" xfId="8462" xr:uid="{00000000-0005-0000-0000-0000ED1C0000}"/>
    <cellStyle name="40% - uthevingsfarge 4 59 2 3" xfId="9927" xr:uid="{00000000-0005-0000-0000-0000EE1C0000}"/>
    <cellStyle name="40% - uthevingsfarge 4 59 3" xfId="5108" xr:uid="{00000000-0005-0000-0000-0000EF1C0000}"/>
    <cellStyle name="40% - uthevingsfarge 4 59 3 2" xfId="7761" xr:uid="{00000000-0005-0000-0000-0000F01C0000}"/>
    <cellStyle name="40% - uthevingsfarge 4 59 4" xfId="9779" xr:uid="{00000000-0005-0000-0000-0000F11C0000}"/>
    <cellStyle name="40% - uthevingsfarge 4 6" xfId="1883" xr:uid="{00000000-0005-0000-0000-0000F21C0000}"/>
    <cellStyle name="40% - uthevingsfarge 4 6 2" xfId="1884" xr:uid="{00000000-0005-0000-0000-0000F31C0000}"/>
    <cellStyle name="40% - uthevingsfarge 4 6 2 2" xfId="5830" xr:uid="{00000000-0005-0000-0000-0000F41C0000}"/>
    <cellStyle name="40% - uthevingsfarge 4 6 2 2 2" xfId="8463" xr:uid="{00000000-0005-0000-0000-0000F51C0000}"/>
    <cellStyle name="40% - uthevingsfarge 4 6 2 3" xfId="10355" xr:uid="{00000000-0005-0000-0000-0000F61C0000}"/>
    <cellStyle name="40% - uthevingsfarge 4 6 3" xfId="5109" xr:uid="{00000000-0005-0000-0000-0000F71C0000}"/>
    <cellStyle name="40% - uthevingsfarge 4 6 3 2" xfId="7762" xr:uid="{00000000-0005-0000-0000-0000F81C0000}"/>
    <cellStyle name="40% - uthevingsfarge 4 6 4" xfId="9727" xr:uid="{00000000-0005-0000-0000-0000F91C0000}"/>
    <cellStyle name="40% - uthevingsfarge 4 60" xfId="1885" xr:uid="{00000000-0005-0000-0000-0000FA1C0000}"/>
    <cellStyle name="40% - uthevingsfarge 4 60 2" xfId="1886" xr:uid="{00000000-0005-0000-0000-0000FB1C0000}"/>
    <cellStyle name="40% - uthevingsfarge 4 60 3" xfId="9372" xr:uid="{00000000-0005-0000-0000-0000FC1C0000}"/>
    <cellStyle name="40% - uthevingsfarge 4 61" xfId="1887" xr:uid="{00000000-0005-0000-0000-0000FD1C0000}"/>
    <cellStyle name="40% - uthevingsfarge 4 61 2" xfId="1888" xr:uid="{00000000-0005-0000-0000-0000FE1C0000}"/>
    <cellStyle name="40% - uthevingsfarge 4 62" xfId="1889" xr:uid="{00000000-0005-0000-0000-0000FF1C0000}"/>
    <cellStyle name="40% - uthevingsfarge 4 62 2" xfId="1890" xr:uid="{00000000-0005-0000-0000-0000001D0000}"/>
    <cellStyle name="40% - uthevingsfarge 4 63" xfId="1891" xr:uid="{00000000-0005-0000-0000-0000011D0000}"/>
    <cellStyle name="40% - uthevingsfarge 4 63 2" xfId="1892" xr:uid="{00000000-0005-0000-0000-0000021D0000}"/>
    <cellStyle name="40% - uthevingsfarge 4 64" xfId="1893" xr:uid="{00000000-0005-0000-0000-0000031D0000}"/>
    <cellStyle name="40% - uthevingsfarge 4 64 2" xfId="1894" xr:uid="{00000000-0005-0000-0000-0000041D0000}"/>
    <cellStyle name="40% - uthevingsfarge 4 65" xfId="1895" xr:uid="{00000000-0005-0000-0000-0000051D0000}"/>
    <cellStyle name="40% - uthevingsfarge 4 65 2" xfId="1896" xr:uid="{00000000-0005-0000-0000-0000061D0000}"/>
    <cellStyle name="40% - uthevingsfarge 4 66" xfId="1897" xr:uid="{00000000-0005-0000-0000-0000071D0000}"/>
    <cellStyle name="40% - uthevingsfarge 4 66 2" xfId="1898" xr:uid="{00000000-0005-0000-0000-0000081D0000}"/>
    <cellStyle name="40% - uthevingsfarge 4 67" xfId="1899" xr:uid="{00000000-0005-0000-0000-0000091D0000}"/>
    <cellStyle name="40% - uthevingsfarge 4 67 2" xfId="1900" xr:uid="{00000000-0005-0000-0000-00000A1D0000}"/>
    <cellStyle name="40% - uthevingsfarge 4 68" xfId="1901" xr:uid="{00000000-0005-0000-0000-00000B1D0000}"/>
    <cellStyle name="40% - uthevingsfarge 4 68 2" xfId="1902" xr:uid="{00000000-0005-0000-0000-00000C1D0000}"/>
    <cellStyle name="40% - uthevingsfarge 4 69" xfId="1903" xr:uid="{00000000-0005-0000-0000-00000D1D0000}"/>
    <cellStyle name="40% - uthevingsfarge 4 69 2" xfId="1904" xr:uid="{00000000-0005-0000-0000-00000E1D0000}"/>
    <cellStyle name="40% - uthevingsfarge 4 7" xfId="1905" xr:uid="{00000000-0005-0000-0000-00000F1D0000}"/>
    <cellStyle name="40% - uthevingsfarge 4 7 2" xfId="1906" xr:uid="{00000000-0005-0000-0000-0000101D0000}"/>
    <cellStyle name="40% - uthevingsfarge 4 7 2 2" xfId="5831" xr:uid="{00000000-0005-0000-0000-0000111D0000}"/>
    <cellStyle name="40% - uthevingsfarge 4 7 2 2 2" xfId="8464" xr:uid="{00000000-0005-0000-0000-0000121D0000}"/>
    <cellStyle name="40% - uthevingsfarge 4 7 2 3" xfId="10354" xr:uid="{00000000-0005-0000-0000-0000131D0000}"/>
    <cellStyle name="40% - uthevingsfarge 4 7 3" xfId="5110" xr:uid="{00000000-0005-0000-0000-0000141D0000}"/>
    <cellStyle name="40% - uthevingsfarge 4 7 3 2" xfId="7763" xr:uid="{00000000-0005-0000-0000-0000151D0000}"/>
    <cellStyle name="40% - uthevingsfarge 4 7 4" xfId="10675" xr:uid="{00000000-0005-0000-0000-0000161D0000}"/>
    <cellStyle name="40% - uthevingsfarge 4 70" xfId="1907" xr:uid="{00000000-0005-0000-0000-0000171D0000}"/>
    <cellStyle name="40% - uthevingsfarge 4 70 2" xfId="1908" xr:uid="{00000000-0005-0000-0000-0000181D0000}"/>
    <cellStyle name="40% - uthevingsfarge 4 71" xfId="1909" xr:uid="{00000000-0005-0000-0000-0000191D0000}"/>
    <cellStyle name="40% - uthevingsfarge 4 71 2" xfId="1910" xr:uid="{00000000-0005-0000-0000-00001A1D0000}"/>
    <cellStyle name="40% - uthevingsfarge 4 72" xfId="1911" xr:uid="{00000000-0005-0000-0000-00001B1D0000}"/>
    <cellStyle name="40% - uthevingsfarge 4 72 2" xfId="1912" xr:uid="{00000000-0005-0000-0000-00001C1D0000}"/>
    <cellStyle name="40% - uthevingsfarge 4 73" xfId="1913" xr:uid="{00000000-0005-0000-0000-00001D1D0000}"/>
    <cellStyle name="40% - uthevingsfarge 4 73 2" xfId="1914" xr:uid="{00000000-0005-0000-0000-00001E1D0000}"/>
    <cellStyle name="40% - uthevingsfarge 4 74" xfId="1915" xr:uid="{00000000-0005-0000-0000-00001F1D0000}"/>
    <cellStyle name="40% - uthevingsfarge 4 74 2" xfId="1916" xr:uid="{00000000-0005-0000-0000-0000201D0000}"/>
    <cellStyle name="40% - uthevingsfarge 4 75" xfId="1917" xr:uid="{00000000-0005-0000-0000-0000211D0000}"/>
    <cellStyle name="40% - uthevingsfarge 4 75 2" xfId="1918" xr:uid="{00000000-0005-0000-0000-0000221D0000}"/>
    <cellStyle name="40% - uthevingsfarge 4 76" xfId="1919" xr:uid="{00000000-0005-0000-0000-0000231D0000}"/>
    <cellStyle name="40% - uthevingsfarge 4 76 2" xfId="1920" xr:uid="{00000000-0005-0000-0000-0000241D0000}"/>
    <cellStyle name="40% - uthevingsfarge 4 77" xfId="1921" xr:uid="{00000000-0005-0000-0000-0000251D0000}"/>
    <cellStyle name="40% - uthevingsfarge 4 78" xfId="1922" xr:uid="{00000000-0005-0000-0000-0000261D0000}"/>
    <cellStyle name="40% - uthevingsfarge 4 79" xfId="1923" xr:uid="{00000000-0005-0000-0000-0000271D0000}"/>
    <cellStyle name="40% - uthevingsfarge 4 8" xfId="1924" xr:uid="{00000000-0005-0000-0000-0000281D0000}"/>
    <cellStyle name="40% - uthevingsfarge 4 8 2" xfId="1925" xr:uid="{00000000-0005-0000-0000-0000291D0000}"/>
    <cellStyle name="40% - uthevingsfarge 4 8 2 2" xfId="5832" xr:uid="{00000000-0005-0000-0000-00002A1D0000}"/>
    <cellStyle name="40% - uthevingsfarge 4 8 2 2 2" xfId="8465" xr:uid="{00000000-0005-0000-0000-00002B1D0000}"/>
    <cellStyle name="40% - uthevingsfarge 4 8 2 3" xfId="9778" xr:uid="{00000000-0005-0000-0000-00002C1D0000}"/>
    <cellStyle name="40% - uthevingsfarge 4 8 3" xfId="5111" xr:uid="{00000000-0005-0000-0000-00002D1D0000}"/>
    <cellStyle name="40% - uthevingsfarge 4 8 3 2" xfId="7764" xr:uid="{00000000-0005-0000-0000-00002E1D0000}"/>
    <cellStyle name="40% - uthevingsfarge 4 8 4" xfId="9371" xr:uid="{00000000-0005-0000-0000-00002F1D0000}"/>
    <cellStyle name="40% - uthevingsfarge 4 80" xfId="1926" xr:uid="{00000000-0005-0000-0000-0000301D0000}"/>
    <cellStyle name="40% - uthevingsfarge 4 81" xfId="1927" xr:uid="{00000000-0005-0000-0000-0000311D0000}"/>
    <cellStyle name="40% - uthevingsfarge 4 82" xfId="1928" xr:uid="{00000000-0005-0000-0000-0000321D0000}"/>
    <cellStyle name="40% - uthevingsfarge 4 83" xfId="1929" xr:uid="{00000000-0005-0000-0000-0000331D0000}"/>
    <cellStyle name="40% - uthevingsfarge 4 84" xfId="1930" xr:uid="{00000000-0005-0000-0000-0000341D0000}"/>
    <cellStyle name="40% - uthevingsfarge 4 85" xfId="1931" xr:uid="{00000000-0005-0000-0000-0000351D0000}"/>
    <cellStyle name="40% - uthevingsfarge 4 86" xfId="1932" xr:uid="{00000000-0005-0000-0000-0000361D0000}"/>
    <cellStyle name="40% - uthevingsfarge 4 87" xfId="1933" xr:uid="{00000000-0005-0000-0000-0000371D0000}"/>
    <cellStyle name="40% - uthevingsfarge 4 88" xfId="1934" xr:uid="{00000000-0005-0000-0000-0000381D0000}"/>
    <cellStyle name="40% - uthevingsfarge 4 89" xfId="1935" xr:uid="{00000000-0005-0000-0000-0000391D0000}"/>
    <cellStyle name="40% - uthevingsfarge 4 9" xfId="1936" xr:uid="{00000000-0005-0000-0000-00003A1D0000}"/>
    <cellStyle name="40% - uthevingsfarge 4 9 2" xfId="1937" xr:uid="{00000000-0005-0000-0000-00003B1D0000}"/>
    <cellStyle name="40% - uthevingsfarge 4 9 2 2" xfId="5833" xr:uid="{00000000-0005-0000-0000-00003C1D0000}"/>
    <cellStyle name="40% - uthevingsfarge 4 9 2 2 2" xfId="8466" xr:uid="{00000000-0005-0000-0000-00003D1D0000}"/>
    <cellStyle name="40% - uthevingsfarge 4 9 2 3" xfId="10353" xr:uid="{00000000-0005-0000-0000-00003E1D0000}"/>
    <cellStyle name="40% - uthevingsfarge 4 9 3" xfId="5112" xr:uid="{00000000-0005-0000-0000-00003F1D0000}"/>
    <cellStyle name="40% - uthevingsfarge 4 9 3 2" xfId="7765" xr:uid="{00000000-0005-0000-0000-0000401D0000}"/>
    <cellStyle name="40% - uthevingsfarge 4 9 4" xfId="10674" xr:uid="{00000000-0005-0000-0000-0000411D0000}"/>
    <cellStyle name="40% - uthevingsfarge 4 90" xfId="1938" xr:uid="{00000000-0005-0000-0000-0000421D0000}"/>
    <cellStyle name="40% - uthevingsfarge 4 90 2" xfId="2920" xr:uid="{00000000-0005-0000-0000-0000431D0000}"/>
    <cellStyle name="40% - uthevingsfarge 4 90 2 2" xfId="3400" xr:uid="{00000000-0005-0000-0000-0000441D0000}"/>
    <cellStyle name="40% - uthevingsfarge 4 90 2 2 2" xfId="6985" xr:uid="{00000000-0005-0000-0000-0000451D0000}"/>
    <cellStyle name="40% - uthevingsfarge 4 90 2 3" xfId="3710" xr:uid="{00000000-0005-0000-0000-0000461D0000}"/>
    <cellStyle name="40% - uthevingsfarge 4 90 2 4" xfId="6493" xr:uid="{00000000-0005-0000-0000-0000471D0000}"/>
    <cellStyle name="40% - uthevingsfarge 4 90 2 5" xfId="8985" xr:uid="{00000000-0005-0000-0000-0000481D0000}"/>
    <cellStyle name="40% - uthevingsfarge 4 90 3" xfId="3399" xr:uid="{00000000-0005-0000-0000-0000491D0000}"/>
    <cellStyle name="40% - uthevingsfarge 4 90 3 2" xfId="6984" xr:uid="{00000000-0005-0000-0000-00004A1D0000}"/>
    <cellStyle name="40% - uthevingsfarge 4 90 4" xfId="3829" xr:uid="{00000000-0005-0000-0000-00004B1D0000}"/>
    <cellStyle name="40% - uthevingsfarge 4 90 5" xfId="6208" xr:uid="{00000000-0005-0000-0000-00004C1D0000}"/>
    <cellStyle name="40% - uthevingsfarge 4 90 6" xfId="8984" xr:uid="{00000000-0005-0000-0000-00004D1D0000}"/>
    <cellStyle name="40% - uthevingsfarge 4 91" xfId="1939" xr:uid="{00000000-0005-0000-0000-00004E1D0000}"/>
    <cellStyle name="40% - uthevingsfarge 4 91 2" xfId="2921" xr:uid="{00000000-0005-0000-0000-00004F1D0000}"/>
    <cellStyle name="40% - uthevingsfarge 4 91 2 2" xfId="3402" xr:uid="{00000000-0005-0000-0000-0000501D0000}"/>
    <cellStyle name="40% - uthevingsfarge 4 91 2 2 2" xfId="6987" xr:uid="{00000000-0005-0000-0000-0000511D0000}"/>
    <cellStyle name="40% - uthevingsfarge 4 91 2 3" xfId="3675" xr:uid="{00000000-0005-0000-0000-0000521D0000}"/>
    <cellStyle name="40% - uthevingsfarge 4 91 2 4" xfId="6494" xr:uid="{00000000-0005-0000-0000-0000531D0000}"/>
    <cellStyle name="40% - uthevingsfarge 4 91 2 5" xfId="8987" xr:uid="{00000000-0005-0000-0000-0000541D0000}"/>
    <cellStyle name="40% - uthevingsfarge 4 91 3" xfId="3401" xr:uid="{00000000-0005-0000-0000-0000551D0000}"/>
    <cellStyle name="40% - uthevingsfarge 4 91 3 2" xfId="6986" xr:uid="{00000000-0005-0000-0000-0000561D0000}"/>
    <cellStyle name="40% - uthevingsfarge 4 91 4" xfId="3828" xr:uid="{00000000-0005-0000-0000-0000571D0000}"/>
    <cellStyle name="40% - uthevingsfarge 4 91 5" xfId="6209" xr:uid="{00000000-0005-0000-0000-0000581D0000}"/>
    <cellStyle name="40% - uthevingsfarge 4 91 6" xfId="8986" xr:uid="{00000000-0005-0000-0000-0000591D0000}"/>
    <cellStyle name="40% - uthevingsfarge 4 92" xfId="1940" xr:uid="{00000000-0005-0000-0000-00005A1D0000}"/>
    <cellStyle name="40% - uthevingsfarge 4 92 2" xfId="2922" xr:uid="{00000000-0005-0000-0000-00005B1D0000}"/>
    <cellStyle name="40% - uthevingsfarge 4 92 2 2" xfId="3404" xr:uid="{00000000-0005-0000-0000-00005C1D0000}"/>
    <cellStyle name="40% - uthevingsfarge 4 92 2 2 2" xfId="6989" xr:uid="{00000000-0005-0000-0000-00005D1D0000}"/>
    <cellStyle name="40% - uthevingsfarge 4 92 2 3" xfId="4094" xr:uid="{00000000-0005-0000-0000-00005E1D0000}"/>
    <cellStyle name="40% - uthevingsfarge 4 92 2 4" xfId="6495" xr:uid="{00000000-0005-0000-0000-00005F1D0000}"/>
    <cellStyle name="40% - uthevingsfarge 4 92 2 5" xfId="8989" xr:uid="{00000000-0005-0000-0000-0000601D0000}"/>
    <cellStyle name="40% - uthevingsfarge 4 92 3" xfId="3403" xr:uid="{00000000-0005-0000-0000-0000611D0000}"/>
    <cellStyle name="40% - uthevingsfarge 4 92 3 2" xfId="6988" xr:uid="{00000000-0005-0000-0000-0000621D0000}"/>
    <cellStyle name="40% - uthevingsfarge 4 92 4" xfId="3827" xr:uid="{00000000-0005-0000-0000-0000631D0000}"/>
    <cellStyle name="40% - uthevingsfarge 4 92 5" xfId="6210" xr:uid="{00000000-0005-0000-0000-0000641D0000}"/>
    <cellStyle name="40% - uthevingsfarge 4 92 6" xfId="8988" xr:uid="{00000000-0005-0000-0000-0000651D0000}"/>
    <cellStyle name="40% - uthevingsfarge 4 93" xfId="1941" xr:uid="{00000000-0005-0000-0000-0000661D0000}"/>
    <cellStyle name="40% - uthevingsfarge 4 93 2" xfId="2923" xr:uid="{00000000-0005-0000-0000-0000671D0000}"/>
    <cellStyle name="40% - uthevingsfarge 4 93 2 2" xfId="3406" xr:uid="{00000000-0005-0000-0000-0000681D0000}"/>
    <cellStyle name="40% - uthevingsfarge 4 93 2 2 2" xfId="6991" xr:uid="{00000000-0005-0000-0000-0000691D0000}"/>
    <cellStyle name="40% - uthevingsfarge 4 93 2 3" xfId="4021" xr:uid="{00000000-0005-0000-0000-00006A1D0000}"/>
    <cellStyle name="40% - uthevingsfarge 4 93 2 4" xfId="6496" xr:uid="{00000000-0005-0000-0000-00006B1D0000}"/>
    <cellStyle name="40% - uthevingsfarge 4 93 2 5" xfId="8991" xr:uid="{00000000-0005-0000-0000-00006C1D0000}"/>
    <cellStyle name="40% - uthevingsfarge 4 93 3" xfId="3405" xr:uid="{00000000-0005-0000-0000-00006D1D0000}"/>
    <cellStyle name="40% - uthevingsfarge 4 93 3 2" xfId="6990" xr:uid="{00000000-0005-0000-0000-00006E1D0000}"/>
    <cellStyle name="40% - uthevingsfarge 4 93 4" xfId="3826" xr:uid="{00000000-0005-0000-0000-00006F1D0000}"/>
    <cellStyle name="40% - uthevingsfarge 4 93 5" xfId="6211" xr:uid="{00000000-0005-0000-0000-0000701D0000}"/>
    <cellStyle name="40% - uthevingsfarge 4 93 6" xfId="8990" xr:uid="{00000000-0005-0000-0000-0000711D0000}"/>
    <cellStyle name="40% - uthevingsfarge 4 94" xfId="1942" xr:uid="{00000000-0005-0000-0000-0000721D0000}"/>
    <cellStyle name="40% - uthevingsfarge 4 94 2" xfId="2924" xr:uid="{00000000-0005-0000-0000-0000731D0000}"/>
    <cellStyle name="40% - uthevingsfarge 4 94 2 2" xfId="3408" xr:uid="{00000000-0005-0000-0000-0000741D0000}"/>
    <cellStyle name="40% - uthevingsfarge 4 94 2 2 2" xfId="6993" xr:uid="{00000000-0005-0000-0000-0000751D0000}"/>
    <cellStyle name="40% - uthevingsfarge 4 94 2 3" xfId="3709" xr:uid="{00000000-0005-0000-0000-0000761D0000}"/>
    <cellStyle name="40% - uthevingsfarge 4 94 2 4" xfId="6497" xr:uid="{00000000-0005-0000-0000-0000771D0000}"/>
    <cellStyle name="40% - uthevingsfarge 4 94 2 5" xfId="8993" xr:uid="{00000000-0005-0000-0000-0000781D0000}"/>
    <cellStyle name="40% - uthevingsfarge 4 94 3" xfId="3407" xr:uid="{00000000-0005-0000-0000-0000791D0000}"/>
    <cellStyle name="40% - uthevingsfarge 4 94 3 2" xfId="6992" xr:uid="{00000000-0005-0000-0000-00007A1D0000}"/>
    <cellStyle name="40% - uthevingsfarge 4 94 4" xfId="3825" xr:uid="{00000000-0005-0000-0000-00007B1D0000}"/>
    <cellStyle name="40% - uthevingsfarge 4 94 5" xfId="6212" xr:uid="{00000000-0005-0000-0000-00007C1D0000}"/>
    <cellStyle name="40% - uthevingsfarge 4 94 6" xfId="8992" xr:uid="{00000000-0005-0000-0000-00007D1D0000}"/>
    <cellStyle name="40% - uthevingsfarge 4 95" xfId="1943" xr:uid="{00000000-0005-0000-0000-00007E1D0000}"/>
    <cellStyle name="40% - uthevingsfarge 4 95 2" xfId="2925" xr:uid="{00000000-0005-0000-0000-00007F1D0000}"/>
    <cellStyle name="40% - uthevingsfarge 4 95 2 2" xfId="3410" xr:uid="{00000000-0005-0000-0000-0000801D0000}"/>
    <cellStyle name="40% - uthevingsfarge 4 95 2 2 2" xfId="6995" xr:uid="{00000000-0005-0000-0000-0000811D0000}"/>
    <cellStyle name="40% - uthevingsfarge 4 95 2 3" xfId="4091" xr:uid="{00000000-0005-0000-0000-0000821D0000}"/>
    <cellStyle name="40% - uthevingsfarge 4 95 2 4" xfId="6498" xr:uid="{00000000-0005-0000-0000-0000831D0000}"/>
    <cellStyle name="40% - uthevingsfarge 4 95 2 5" xfId="8995" xr:uid="{00000000-0005-0000-0000-0000841D0000}"/>
    <cellStyle name="40% - uthevingsfarge 4 95 3" xfId="3409" xr:uid="{00000000-0005-0000-0000-0000851D0000}"/>
    <cellStyle name="40% - uthevingsfarge 4 95 3 2" xfId="6994" xr:uid="{00000000-0005-0000-0000-0000861D0000}"/>
    <cellStyle name="40% - uthevingsfarge 4 95 4" xfId="3824" xr:uid="{00000000-0005-0000-0000-0000871D0000}"/>
    <cellStyle name="40% - uthevingsfarge 4 95 5" xfId="6213" xr:uid="{00000000-0005-0000-0000-0000881D0000}"/>
    <cellStyle name="40% - uthevingsfarge 4 95 6" xfId="8994" xr:uid="{00000000-0005-0000-0000-0000891D0000}"/>
    <cellStyle name="40% - uthevingsfarge 4 96" xfId="1944" xr:uid="{00000000-0005-0000-0000-00008A1D0000}"/>
    <cellStyle name="40% - uthevingsfarge 4 96 2" xfId="2926" xr:uid="{00000000-0005-0000-0000-00008B1D0000}"/>
    <cellStyle name="40% - uthevingsfarge 4 96 2 2" xfId="3412" xr:uid="{00000000-0005-0000-0000-00008C1D0000}"/>
    <cellStyle name="40% - uthevingsfarge 4 96 2 2 2" xfId="6997" xr:uid="{00000000-0005-0000-0000-00008D1D0000}"/>
    <cellStyle name="40% - uthevingsfarge 4 96 2 3" xfId="4092" xr:uid="{00000000-0005-0000-0000-00008E1D0000}"/>
    <cellStyle name="40% - uthevingsfarge 4 96 2 4" xfId="6499" xr:uid="{00000000-0005-0000-0000-00008F1D0000}"/>
    <cellStyle name="40% - uthevingsfarge 4 96 2 5" xfId="8997" xr:uid="{00000000-0005-0000-0000-0000901D0000}"/>
    <cellStyle name="40% - uthevingsfarge 4 96 3" xfId="3411" xr:uid="{00000000-0005-0000-0000-0000911D0000}"/>
    <cellStyle name="40% - uthevingsfarge 4 96 3 2" xfId="6996" xr:uid="{00000000-0005-0000-0000-0000921D0000}"/>
    <cellStyle name="40% - uthevingsfarge 4 96 4" xfId="3823" xr:uid="{00000000-0005-0000-0000-0000931D0000}"/>
    <cellStyle name="40% - uthevingsfarge 4 96 5" xfId="6214" xr:uid="{00000000-0005-0000-0000-0000941D0000}"/>
    <cellStyle name="40% - uthevingsfarge 4 96 6" xfId="8996" xr:uid="{00000000-0005-0000-0000-0000951D0000}"/>
    <cellStyle name="40% - uthevingsfarge 4 97" xfId="1945" xr:uid="{00000000-0005-0000-0000-0000961D0000}"/>
    <cellStyle name="40% - uthevingsfarge 4 97 2" xfId="2927" xr:uid="{00000000-0005-0000-0000-0000971D0000}"/>
    <cellStyle name="40% - uthevingsfarge 4 97 2 2" xfId="3414" xr:uid="{00000000-0005-0000-0000-0000981D0000}"/>
    <cellStyle name="40% - uthevingsfarge 4 97 2 2 2" xfId="6999" xr:uid="{00000000-0005-0000-0000-0000991D0000}"/>
    <cellStyle name="40% - uthevingsfarge 4 97 2 3" xfId="4020" xr:uid="{00000000-0005-0000-0000-00009A1D0000}"/>
    <cellStyle name="40% - uthevingsfarge 4 97 2 4" xfId="6500" xr:uid="{00000000-0005-0000-0000-00009B1D0000}"/>
    <cellStyle name="40% - uthevingsfarge 4 97 2 5" xfId="8999" xr:uid="{00000000-0005-0000-0000-00009C1D0000}"/>
    <cellStyle name="40% - uthevingsfarge 4 97 3" xfId="3413" xr:uid="{00000000-0005-0000-0000-00009D1D0000}"/>
    <cellStyle name="40% - uthevingsfarge 4 97 3 2" xfId="6998" xr:uid="{00000000-0005-0000-0000-00009E1D0000}"/>
    <cellStyle name="40% - uthevingsfarge 4 97 4" xfId="3822" xr:uid="{00000000-0005-0000-0000-00009F1D0000}"/>
    <cellStyle name="40% - uthevingsfarge 4 97 5" xfId="6215" xr:uid="{00000000-0005-0000-0000-0000A01D0000}"/>
    <cellStyle name="40% - uthevingsfarge 4 97 6" xfId="8998" xr:uid="{00000000-0005-0000-0000-0000A11D0000}"/>
    <cellStyle name="40% - uthevingsfarge 4 98" xfId="1946" xr:uid="{00000000-0005-0000-0000-0000A21D0000}"/>
    <cellStyle name="40% - uthevingsfarge 4 98 2" xfId="2928" xr:uid="{00000000-0005-0000-0000-0000A31D0000}"/>
    <cellStyle name="40% - uthevingsfarge 4 98 2 2" xfId="3416" xr:uid="{00000000-0005-0000-0000-0000A41D0000}"/>
    <cellStyle name="40% - uthevingsfarge 4 98 2 2 2" xfId="7001" xr:uid="{00000000-0005-0000-0000-0000A51D0000}"/>
    <cellStyle name="40% - uthevingsfarge 4 98 2 3" xfId="3708" xr:uid="{00000000-0005-0000-0000-0000A61D0000}"/>
    <cellStyle name="40% - uthevingsfarge 4 98 2 4" xfId="6501" xr:uid="{00000000-0005-0000-0000-0000A71D0000}"/>
    <cellStyle name="40% - uthevingsfarge 4 98 2 5" xfId="9001" xr:uid="{00000000-0005-0000-0000-0000A81D0000}"/>
    <cellStyle name="40% - uthevingsfarge 4 98 3" xfId="3415" xr:uid="{00000000-0005-0000-0000-0000A91D0000}"/>
    <cellStyle name="40% - uthevingsfarge 4 98 3 2" xfId="7000" xr:uid="{00000000-0005-0000-0000-0000AA1D0000}"/>
    <cellStyle name="40% - uthevingsfarge 4 98 4" xfId="3821" xr:uid="{00000000-0005-0000-0000-0000AB1D0000}"/>
    <cellStyle name="40% - uthevingsfarge 4 98 5" xfId="6216" xr:uid="{00000000-0005-0000-0000-0000AC1D0000}"/>
    <cellStyle name="40% - uthevingsfarge 4 98 6" xfId="9000" xr:uid="{00000000-0005-0000-0000-0000AD1D0000}"/>
    <cellStyle name="40% - uthevingsfarge 4 99" xfId="1947" xr:uid="{00000000-0005-0000-0000-0000AE1D0000}"/>
    <cellStyle name="40% - uthevingsfarge 4 99 2" xfId="2929" xr:uid="{00000000-0005-0000-0000-0000AF1D0000}"/>
    <cellStyle name="40% - uthevingsfarge 4 99 2 2" xfId="3418" xr:uid="{00000000-0005-0000-0000-0000B01D0000}"/>
    <cellStyle name="40% - uthevingsfarge 4 99 2 2 2" xfId="7003" xr:uid="{00000000-0005-0000-0000-0000B11D0000}"/>
    <cellStyle name="40% - uthevingsfarge 4 99 2 3" xfId="4089" xr:uid="{00000000-0005-0000-0000-0000B21D0000}"/>
    <cellStyle name="40% - uthevingsfarge 4 99 2 4" xfId="6502" xr:uid="{00000000-0005-0000-0000-0000B31D0000}"/>
    <cellStyle name="40% - uthevingsfarge 4 99 2 5" xfId="9003" xr:uid="{00000000-0005-0000-0000-0000B41D0000}"/>
    <cellStyle name="40% - uthevingsfarge 4 99 3" xfId="3417" xr:uid="{00000000-0005-0000-0000-0000B51D0000}"/>
    <cellStyle name="40% - uthevingsfarge 4 99 3 2" xfId="7002" xr:uid="{00000000-0005-0000-0000-0000B61D0000}"/>
    <cellStyle name="40% - uthevingsfarge 4 99 4" xfId="3820" xr:uid="{00000000-0005-0000-0000-0000B71D0000}"/>
    <cellStyle name="40% - uthevingsfarge 4 99 5" xfId="6217" xr:uid="{00000000-0005-0000-0000-0000B81D0000}"/>
    <cellStyle name="40% - uthevingsfarge 4 99 6" xfId="9002" xr:uid="{00000000-0005-0000-0000-0000B91D0000}"/>
    <cellStyle name="40% - uthevingsfarge 5 10" xfId="1948" xr:uid="{00000000-0005-0000-0000-0000BA1D0000}"/>
    <cellStyle name="40% - uthevingsfarge 5 10 2" xfId="1949" xr:uid="{00000000-0005-0000-0000-0000BB1D0000}"/>
    <cellStyle name="40% - uthevingsfarge 5 10 2 2" xfId="5834" xr:uid="{00000000-0005-0000-0000-0000BC1D0000}"/>
    <cellStyle name="40% - uthevingsfarge 5 10 2 2 2" xfId="8467" xr:uid="{00000000-0005-0000-0000-0000BD1D0000}"/>
    <cellStyle name="40% - uthevingsfarge 5 10 2 3" xfId="9777" xr:uid="{00000000-0005-0000-0000-0000BE1D0000}"/>
    <cellStyle name="40% - uthevingsfarge 5 10 3" xfId="5113" xr:uid="{00000000-0005-0000-0000-0000BF1D0000}"/>
    <cellStyle name="40% - uthevingsfarge 5 10 3 2" xfId="7766" xr:uid="{00000000-0005-0000-0000-0000C01D0000}"/>
    <cellStyle name="40% - uthevingsfarge 5 10 4" xfId="9370" xr:uid="{00000000-0005-0000-0000-0000C11D0000}"/>
    <cellStyle name="40% - uthevingsfarge 5 100" xfId="1950" xr:uid="{00000000-0005-0000-0000-0000C21D0000}"/>
    <cellStyle name="40% - uthevingsfarge 5 100 2" xfId="2930" xr:uid="{00000000-0005-0000-0000-0000C31D0000}"/>
    <cellStyle name="40% - uthevingsfarge 5 100 2 2" xfId="3420" xr:uid="{00000000-0005-0000-0000-0000C41D0000}"/>
    <cellStyle name="40% - uthevingsfarge 5 100 2 2 2" xfId="7005" xr:uid="{00000000-0005-0000-0000-0000C51D0000}"/>
    <cellStyle name="40% - uthevingsfarge 5 100 2 3" xfId="4090" xr:uid="{00000000-0005-0000-0000-0000C61D0000}"/>
    <cellStyle name="40% - uthevingsfarge 5 100 2 4" xfId="6503" xr:uid="{00000000-0005-0000-0000-0000C71D0000}"/>
    <cellStyle name="40% - uthevingsfarge 5 100 2 5" xfId="9005" xr:uid="{00000000-0005-0000-0000-0000C81D0000}"/>
    <cellStyle name="40% - uthevingsfarge 5 100 3" xfId="3419" xr:uid="{00000000-0005-0000-0000-0000C91D0000}"/>
    <cellStyle name="40% - uthevingsfarge 5 100 3 2" xfId="7004" xr:uid="{00000000-0005-0000-0000-0000CA1D0000}"/>
    <cellStyle name="40% - uthevingsfarge 5 100 4" xfId="3819" xr:uid="{00000000-0005-0000-0000-0000CB1D0000}"/>
    <cellStyle name="40% - uthevingsfarge 5 100 5" xfId="6218" xr:uid="{00000000-0005-0000-0000-0000CC1D0000}"/>
    <cellStyle name="40% - uthevingsfarge 5 100 6" xfId="9004" xr:uid="{00000000-0005-0000-0000-0000CD1D0000}"/>
    <cellStyle name="40% - uthevingsfarge 5 101" xfId="1951" xr:uid="{00000000-0005-0000-0000-0000CE1D0000}"/>
    <cellStyle name="40% - uthevingsfarge 5 101 2" xfId="2931" xr:uid="{00000000-0005-0000-0000-0000CF1D0000}"/>
    <cellStyle name="40% - uthevingsfarge 5 101 2 2" xfId="3422" xr:uid="{00000000-0005-0000-0000-0000D01D0000}"/>
    <cellStyle name="40% - uthevingsfarge 5 101 2 2 2" xfId="7007" xr:uid="{00000000-0005-0000-0000-0000D11D0000}"/>
    <cellStyle name="40% - uthevingsfarge 5 101 2 3" xfId="4019" xr:uid="{00000000-0005-0000-0000-0000D21D0000}"/>
    <cellStyle name="40% - uthevingsfarge 5 101 2 4" xfId="6504" xr:uid="{00000000-0005-0000-0000-0000D31D0000}"/>
    <cellStyle name="40% - uthevingsfarge 5 101 2 5" xfId="9007" xr:uid="{00000000-0005-0000-0000-0000D41D0000}"/>
    <cellStyle name="40% - uthevingsfarge 5 101 3" xfId="3421" xr:uid="{00000000-0005-0000-0000-0000D51D0000}"/>
    <cellStyle name="40% - uthevingsfarge 5 101 3 2" xfId="7006" xr:uid="{00000000-0005-0000-0000-0000D61D0000}"/>
    <cellStyle name="40% - uthevingsfarge 5 101 4" xfId="3818" xr:uid="{00000000-0005-0000-0000-0000D71D0000}"/>
    <cellStyle name="40% - uthevingsfarge 5 101 5" xfId="6219" xr:uid="{00000000-0005-0000-0000-0000D81D0000}"/>
    <cellStyle name="40% - uthevingsfarge 5 101 6" xfId="9006" xr:uid="{00000000-0005-0000-0000-0000D91D0000}"/>
    <cellStyle name="40% - uthevingsfarge 5 102" xfId="1952" xr:uid="{00000000-0005-0000-0000-0000DA1D0000}"/>
    <cellStyle name="40% - uthevingsfarge 5 102 2" xfId="2932" xr:uid="{00000000-0005-0000-0000-0000DB1D0000}"/>
    <cellStyle name="40% - uthevingsfarge 5 102 2 2" xfId="3424" xr:uid="{00000000-0005-0000-0000-0000DC1D0000}"/>
    <cellStyle name="40% - uthevingsfarge 5 102 2 2 2" xfId="7009" xr:uid="{00000000-0005-0000-0000-0000DD1D0000}"/>
    <cellStyle name="40% - uthevingsfarge 5 102 2 3" xfId="3707" xr:uid="{00000000-0005-0000-0000-0000DE1D0000}"/>
    <cellStyle name="40% - uthevingsfarge 5 102 2 4" xfId="6505" xr:uid="{00000000-0005-0000-0000-0000DF1D0000}"/>
    <cellStyle name="40% - uthevingsfarge 5 102 2 5" xfId="9009" xr:uid="{00000000-0005-0000-0000-0000E01D0000}"/>
    <cellStyle name="40% - uthevingsfarge 5 102 3" xfId="3423" xr:uid="{00000000-0005-0000-0000-0000E11D0000}"/>
    <cellStyle name="40% - uthevingsfarge 5 102 3 2" xfId="7008" xr:uid="{00000000-0005-0000-0000-0000E21D0000}"/>
    <cellStyle name="40% - uthevingsfarge 5 102 4" xfId="3817" xr:uid="{00000000-0005-0000-0000-0000E31D0000}"/>
    <cellStyle name="40% - uthevingsfarge 5 102 5" xfId="6220" xr:uid="{00000000-0005-0000-0000-0000E41D0000}"/>
    <cellStyle name="40% - uthevingsfarge 5 102 6" xfId="9008" xr:uid="{00000000-0005-0000-0000-0000E51D0000}"/>
    <cellStyle name="40% - uthevingsfarge 5 103" xfId="1953" xr:uid="{00000000-0005-0000-0000-0000E61D0000}"/>
    <cellStyle name="40% - uthevingsfarge 5 103 2" xfId="2933" xr:uid="{00000000-0005-0000-0000-0000E71D0000}"/>
    <cellStyle name="40% - uthevingsfarge 5 103 2 2" xfId="3426" xr:uid="{00000000-0005-0000-0000-0000E81D0000}"/>
    <cellStyle name="40% - uthevingsfarge 5 103 2 2 2" xfId="7011" xr:uid="{00000000-0005-0000-0000-0000E91D0000}"/>
    <cellStyle name="40% - uthevingsfarge 5 103 2 3" xfId="4087" xr:uid="{00000000-0005-0000-0000-0000EA1D0000}"/>
    <cellStyle name="40% - uthevingsfarge 5 103 2 4" xfId="6506" xr:uid="{00000000-0005-0000-0000-0000EB1D0000}"/>
    <cellStyle name="40% - uthevingsfarge 5 103 2 5" xfId="9011" xr:uid="{00000000-0005-0000-0000-0000EC1D0000}"/>
    <cellStyle name="40% - uthevingsfarge 5 103 3" xfId="3425" xr:uid="{00000000-0005-0000-0000-0000ED1D0000}"/>
    <cellStyle name="40% - uthevingsfarge 5 103 3 2" xfId="7010" xr:uid="{00000000-0005-0000-0000-0000EE1D0000}"/>
    <cellStyle name="40% - uthevingsfarge 5 103 4" xfId="3816" xr:uid="{00000000-0005-0000-0000-0000EF1D0000}"/>
    <cellStyle name="40% - uthevingsfarge 5 103 5" xfId="6221" xr:uid="{00000000-0005-0000-0000-0000F01D0000}"/>
    <cellStyle name="40% - uthevingsfarge 5 103 6" xfId="9010" xr:uid="{00000000-0005-0000-0000-0000F11D0000}"/>
    <cellStyle name="40% - uthevingsfarge 5 104" xfId="1954" xr:uid="{00000000-0005-0000-0000-0000F21D0000}"/>
    <cellStyle name="40% - uthevingsfarge 5 104 2" xfId="2934" xr:uid="{00000000-0005-0000-0000-0000F31D0000}"/>
    <cellStyle name="40% - uthevingsfarge 5 104 2 2" xfId="3428" xr:uid="{00000000-0005-0000-0000-0000F41D0000}"/>
    <cellStyle name="40% - uthevingsfarge 5 104 2 2 2" xfId="7013" xr:uid="{00000000-0005-0000-0000-0000F51D0000}"/>
    <cellStyle name="40% - uthevingsfarge 5 104 2 3" xfId="4088" xr:uid="{00000000-0005-0000-0000-0000F61D0000}"/>
    <cellStyle name="40% - uthevingsfarge 5 104 2 4" xfId="6507" xr:uid="{00000000-0005-0000-0000-0000F71D0000}"/>
    <cellStyle name="40% - uthevingsfarge 5 104 2 5" xfId="9013" xr:uid="{00000000-0005-0000-0000-0000F81D0000}"/>
    <cellStyle name="40% - uthevingsfarge 5 104 3" xfId="3427" xr:uid="{00000000-0005-0000-0000-0000F91D0000}"/>
    <cellStyle name="40% - uthevingsfarge 5 104 3 2" xfId="7012" xr:uid="{00000000-0005-0000-0000-0000FA1D0000}"/>
    <cellStyle name="40% - uthevingsfarge 5 104 4" xfId="3815" xr:uid="{00000000-0005-0000-0000-0000FB1D0000}"/>
    <cellStyle name="40% - uthevingsfarge 5 104 5" xfId="6222" xr:uid="{00000000-0005-0000-0000-0000FC1D0000}"/>
    <cellStyle name="40% - uthevingsfarge 5 104 6" xfId="9012" xr:uid="{00000000-0005-0000-0000-0000FD1D0000}"/>
    <cellStyle name="40% - uthevingsfarge 5 105" xfId="1955" xr:uid="{00000000-0005-0000-0000-0000FE1D0000}"/>
    <cellStyle name="40% - uthevingsfarge 5 105 2" xfId="2935" xr:uid="{00000000-0005-0000-0000-0000FF1D0000}"/>
    <cellStyle name="40% - uthevingsfarge 5 105 2 2" xfId="3430" xr:uid="{00000000-0005-0000-0000-0000001E0000}"/>
    <cellStyle name="40% - uthevingsfarge 5 105 2 2 2" xfId="7015" xr:uid="{00000000-0005-0000-0000-0000011E0000}"/>
    <cellStyle name="40% - uthevingsfarge 5 105 2 3" xfId="4018" xr:uid="{00000000-0005-0000-0000-0000021E0000}"/>
    <cellStyle name="40% - uthevingsfarge 5 105 2 4" xfId="6508" xr:uid="{00000000-0005-0000-0000-0000031E0000}"/>
    <cellStyle name="40% - uthevingsfarge 5 105 2 5" xfId="9015" xr:uid="{00000000-0005-0000-0000-0000041E0000}"/>
    <cellStyle name="40% - uthevingsfarge 5 105 3" xfId="3429" xr:uid="{00000000-0005-0000-0000-0000051E0000}"/>
    <cellStyle name="40% - uthevingsfarge 5 105 3 2" xfId="7014" xr:uid="{00000000-0005-0000-0000-0000061E0000}"/>
    <cellStyle name="40% - uthevingsfarge 5 105 4" xfId="3814" xr:uid="{00000000-0005-0000-0000-0000071E0000}"/>
    <cellStyle name="40% - uthevingsfarge 5 105 5" xfId="6223" xr:uid="{00000000-0005-0000-0000-0000081E0000}"/>
    <cellStyle name="40% - uthevingsfarge 5 105 6" xfId="9014" xr:uid="{00000000-0005-0000-0000-0000091E0000}"/>
    <cellStyle name="40% - uthevingsfarge 5 106" xfId="1956" xr:uid="{00000000-0005-0000-0000-00000A1E0000}"/>
    <cellStyle name="40% - uthevingsfarge 5 106 2" xfId="2936" xr:uid="{00000000-0005-0000-0000-00000B1E0000}"/>
    <cellStyle name="40% - uthevingsfarge 5 106 2 2" xfId="3432" xr:uid="{00000000-0005-0000-0000-00000C1E0000}"/>
    <cellStyle name="40% - uthevingsfarge 5 106 2 2 2" xfId="7017" xr:uid="{00000000-0005-0000-0000-00000D1E0000}"/>
    <cellStyle name="40% - uthevingsfarge 5 106 2 3" xfId="3706" xr:uid="{00000000-0005-0000-0000-00000E1E0000}"/>
    <cellStyle name="40% - uthevingsfarge 5 106 2 4" xfId="6509" xr:uid="{00000000-0005-0000-0000-00000F1E0000}"/>
    <cellStyle name="40% - uthevingsfarge 5 106 2 5" xfId="9017" xr:uid="{00000000-0005-0000-0000-0000101E0000}"/>
    <cellStyle name="40% - uthevingsfarge 5 106 3" xfId="3431" xr:uid="{00000000-0005-0000-0000-0000111E0000}"/>
    <cellStyle name="40% - uthevingsfarge 5 106 3 2" xfId="7016" xr:uid="{00000000-0005-0000-0000-0000121E0000}"/>
    <cellStyle name="40% - uthevingsfarge 5 106 4" xfId="3813" xr:uid="{00000000-0005-0000-0000-0000131E0000}"/>
    <cellStyle name="40% - uthevingsfarge 5 106 5" xfId="6224" xr:uid="{00000000-0005-0000-0000-0000141E0000}"/>
    <cellStyle name="40% - uthevingsfarge 5 106 6" xfId="9016" xr:uid="{00000000-0005-0000-0000-0000151E0000}"/>
    <cellStyle name="40% - uthevingsfarge 5 107" xfId="1957" xr:uid="{00000000-0005-0000-0000-0000161E0000}"/>
    <cellStyle name="40% - uthevingsfarge 5 107 2" xfId="2937" xr:uid="{00000000-0005-0000-0000-0000171E0000}"/>
    <cellStyle name="40% - uthevingsfarge 5 107 2 2" xfId="3434" xr:uid="{00000000-0005-0000-0000-0000181E0000}"/>
    <cellStyle name="40% - uthevingsfarge 5 107 2 2 2" xfId="7019" xr:uid="{00000000-0005-0000-0000-0000191E0000}"/>
    <cellStyle name="40% - uthevingsfarge 5 107 2 3" xfId="4085" xr:uid="{00000000-0005-0000-0000-00001A1E0000}"/>
    <cellStyle name="40% - uthevingsfarge 5 107 2 4" xfId="6510" xr:uid="{00000000-0005-0000-0000-00001B1E0000}"/>
    <cellStyle name="40% - uthevingsfarge 5 107 2 5" xfId="9019" xr:uid="{00000000-0005-0000-0000-00001C1E0000}"/>
    <cellStyle name="40% - uthevingsfarge 5 107 3" xfId="3433" xr:uid="{00000000-0005-0000-0000-00001D1E0000}"/>
    <cellStyle name="40% - uthevingsfarge 5 107 3 2" xfId="7018" xr:uid="{00000000-0005-0000-0000-00001E1E0000}"/>
    <cellStyle name="40% - uthevingsfarge 5 107 4" xfId="3812" xr:uid="{00000000-0005-0000-0000-00001F1E0000}"/>
    <cellStyle name="40% - uthevingsfarge 5 107 5" xfId="6225" xr:uid="{00000000-0005-0000-0000-0000201E0000}"/>
    <cellStyle name="40% - uthevingsfarge 5 107 6" xfId="9018" xr:uid="{00000000-0005-0000-0000-0000211E0000}"/>
    <cellStyle name="40% - uthevingsfarge 5 108" xfId="1958" xr:uid="{00000000-0005-0000-0000-0000221E0000}"/>
    <cellStyle name="40% - uthevingsfarge 5 108 2" xfId="2938" xr:uid="{00000000-0005-0000-0000-0000231E0000}"/>
    <cellStyle name="40% - uthevingsfarge 5 108 2 2" xfId="3436" xr:uid="{00000000-0005-0000-0000-0000241E0000}"/>
    <cellStyle name="40% - uthevingsfarge 5 108 2 2 2" xfId="7021" xr:uid="{00000000-0005-0000-0000-0000251E0000}"/>
    <cellStyle name="40% - uthevingsfarge 5 108 2 3" xfId="4086" xr:uid="{00000000-0005-0000-0000-0000261E0000}"/>
    <cellStyle name="40% - uthevingsfarge 5 108 2 4" xfId="6511" xr:uid="{00000000-0005-0000-0000-0000271E0000}"/>
    <cellStyle name="40% - uthevingsfarge 5 108 2 5" xfId="9021" xr:uid="{00000000-0005-0000-0000-0000281E0000}"/>
    <cellStyle name="40% - uthevingsfarge 5 108 3" xfId="3435" xr:uid="{00000000-0005-0000-0000-0000291E0000}"/>
    <cellStyle name="40% - uthevingsfarge 5 108 3 2" xfId="7020" xr:uid="{00000000-0005-0000-0000-00002A1E0000}"/>
    <cellStyle name="40% - uthevingsfarge 5 108 4" xfId="3811" xr:uid="{00000000-0005-0000-0000-00002B1E0000}"/>
    <cellStyle name="40% - uthevingsfarge 5 108 5" xfId="6226" xr:uid="{00000000-0005-0000-0000-00002C1E0000}"/>
    <cellStyle name="40% - uthevingsfarge 5 108 6" xfId="9020" xr:uid="{00000000-0005-0000-0000-00002D1E0000}"/>
    <cellStyle name="40% - uthevingsfarge 5 109" xfId="1959" xr:uid="{00000000-0005-0000-0000-00002E1E0000}"/>
    <cellStyle name="40% - uthevingsfarge 5 109 2" xfId="2939" xr:uid="{00000000-0005-0000-0000-00002F1E0000}"/>
    <cellStyle name="40% - uthevingsfarge 5 109 2 2" xfId="3438" xr:uid="{00000000-0005-0000-0000-0000301E0000}"/>
    <cellStyle name="40% - uthevingsfarge 5 109 2 2 2" xfId="7023" xr:uid="{00000000-0005-0000-0000-0000311E0000}"/>
    <cellStyle name="40% - uthevingsfarge 5 109 2 3" xfId="4017" xr:uid="{00000000-0005-0000-0000-0000321E0000}"/>
    <cellStyle name="40% - uthevingsfarge 5 109 2 4" xfId="6512" xr:uid="{00000000-0005-0000-0000-0000331E0000}"/>
    <cellStyle name="40% - uthevingsfarge 5 109 2 5" xfId="9023" xr:uid="{00000000-0005-0000-0000-0000341E0000}"/>
    <cellStyle name="40% - uthevingsfarge 5 109 3" xfId="3437" xr:uid="{00000000-0005-0000-0000-0000351E0000}"/>
    <cellStyle name="40% - uthevingsfarge 5 109 3 2" xfId="7022" xr:uid="{00000000-0005-0000-0000-0000361E0000}"/>
    <cellStyle name="40% - uthevingsfarge 5 109 4" xfId="3810" xr:uid="{00000000-0005-0000-0000-0000371E0000}"/>
    <cellStyle name="40% - uthevingsfarge 5 109 5" xfId="6227" xr:uid="{00000000-0005-0000-0000-0000381E0000}"/>
    <cellStyle name="40% - uthevingsfarge 5 109 6" xfId="9022" xr:uid="{00000000-0005-0000-0000-0000391E0000}"/>
    <cellStyle name="40% - uthevingsfarge 5 11" xfId="1960" xr:uid="{00000000-0005-0000-0000-00003A1E0000}"/>
    <cellStyle name="40% - uthevingsfarge 5 11 2" xfId="1961" xr:uid="{00000000-0005-0000-0000-00003B1E0000}"/>
    <cellStyle name="40% - uthevingsfarge 5 11 2 2" xfId="5835" xr:uid="{00000000-0005-0000-0000-00003C1E0000}"/>
    <cellStyle name="40% - uthevingsfarge 5 11 2 2 2" xfId="8468" xr:uid="{00000000-0005-0000-0000-00003D1E0000}"/>
    <cellStyle name="40% - uthevingsfarge 5 11 2 3" xfId="10352" xr:uid="{00000000-0005-0000-0000-00003E1E0000}"/>
    <cellStyle name="40% - uthevingsfarge 5 11 3" xfId="5114" xr:uid="{00000000-0005-0000-0000-00003F1E0000}"/>
    <cellStyle name="40% - uthevingsfarge 5 11 3 2" xfId="7767" xr:uid="{00000000-0005-0000-0000-0000401E0000}"/>
    <cellStyle name="40% - uthevingsfarge 5 11 4" xfId="10673" xr:uid="{00000000-0005-0000-0000-0000411E0000}"/>
    <cellStyle name="40% - uthevingsfarge 5 110" xfId="6597" xr:uid="{00000000-0005-0000-0000-0000421E0000}"/>
    <cellStyle name="40% - uthevingsfarge 5 111" xfId="8600" xr:uid="{00000000-0005-0000-0000-0000431E0000}"/>
    <cellStyle name="40% - uthevingsfarge 5 12" xfId="1962" xr:uid="{00000000-0005-0000-0000-0000441E0000}"/>
    <cellStyle name="40% - uthevingsfarge 5 12 2" xfId="1963" xr:uid="{00000000-0005-0000-0000-0000451E0000}"/>
    <cellStyle name="40% - uthevingsfarge 5 12 2 2" xfId="5836" xr:uid="{00000000-0005-0000-0000-0000461E0000}"/>
    <cellStyle name="40% - uthevingsfarge 5 12 2 2 2" xfId="8469" xr:uid="{00000000-0005-0000-0000-0000471E0000}"/>
    <cellStyle name="40% - uthevingsfarge 5 12 2 3" xfId="9776" xr:uid="{00000000-0005-0000-0000-0000481E0000}"/>
    <cellStyle name="40% - uthevingsfarge 5 12 3" xfId="5115" xr:uid="{00000000-0005-0000-0000-0000491E0000}"/>
    <cellStyle name="40% - uthevingsfarge 5 12 3 2" xfId="7768" xr:uid="{00000000-0005-0000-0000-00004A1E0000}"/>
    <cellStyle name="40% - uthevingsfarge 5 12 4" xfId="9369" xr:uid="{00000000-0005-0000-0000-00004B1E0000}"/>
    <cellStyle name="40% - uthevingsfarge 5 13" xfId="1964" xr:uid="{00000000-0005-0000-0000-00004C1E0000}"/>
    <cellStyle name="40% - uthevingsfarge 5 13 2" xfId="1965" xr:uid="{00000000-0005-0000-0000-00004D1E0000}"/>
    <cellStyle name="40% - uthevingsfarge 5 13 2 2" xfId="5837" xr:uid="{00000000-0005-0000-0000-00004E1E0000}"/>
    <cellStyle name="40% - uthevingsfarge 5 13 2 2 2" xfId="8470" xr:uid="{00000000-0005-0000-0000-00004F1E0000}"/>
    <cellStyle name="40% - uthevingsfarge 5 13 2 3" xfId="10161" xr:uid="{00000000-0005-0000-0000-0000501E0000}"/>
    <cellStyle name="40% - uthevingsfarge 5 13 3" xfId="5116" xr:uid="{00000000-0005-0000-0000-0000511E0000}"/>
    <cellStyle name="40% - uthevingsfarge 5 13 3 2" xfId="7769" xr:uid="{00000000-0005-0000-0000-0000521E0000}"/>
    <cellStyle name="40% - uthevingsfarge 5 13 4" xfId="9368" xr:uid="{00000000-0005-0000-0000-0000531E0000}"/>
    <cellStyle name="40% - uthevingsfarge 5 14" xfId="1966" xr:uid="{00000000-0005-0000-0000-0000541E0000}"/>
    <cellStyle name="40% - uthevingsfarge 5 14 2" xfId="1967" xr:uid="{00000000-0005-0000-0000-0000551E0000}"/>
    <cellStyle name="40% - uthevingsfarge 5 14 2 2" xfId="5838" xr:uid="{00000000-0005-0000-0000-0000561E0000}"/>
    <cellStyle name="40% - uthevingsfarge 5 14 2 2 2" xfId="8471" xr:uid="{00000000-0005-0000-0000-0000571E0000}"/>
    <cellStyle name="40% - uthevingsfarge 5 14 2 3" xfId="9367" xr:uid="{00000000-0005-0000-0000-0000581E0000}"/>
    <cellStyle name="40% - uthevingsfarge 5 14 3" xfId="5117" xr:uid="{00000000-0005-0000-0000-0000591E0000}"/>
    <cellStyle name="40% - uthevingsfarge 5 14 3 2" xfId="7770" xr:uid="{00000000-0005-0000-0000-00005A1E0000}"/>
    <cellStyle name="40% - uthevingsfarge 5 14 4" xfId="9366" xr:uid="{00000000-0005-0000-0000-00005B1E0000}"/>
    <cellStyle name="40% - uthevingsfarge 5 15" xfId="1968" xr:uid="{00000000-0005-0000-0000-00005C1E0000}"/>
    <cellStyle name="40% - uthevingsfarge 5 15 2" xfId="1969" xr:uid="{00000000-0005-0000-0000-00005D1E0000}"/>
    <cellStyle name="40% - uthevingsfarge 5 15 2 2" xfId="5839" xr:uid="{00000000-0005-0000-0000-00005E1E0000}"/>
    <cellStyle name="40% - uthevingsfarge 5 15 2 2 2" xfId="8472" xr:uid="{00000000-0005-0000-0000-00005F1E0000}"/>
    <cellStyle name="40% - uthevingsfarge 5 15 2 3" xfId="9365" xr:uid="{00000000-0005-0000-0000-0000601E0000}"/>
    <cellStyle name="40% - uthevingsfarge 5 15 3" xfId="5118" xr:uid="{00000000-0005-0000-0000-0000611E0000}"/>
    <cellStyle name="40% - uthevingsfarge 5 15 3 2" xfId="7771" xr:uid="{00000000-0005-0000-0000-0000621E0000}"/>
    <cellStyle name="40% - uthevingsfarge 5 15 4" xfId="10114" xr:uid="{00000000-0005-0000-0000-0000631E0000}"/>
    <cellStyle name="40% - uthevingsfarge 5 16" xfId="1970" xr:uid="{00000000-0005-0000-0000-0000641E0000}"/>
    <cellStyle name="40% - uthevingsfarge 5 16 2" xfId="1971" xr:uid="{00000000-0005-0000-0000-0000651E0000}"/>
    <cellStyle name="40% - uthevingsfarge 5 16 2 2" xfId="5840" xr:uid="{00000000-0005-0000-0000-0000661E0000}"/>
    <cellStyle name="40% - uthevingsfarge 5 16 2 2 2" xfId="8473" xr:uid="{00000000-0005-0000-0000-0000671E0000}"/>
    <cellStyle name="40% - uthevingsfarge 5 16 2 3" xfId="9364" xr:uid="{00000000-0005-0000-0000-0000681E0000}"/>
    <cellStyle name="40% - uthevingsfarge 5 16 3" xfId="5119" xr:uid="{00000000-0005-0000-0000-0000691E0000}"/>
    <cellStyle name="40% - uthevingsfarge 5 16 3 2" xfId="7772" xr:uid="{00000000-0005-0000-0000-00006A1E0000}"/>
    <cellStyle name="40% - uthevingsfarge 5 16 4" xfId="9363" xr:uid="{00000000-0005-0000-0000-00006B1E0000}"/>
    <cellStyle name="40% - uthevingsfarge 5 17" xfId="1972" xr:uid="{00000000-0005-0000-0000-00006C1E0000}"/>
    <cellStyle name="40% - uthevingsfarge 5 17 2" xfId="1973" xr:uid="{00000000-0005-0000-0000-00006D1E0000}"/>
    <cellStyle name="40% - uthevingsfarge 5 17 2 2" xfId="5841" xr:uid="{00000000-0005-0000-0000-00006E1E0000}"/>
    <cellStyle name="40% - uthevingsfarge 5 17 2 2 2" xfId="8474" xr:uid="{00000000-0005-0000-0000-00006F1E0000}"/>
    <cellStyle name="40% - uthevingsfarge 5 17 2 3" xfId="9362" xr:uid="{00000000-0005-0000-0000-0000701E0000}"/>
    <cellStyle name="40% - uthevingsfarge 5 17 3" xfId="5120" xr:uid="{00000000-0005-0000-0000-0000711E0000}"/>
    <cellStyle name="40% - uthevingsfarge 5 17 3 2" xfId="7773" xr:uid="{00000000-0005-0000-0000-0000721E0000}"/>
    <cellStyle name="40% - uthevingsfarge 5 17 4" xfId="9361" xr:uid="{00000000-0005-0000-0000-0000731E0000}"/>
    <cellStyle name="40% - uthevingsfarge 5 18" xfId="1974" xr:uid="{00000000-0005-0000-0000-0000741E0000}"/>
    <cellStyle name="40% - uthevingsfarge 5 18 2" xfId="1975" xr:uid="{00000000-0005-0000-0000-0000751E0000}"/>
    <cellStyle name="40% - uthevingsfarge 5 18 2 2" xfId="5842" xr:uid="{00000000-0005-0000-0000-0000761E0000}"/>
    <cellStyle name="40% - uthevingsfarge 5 18 2 2 2" xfId="8475" xr:uid="{00000000-0005-0000-0000-0000771E0000}"/>
    <cellStyle name="40% - uthevingsfarge 5 18 2 3" xfId="9360" xr:uid="{00000000-0005-0000-0000-0000781E0000}"/>
    <cellStyle name="40% - uthevingsfarge 5 18 3" xfId="5121" xr:uid="{00000000-0005-0000-0000-0000791E0000}"/>
    <cellStyle name="40% - uthevingsfarge 5 18 3 2" xfId="7774" xr:uid="{00000000-0005-0000-0000-00007A1E0000}"/>
    <cellStyle name="40% - uthevingsfarge 5 18 4" xfId="9359" xr:uid="{00000000-0005-0000-0000-00007B1E0000}"/>
    <cellStyle name="40% - uthevingsfarge 5 19" xfId="1976" xr:uid="{00000000-0005-0000-0000-00007C1E0000}"/>
    <cellStyle name="40% - uthevingsfarge 5 19 2" xfId="1977" xr:uid="{00000000-0005-0000-0000-00007D1E0000}"/>
    <cellStyle name="40% - uthevingsfarge 5 19 2 2" xfId="5843" xr:uid="{00000000-0005-0000-0000-00007E1E0000}"/>
    <cellStyle name="40% - uthevingsfarge 5 19 2 2 2" xfId="8476" xr:uid="{00000000-0005-0000-0000-00007F1E0000}"/>
    <cellStyle name="40% - uthevingsfarge 5 19 2 3" xfId="10526" xr:uid="{00000000-0005-0000-0000-0000801E0000}"/>
    <cellStyle name="40% - uthevingsfarge 5 19 3" xfId="5122" xr:uid="{00000000-0005-0000-0000-0000811E0000}"/>
    <cellStyle name="40% - uthevingsfarge 5 19 3 2" xfId="7775" xr:uid="{00000000-0005-0000-0000-0000821E0000}"/>
    <cellStyle name="40% - uthevingsfarge 5 19 4" xfId="10577" xr:uid="{00000000-0005-0000-0000-0000831E0000}"/>
    <cellStyle name="40% - uthevingsfarge 5 2" xfId="72" xr:uid="{00000000-0005-0000-0000-0000841E0000}"/>
    <cellStyle name="40% - uthevingsfarge 5 2 2" xfId="1978" xr:uid="{00000000-0005-0000-0000-0000851E0000}"/>
    <cellStyle name="40% - uthevingsfarge 5 2 2 2" xfId="5844" xr:uid="{00000000-0005-0000-0000-0000861E0000}"/>
    <cellStyle name="40% - uthevingsfarge 5 2 2 2 2" xfId="8477" xr:uid="{00000000-0005-0000-0000-0000871E0000}"/>
    <cellStyle name="40% - uthevingsfarge 5 2 2 3" xfId="9358" xr:uid="{00000000-0005-0000-0000-0000881E0000}"/>
    <cellStyle name="40% - uthevingsfarge 5 2 3" xfId="5123" xr:uid="{00000000-0005-0000-0000-0000891E0000}"/>
    <cellStyle name="40% - uthevingsfarge 5 2 3 2" xfId="7776" xr:uid="{00000000-0005-0000-0000-00008A1E0000}"/>
    <cellStyle name="40% - uthevingsfarge 5 2 4" xfId="9357" xr:uid="{00000000-0005-0000-0000-00008B1E0000}"/>
    <cellStyle name="40% - uthevingsfarge 5 20" xfId="1979" xr:uid="{00000000-0005-0000-0000-00008C1E0000}"/>
    <cellStyle name="40% - uthevingsfarge 5 20 2" xfId="1980" xr:uid="{00000000-0005-0000-0000-00008D1E0000}"/>
    <cellStyle name="40% - uthevingsfarge 5 20 2 2" xfId="5845" xr:uid="{00000000-0005-0000-0000-00008E1E0000}"/>
    <cellStyle name="40% - uthevingsfarge 5 20 2 2 2" xfId="8478" xr:uid="{00000000-0005-0000-0000-00008F1E0000}"/>
    <cellStyle name="40% - uthevingsfarge 5 20 2 3" xfId="9356" xr:uid="{00000000-0005-0000-0000-0000901E0000}"/>
    <cellStyle name="40% - uthevingsfarge 5 20 3" xfId="5124" xr:uid="{00000000-0005-0000-0000-0000911E0000}"/>
    <cellStyle name="40% - uthevingsfarge 5 20 3 2" xfId="7777" xr:uid="{00000000-0005-0000-0000-0000921E0000}"/>
    <cellStyle name="40% - uthevingsfarge 5 20 4" xfId="9355" xr:uid="{00000000-0005-0000-0000-0000931E0000}"/>
    <cellStyle name="40% - uthevingsfarge 5 21" xfId="1981" xr:uid="{00000000-0005-0000-0000-0000941E0000}"/>
    <cellStyle name="40% - uthevingsfarge 5 21 2" xfId="1982" xr:uid="{00000000-0005-0000-0000-0000951E0000}"/>
    <cellStyle name="40% - uthevingsfarge 5 21 2 2" xfId="5846" xr:uid="{00000000-0005-0000-0000-0000961E0000}"/>
    <cellStyle name="40% - uthevingsfarge 5 21 2 2 2" xfId="8479" xr:uid="{00000000-0005-0000-0000-0000971E0000}"/>
    <cellStyle name="40% - uthevingsfarge 5 21 2 3" xfId="9354" xr:uid="{00000000-0005-0000-0000-0000981E0000}"/>
    <cellStyle name="40% - uthevingsfarge 5 21 3" xfId="5125" xr:uid="{00000000-0005-0000-0000-0000991E0000}"/>
    <cellStyle name="40% - uthevingsfarge 5 21 3 2" xfId="7778" xr:uid="{00000000-0005-0000-0000-00009A1E0000}"/>
    <cellStyle name="40% - uthevingsfarge 5 21 4" xfId="9353" xr:uid="{00000000-0005-0000-0000-00009B1E0000}"/>
    <cellStyle name="40% - uthevingsfarge 5 22" xfId="1983" xr:uid="{00000000-0005-0000-0000-00009C1E0000}"/>
    <cellStyle name="40% - uthevingsfarge 5 22 2" xfId="1984" xr:uid="{00000000-0005-0000-0000-00009D1E0000}"/>
    <cellStyle name="40% - uthevingsfarge 5 22 2 2" xfId="5847" xr:uid="{00000000-0005-0000-0000-00009E1E0000}"/>
    <cellStyle name="40% - uthevingsfarge 5 22 2 2 2" xfId="8480" xr:uid="{00000000-0005-0000-0000-00009F1E0000}"/>
    <cellStyle name="40% - uthevingsfarge 5 22 2 3" xfId="9352" xr:uid="{00000000-0005-0000-0000-0000A01E0000}"/>
    <cellStyle name="40% - uthevingsfarge 5 22 3" xfId="5126" xr:uid="{00000000-0005-0000-0000-0000A11E0000}"/>
    <cellStyle name="40% - uthevingsfarge 5 22 3 2" xfId="7779" xr:uid="{00000000-0005-0000-0000-0000A21E0000}"/>
    <cellStyle name="40% - uthevingsfarge 5 22 4" xfId="10525" xr:uid="{00000000-0005-0000-0000-0000A31E0000}"/>
    <cellStyle name="40% - uthevingsfarge 5 23" xfId="1985" xr:uid="{00000000-0005-0000-0000-0000A41E0000}"/>
    <cellStyle name="40% - uthevingsfarge 5 23 2" xfId="1986" xr:uid="{00000000-0005-0000-0000-0000A51E0000}"/>
    <cellStyle name="40% - uthevingsfarge 5 23 2 2" xfId="5848" xr:uid="{00000000-0005-0000-0000-0000A61E0000}"/>
    <cellStyle name="40% - uthevingsfarge 5 23 2 2 2" xfId="8481" xr:uid="{00000000-0005-0000-0000-0000A71E0000}"/>
    <cellStyle name="40% - uthevingsfarge 5 23 2 3" xfId="9351" xr:uid="{00000000-0005-0000-0000-0000A81E0000}"/>
    <cellStyle name="40% - uthevingsfarge 5 23 3" xfId="5127" xr:uid="{00000000-0005-0000-0000-0000A91E0000}"/>
    <cellStyle name="40% - uthevingsfarge 5 23 3 2" xfId="7780" xr:uid="{00000000-0005-0000-0000-0000AA1E0000}"/>
    <cellStyle name="40% - uthevingsfarge 5 23 4" xfId="10524" xr:uid="{00000000-0005-0000-0000-0000AB1E0000}"/>
    <cellStyle name="40% - uthevingsfarge 5 24" xfId="1987" xr:uid="{00000000-0005-0000-0000-0000AC1E0000}"/>
    <cellStyle name="40% - uthevingsfarge 5 24 2" xfId="1988" xr:uid="{00000000-0005-0000-0000-0000AD1E0000}"/>
    <cellStyle name="40% - uthevingsfarge 5 24 2 2" xfId="5849" xr:uid="{00000000-0005-0000-0000-0000AE1E0000}"/>
    <cellStyle name="40% - uthevingsfarge 5 24 2 2 2" xfId="8482" xr:uid="{00000000-0005-0000-0000-0000AF1E0000}"/>
    <cellStyle name="40% - uthevingsfarge 5 24 2 3" xfId="9350" xr:uid="{00000000-0005-0000-0000-0000B01E0000}"/>
    <cellStyle name="40% - uthevingsfarge 5 24 3" xfId="5128" xr:uid="{00000000-0005-0000-0000-0000B11E0000}"/>
    <cellStyle name="40% - uthevingsfarge 5 24 3 2" xfId="7781" xr:uid="{00000000-0005-0000-0000-0000B21E0000}"/>
    <cellStyle name="40% - uthevingsfarge 5 24 4" xfId="10523" xr:uid="{00000000-0005-0000-0000-0000B31E0000}"/>
    <cellStyle name="40% - uthevingsfarge 5 25" xfId="1989" xr:uid="{00000000-0005-0000-0000-0000B41E0000}"/>
    <cellStyle name="40% - uthevingsfarge 5 25 2" xfId="1990" xr:uid="{00000000-0005-0000-0000-0000B51E0000}"/>
    <cellStyle name="40% - uthevingsfarge 5 25 2 2" xfId="5850" xr:uid="{00000000-0005-0000-0000-0000B61E0000}"/>
    <cellStyle name="40% - uthevingsfarge 5 25 2 2 2" xfId="8483" xr:uid="{00000000-0005-0000-0000-0000B71E0000}"/>
    <cellStyle name="40% - uthevingsfarge 5 25 2 3" xfId="9349" xr:uid="{00000000-0005-0000-0000-0000B81E0000}"/>
    <cellStyle name="40% - uthevingsfarge 5 25 3" xfId="5129" xr:uid="{00000000-0005-0000-0000-0000B91E0000}"/>
    <cellStyle name="40% - uthevingsfarge 5 25 3 2" xfId="7782" xr:uid="{00000000-0005-0000-0000-0000BA1E0000}"/>
    <cellStyle name="40% - uthevingsfarge 5 25 4" xfId="10522" xr:uid="{00000000-0005-0000-0000-0000BB1E0000}"/>
    <cellStyle name="40% - uthevingsfarge 5 26" xfId="1991" xr:uid="{00000000-0005-0000-0000-0000BC1E0000}"/>
    <cellStyle name="40% - uthevingsfarge 5 26 2" xfId="1992" xr:uid="{00000000-0005-0000-0000-0000BD1E0000}"/>
    <cellStyle name="40% - uthevingsfarge 5 26 2 2" xfId="5851" xr:uid="{00000000-0005-0000-0000-0000BE1E0000}"/>
    <cellStyle name="40% - uthevingsfarge 5 26 2 2 2" xfId="8484" xr:uid="{00000000-0005-0000-0000-0000BF1E0000}"/>
    <cellStyle name="40% - uthevingsfarge 5 26 2 3" xfId="9348" xr:uid="{00000000-0005-0000-0000-0000C01E0000}"/>
    <cellStyle name="40% - uthevingsfarge 5 26 3" xfId="5130" xr:uid="{00000000-0005-0000-0000-0000C11E0000}"/>
    <cellStyle name="40% - uthevingsfarge 5 26 3 2" xfId="7783" xr:uid="{00000000-0005-0000-0000-0000C21E0000}"/>
    <cellStyle name="40% - uthevingsfarge 5 26 4" xfId="10521" xr:uid="{00000000-0005-0000-0000-0000C31E0000}"/>
    <cellStyle name="40% - uthevingsfarge 5 27" xfId="1993" xr:uid="{00000000-0005-0000-0000-0000C41E0000}"/>
    <cellStyle name="40% - uthevingsfarge 5 27 2" xfId="1994" xr:uid="{00000000-0005-0000-0000-0000C51E0000}"/>
    <cellStyle name="40% - uthevingsfarge 5 27 2 2" xfId="5852" xr:uid="{00000000-0005-0000-0000-0000C61E0000}"/>
    <cellStyle name="40% - uthevingsfarge 5 27 2 2 2" xfId="8485" xr:uid="{00000000-0005-0000-0000-0000C71E0000}"/>
    <cellStyle name="40% - uthevingsfarge 5 27 2 3" xfId="9347" xr:uid="{00000000-0005-0000-0000-0000C81E0000}"/>
    <cellStyle name="40% - uthevingsfarge 5 27 3" xfId="5131" xr:uid="{00000000-0005-0000-0000-0000C91E0000}"/>
    <cellStyle name="40% - uthevingsfarge 5 27 3 2" xfId="7784" xr:uid="{00000000-0005-0000-0000-0000CA1E0000}"/>
    <cellStyle name="40% - uthevingsfarge 5 27 4" xfId="10520" xr:uid="{00000000-0005-0000-0000-0000CB1E0000}"/>
    <cellStyle name="40% - uthevingsfarge 5 28" xfId="1995" xr:uid="{00000000-0005-0000-0000-0000CC1E0000}"/>
    <cellStyle name="40% - uthevingsfarge 5 28 2" xfId="1996" xr:uid="{00000000-0005-0000-0000-0000CD1E0000}"/>
    <cellStyle name="40% - uthevingsfarge 5 28 2 2" xfId="5853" xr:uid="{00000000-0005-0000-0000-0000CE1E0000}"/>
    <cellStyle name="40% - uthevingsfarge 5 28 2 2 2" xfId="8486" xr:uid="{00000000-0005-0000-0000-0000CF1E0000}"/>
    <cellStyle name="40% - uthevingsfarge 5 28 2 3" xfId="9346" xr:uid="{00000000-0005-0000-0000-0000D01E0000}"/>
    <cellStyle name="40% - uthevingsfarge 5 28 3" xfId="5132" xr:uid="{00000000-0005-0000-0000-0000D11E0000}"/>
    <cellStyle name="40% - uthevingsfarge 5 28 3 2" xfId="7785" xr:uid="{00000000-0005-0000-0000-0000D21E0000}"/>
    <cellStyle name="40% - uthevingsfarge 5 28 4" xfId="10519" xr:uid="{00000000-0005-0000-0000-0000D31E0000}"/>
    <cellStyle name="40% - uthevingsfarge 5 29" xfId="1997" xr:uid="{00000000-0005-0000-0000-0000D41E0000}"/>
    <cellStyle name="40% - uthevingsfarge 5 29 2" xfId="1998" xr:uid="{00000000-0005-0000-0000-0000D51E0000}"/>
    <cellStyle name="40% - uthevingsfarge 5 29 2 2" xfId="5854" xr:uid="{00000000-0005-0000-0000-0000D61E0000}"/>
    <cellStyle name="40% - uthevingsfarge 5 29 2 2 2" xfId="8487" xr:uid="{00000000-0005-0000-0000-0000D71E0000}"/>
    <cellStyle name="40% - uthevingsfarge 5 29 2 3" xfId="9345" xr:uid="{00000000-0005-0000-0000-0000D81E0000}"/>
    <cellStyle name="40% - uthevingsfarge 5 29 3" xfId="5133" xr:uid="{00000000-0005-0000-0000-0000D91E0000}"/>
    <cellStyle name="40% - uthevingsfarge 5 29 3 2" xfId="7786" xr:uid="{00000000-0005-0000-0000-0000DA1E0000}"/>
    <cellStyle name="40% - uthevingsfarge 5 29 4" xfId="10518" xr:uid="{00000000-0005-0000-0000-0000DB1E0000}"/>
    <cellStyle name="40% - uthevingsfarge 5 3" xfId="1999" xr:uid="{00000000-0005-0000-0000-0000DC1E0000}"/>
    <cellStyle name="40% - uthevingsfarge 5 3 2" xfId="2000" xr:uid="{00000000-0005-0000-0000-0000DD1E0000}"/>
    <cellStyle name="40% - uthevingsfarge 5 3 2 2" xfId="5855" xr:uid="{00000000-0005-0000-0000-0000DE1E0000}"/>
    <cellStyle name="40% - uthevingsfarge 5 3 2 2 2" xfId="8488" xr:uid="{00000000-0005-0000-0000-0000DF1E0000}"/>
    <cellStyle name="40% - uthevingsfarge 5 3 2 3" xfId="9344" xr:uid="{00000000-0005-0000-0000-0000E01E0000}"/>
    <cellStyle name="40% - uthevingsfarge 5 3 3" xfId="5134" xr:uid="{00000000-0005-0000-0000-0000E11E0000}"/>
    <cellStyle name="40% - uthevingsfarge 5 3 3 2" xfId="7787" xr:uid="{00000000-0005-0000-0000-0000E21E0000}"/>
    <cellStyle name="40% - uthevingsfarge 5 3 4" xfId="10517" xr:uid="{00000000-0005-0000-0000-0000E31E0000}"/>
    <cellStyle name="40% - uthevingsfarge 5 30" xfId="2001" xr:uid="{00000000-0005-0000-0000-0000E41E0000}"/>
    <cellStyle name="40% - uthevingsfarge 5 30 2" xfId="2002" xr:uid="{00000000-0005-0000-0000-0000E51E0000}"/>
    <cellStyle name="40% - uthevingsfarge 5 30 2 2" xfId="5856" xr:uid="{00000000-0005-0000-0000-0000E61E0000}"/>
    <cellStyle name="40% - uthevingsfarge 5 30 2 2 2" xfId="8489" xr:uid="{00000000-0005-0000-0000-0000E71E0000}"/>
    <cellStyle name="40% - uthevingsfarge 5 30 2 3" xfId="9343" xr:uid="{00000000-0005-0000-0000-0000E81E0000}"/>
    <cellStyle name="40% - uthevingsfarge 5 30 3" xfId="5135" xr:uid="{00000000-0005-0000-0000-0000E91E0000}"/>
    <cellStyle name="40% - uthevingsfarge 5 30 3 2" xfId="7788" xr:uid="{00000000-0005-0000-0000-0000EA1E0000}"/>
    <cellStyle name="40% - uthevingsfarge 5 30 4" xfId="10516" xr:uid="{00000000-0005-0000-0000-0000EB1E0000}"/>
    <cellStyle name="40% - uthevingsfarge 5 31" xfId="2003" xr:uid="{00000000-0005-0000-0000-0000EC1E0000}"/>
    <cellStyle name="40% - uthevingsfarge 5 31 2" xfId="2004" xr:uid="{00000000-0005-0000-0000-0000ED1E0000}"/>
    <cellStyle name="40% - uthevingsfarge 5 31 2 2" xfId="5857" xr:uid="{00000000-0005-0000-0000-0000EE1E0000}"/>
    <cellStyle name="40% - uthevingsfarge 5 31 2 2 2" xfId="8490" xr:uid="{00000000-0005-0000-0000-0000EF1E0000}"/>
    <cellStyle name="40% - uthevingsfarge 5 31 2 3" xfId="9342" xr:uid="{00000000-0005-0000-0000-0000F01E0000}"/>
    <cellStyle name="40% - uthevingsfarge 5 31 3" xfId="5136" xr:uid="{00000000-0005-0000-0000-0000F11E0000}"/>
    <cellStyle name="40% - uthevingsfarge 5 31 3 2" xfId="7789" xr:uid="{00000000-0005-0000-0000-0000F21E0000}"/>
    <cellStyle name="40% - uthevingsfarge 5 31 4" xfId="10515" xr:uid="{00000000-0005-0000-0000-0000F31E0000}"/>
    <cellStyle name="40% - uthevingsfarge 5 32" xfId="2005" xr:uid="{00000000-0005-0000-0000-0000F41E0000}"/>
    <cellStyle name="40% - uthevingsfarge 5 32 2" xfId="2006" xr:uid="{00000000-0005-0000-0000-0000F51E0000}"/>
    <cellStyle name="40% - uthevingsfarge 5 32 2 2" xfId="5858" xr:uid="{00000000-0005-0000-0000-0000F61E0000}"/>
    <cellStyle name="40% - uthevingsfarge 5 32 2 2 2" xfId="8491" xr:uid="{00000000-0005-0000-0000-0000F71E0000}"/>
    <cellStyle name="40% - uthevingsfarge 5 32 2 3" xfId="9341" xr:uid="{00000000-0005-0000-0000-0000F81E0000}"/>
    <cellStyle name="40% - uthevingsfarge 5 32 3" xfId="5137" xr:uid="{00000000-0005-0000-0000-0000F91E0000}"/>
    <cellStyle name="40% - uthevingsfarge 5 32 3 2" xfId="7790" xr:uid="{00000000-0005-0000-0000-0000FA1E0000}"/>
    <cellStyle name="40% - uthevingsfarge 5 32 4" xfId="10514" xr:uid="{00000000-0005-0000-0000-0000FB1E0000}"/>
    <cellStyle name="40% - uthevingsfarge 5 33" xfId="2007" xr:uid="{00000000-0005-0000-0000-0000FC1E0000}"/>
    <cellStyle name="40% - uthevingsfarge 5 33 2" xfId="2008" xr:uid="{00000000-0005-0000-0000-0000FD1E0000}"/>
    <cellStyle name="40% - uthevingsfarge 5 33 2 2" xfId="5859" xr:uid="{00000000-0005-0000-0000-0000FE1E0000}"/>
    <cellStyle name="40% - uthevingsfarge 5 33 2 2 2" xfId="8492" xr:uid="{00000000-0005-0000-0000-0000FF1E0000}"/>
    <cellStyle name="40% - uthevingsfarge 5 33 2 3" xfId="9340" xr:uid="{00000000-0005-0000-0000-0000001F0000}"/>
    <cellStyle name="40% - uthevingsfarge 5 33 3" xfId="5138" xr:uid="{00000000-0005-0000-0000-0000011F0000}"/>
    <cellStyle name="40% - uthevingsfarge 5 33 3 2" xfId="7791" xr:uid="{00000000-0005-0000-0000-0000021F0000}"/>
    <cellStyle name="40% - uthevingsfarge 5 33 4" xfId="10513" xr:uid="{00000000-0005-0000-0000-0000031F0000}"/>
    <cellStyle name="40% - uthevingsfarge 5 34" xfId="2009" xr:uid="{00000000-0005-0000-0000-0000041F0000}"/>
    <cellStyle name="40% - uthevingsfarge 5 34 2" xfId="2010" xr:uid="{00000000-0005-0000-0000-0000051F0000}"/>
    <cellStyle name="40% - uthevingsfarge 5 34 2 2" xfId="5860" xr:uid="{00000000-0005-0000-0000-0000061F0000}"/>
    <cellStyle name="40% - uthevingsfarge 5 34 2 2 2" xfId="8493" xr:uid="{00000000-0005-0000-0000-0000071F0000}"/>
    <cellStyle name="40% - uthevingsfarge 5 34 2 3" xfId="9339" xr:uid="{00000000-0005-0000-0000-0000081F0000}"/>
    <cellStyle name="40% - uthevingsfarge 5 34 3" xfId="5139" xr:uid="{00000000-0005-0000-0000-0000091F0000}"/>
    <cellStyle name="40% - uthevingsfarge 5 34 3 2" xfId="7792" xr:uid="{00000000-0005-0000-0000-00000A1F0000}"/>
    <cellStyle name="40% - uthevingsfarge 5 34 4" xfId="10512" xr:uid="{00000000-0005-0000-0000-00000B1F0000}"/>
    <cellStyle name="40% - uthevingsfarge 5 35" xfId="2011" xr:uid="{00000000-0005-0000-0000-00000C1F0000}"/>
    <cellStyle name="40% - uthevingsfarge 5 35 2" xfId="2012" xr:uid="{00000000-0005-0000-0000-00000D1F0000}"/>
    <cellStyle name="40% - uthevingsfarge 5 35 2 2" xfId="5861" xr:uid="{00000000-0005-0000-0000-00000E1F0000}"/>
    <cellStyle name="40% - uthevingsfarge 5 35 2 2 2" xfId="8494" xr:uid="{00000000-0005-0000-0000-00000F1F0000}"/>
    <cellStyle name="40% - uthevingsfarge 5 35 2 3" xfId="9338" xr:uid="{00000000-0005-0000-0000-0000101F0000}"/>
    <cellStyle name="40% - uthevingsfarge 5 35 3" xfId="5140" xr:uid="{00000000-0005-0000-0000-0000111F0000}"/>
    <cellStyle name="40% - uthevingsfarge 5 35 3 2" xfId="7793" xr:uid="{00000000-0005-0000-0000-0000121F0000}"/>
    <cellStyle name="40% - uthevingsfarge 5 35 4" xfId="10511" xr:uid="{00000000-0005-0000-0000-0000131F0000}"/>
    <cellStyle name="40% - uthevingsfarge 5 36" xfId="2013" xr:uid="{00000000-0005-0000-0000-0000141F0000}"/>
    <cellStyle name="40% - uthevingsfarge 5 36 2" xfId="2014" xr:uid="{00000000-0005-0000-0000-0000151F0000}"/>
    <cellStyle name="40% - uthevingsfarge 5 36 2 2" xfId="5862" xr:uid="{00000000-0005-0000-0000-0000161F0000}"/>
    <cellStyle name="40% - uthevingsfarge 5 36 2 2 2" xfId="8495" xr:uid="{00000000-0005-0000-0000-0000171F0000}"/>
    <cellStyle name="40% - uthevingsfarge 5 36 2 3" xfId="9337" xr:uid="{00000000-0005-0000-0000-0000181F0000}"/>
    <cellStyle name="40% - uthevingsfarge 5 36 3" xfId="5141" xr:uid="{00000000-0005-0000-0000-0000191F0000}"/>
    <cellStyle name="40% - uthevingsfarge 5 36 3 2" xfId="7794" xr:uid="{00000000-0005-0000-0000-00001A1F0000}"/>
    <cellStyle name="40% - uthevingsfarge 5 36 4" xfId="10510" xr:uid="{00000000-0005-0000-0000-00001B1F0000}"/>
    <cellStyle name="40% - uthevingsfarge 5 37" xfId="2015" xr:uid="{00000000-0005-0000-0000-00001C1F0000}"/>
    <cellStyle name="40% - uthevingsfarge 5 37 2" xfId="2016" xr:uid="{00000000-0005-0000-0000-00001D1F0000}"/>
    <cellStyle name="40% - uthevingsfarge 5 37 2 2" xfId="5863" xr:uid="{00000000-0005-0000-0000-00001E1F0000}"/>
    <cellStyle name="40% - uthevingsfarge 5 37 2 2 2" xfId="8496" xr:uid="{00000000-0005-0000-0000-00001F1F0000}"/>
    <cellStyle name="40% - uthevingsfarge 5 37 2 3" xfId="9336" xr:uid="{00000000-0005-0000-0000-0000201F0000}"/>
    <cellStyle name="40% - uthevingsfarge 5 37 3" xfId="5142" xr:uid="{00000000-0005-0000-0000-0000211F0000}"/>
    <cellStyle name="40% - uthevingsfarge 5 37 3 2" xfId="7795" xr:uid="{00000000-0005-0000-0000-0000221F0000}"/>
    <cellStyle name="40% - uthevingsfarge 5 37 4" xfId="10509" xr:uid="{00000000-0005-0000-0000-0000231F0000}"/>
    <cellStyle name="40% - uthevingsfarge 5 38" xfId="2017" xr:uid="{00000000-0005-0000-0000-0000241F0000}"/>
    <cellStyle name="40% - uthevingsfarge 5 38 2" xfId="2018" xr:uid="{00000000-0005-0000-0000-0000251F0000}"/>
    <cellStyle name="40% - uthevingsfarge 5 38 2 2" xfId="5864" xr:uid="{00000000-0005-0000-0000-0000261F0000}"/>
    <cellStyle name="40% - uthevingsfarge 5 38 2 2 2" xfId="8497" xr:uid="{00000000-0005-0000-0000-0000271F0000}"/>
    <cellStyle name="40% - uthevingsfarge 5 38 2 3" xfId="9335" xr:uid="{00000000-0005-0000-0000-0000281F0000}"/>
    <cellStyle name="40% - uthevingsfarge 5 38 3" xfId="5143" xr:uid="{00000000-0005-0000-0000-0000291F0000}"/>
    <cellStyle name="40% - uthevingsfarge 5 38 3 2" xfId="7796" xr:uid="{00000000-0005-0000-0000-00002A1F0000}"/>
    <cellStyle name="40% - uthevingsfarge 5 38 4" xfId="10508" xr:uid="{00000000-0005-0000-0000-00002B1F0000}"/>
    <cellStyle name="40% - uthevingsfarge 5 39" xfId="2019" xr:uid="{00000000-0005-0000-0000-00002C1F0000}"/>
    <cellStyle name="40% - uthevingsfarge 5 39 2" xfId="2020" xr:uid="{00000000-0005-0000-0000-00002D1F0000}"/>
    <cellStyle name="40% - uthevingsfarge 5 39 2 2" xfId="5865" xr:uid="{00000000-0005-0000-0000-00002E1F0000}"/>
    <cellStyle name="40% - uthevingsfarge 5 39 2 2 2" xfId="8498" xr:uid="{00000000-0005-0000-0000-00002F1F0000}"/>
    <cellStyle name="40% - uthevingsfarge 5 39 2 3" xfId="9334" xr:uid="{00000000-0005-0000-0000-0000301F0000}"/>
    <cellStyle name="40% - uthevingsfarge 5 39 3" xfId="5144" xr:uid="{00000000-0005-0000-0000-0000311F0000}"/>
    <cellStyle name="40% - uthevingsfarge 5 39 3 2" xfId="7797" xr:uid="{00000000-0005-0000-0000-0000321F0000}"/>
    <cellStyle name="40% - uthevingsfarge 5 39 4" xfId="10507" xr:uid="{00000000-0005-0000-0000-0000331F0000}"/>
    <cellStyle name="40% - uthevingsfarge 5 4" xfId="2021" xr:uid="{00000000-0005-0000-0000-0000341F0000}"/>
    <cellStyle name="40% - uthevingsfarge 5 4 2" xfId="2022" xr:uid="{00000000-0005-0000-0000-0000351F0000}"/>
    <cellStyle name="40% - uthevingsfarge 5 4 2 2" xfId="5866" xr:uid="{00000000-0005-0000-0000-0000361F0000}"/>
    <cellStyle name="40% - uthevingsfarge 5 4 2 2 2" xfId="8499" xr:uid="{00000000-0005-0000-0000-0000371F0000}"/>
    <cellStyle name="40% - uthevingsfarge 5 4 2 3" xfId="9333" xr:uid="{00000000-0005-0000-0000-0000381F0000}"/>
    <cellStyle name="40% - uthevingsfarge 5 4 3" xfId="5145" xr:uid="{00000000-0005-0000-0000-0000391F0000}"/>
    <cellStyle name="40% - uthevingsfarge 5 4 3 2" xfId="7798" xr:uid="{00000000-0005-0000-0000-00003A1F0000}"/>
    <cellStyle name="40% - uthevingsfarge 5 4 4" xfId="10506" xr:uid="{00000000-0005-0000-0000-00003B1F0000}"/>
    <cellStyle name="40% - uthevingsfarge 5 40" xfId="2023" xr:uid="{00000000-0005-0000-0000-00003C1F0000}"/>
    <cellStyle name="40% - uthevingsfarge 5 40 2" xfId="2024" xr:uid="{00000000-0005-0000-0000-00003D1F0000}"/>
    <cellStyle name="40% - uthevingsfarge 5 40 2 2" xfId="5867" xr:uid="{00000000-0005-0000-0000-00003E1F0000}"/>
    <cellStyle name="40% - uthevingsfarge 5 40 2 2 2" xfId="8500" xr:uid="{00000000-0005-0000-0000-00003F1F0000}"/>
    <cellStyle name="40% - uthevingsfarge 5 40 2 3" xfId="9332" xr:uid="{00000000-0005-0000-0000-0000401F0000}"/>
    <cellStyle name="40% - uthevingsfarge 5 40 3" xfId="5146" xr:uid="{00000000-0005-0000-0000-0000411F0000}"/>
    <cellStyle name="40% - uthevingsfarge 5 40 3 2" xfId="7799" xr:uid="{00000000-0005-0000-0000-0000421F0000}"/>
    <cellStyle name="40% - uthevingsfarge 5 40 4" xfId="10505" xr:uid="{00000000-0005-0000-0000-0000431F0000}"/>
    <cellStyle name="40% - uthevingsfarge 5 41" xfId="2025" xr:uid="{00000000-0005-0000-0000-0000441F0000}"/>
    <cellStyle name="40% - uthevingsfarge 5 41 2" xfId="2026" xr:uid="{00000000-0005-0000-0000-0000451F0000}"/>
    <cellStyle name="40% - uthevingsfarge 5 41 2 2" xfId="5868" xr:uid="{00000000-0005-0000-0000-0000461F0000}"/>
    <cellStyle name="40% - uthevingsfarge 5 41 2 2 2" xfId="8501" xr:uid="{00000000-0005-0000-0000-0000471F0000}"/>
    <cellStyle name="40% - uthevingsfarge 5 41 2 3" xfId="9331" xr:uid="{00000000-0005-0000-0000-0000481F0000}"/>
    <cellStyle name="40% - uthevingsfarge 5 41 3" xfId="5147" xr:uid="{00000000-0005-0000-0000-0000491F0000}"/>
    <cellStyle name="40% - uthevingsfarge 5 41 3 2" xfId="7800" xr:uid="{00000000-0005-0000-0000-00004A1F0000}"/>
    <cellStyle name="40% - uthevingsfarge 5 41 4" xfId="10504" xr:uid="{00000000-0005-0000-0000-00004B1F0000}"/>
    <cellStyle name="40% - uthevingsfarge 5 42" xfId="2027" xr:uid="{00000000-0005-0000-0000-00004C1F0000}"/>
    <cellStyle name="40% - uthevingsfarge 5 42 2" xfId="2028" xr:uid="{00000000-0005-0000-0000-00004D1F0000}"/>
    <cellStyle name="40% - uthevingsfarge 5 42 2 2" xfId="5869" xr:uid="{00000000-0005-0000-0000-00004E1F0000}"/>
    <cellStyle name="40% - uthevingsfarge 5 42 2 2 2" xfId="8502" xr:uid="{00000000-0005-0000-0000-00004F1F0000}"/>
    <cellStyle name="40% - uthevingsfarge 5 42 2 3" xfId="9330" xr:uid="{00000000-0005-0000-0000-0000501F0000}"/>
    <cellStyle name="40% - uthevingsfarge 5 42 3" xfId="5148" xr:uid="{00000000-0005-0000-0000-0000511F0000}"/>
    <cellStyle name="40% - uthevingsfarge 5 42 3 2" xfId="7801" xr:uid="{00000000-0005-0000-0000-0000521F0000}"/>
    <cellStyle name="40% - uthevingsfarge 5 42 4" xfId="10503" xr:uid="{00000000-0005-0000-0000-0000531F0000}"/>
    <cellStyle name="40% - uthevingsfarge 5 43" xfId="2029" xr:uid="{00000000-0005-0000-0000-0000541F0000}"/>
    <cellStyle name="40% - uthevingsfarge 5 43 2" xfId="2030" xr:uid="{00000000-0005-0000-0000-0000551F0000}"/>
    <cellStyle name="40% - uthevingsfarge 5 43 2 2" xfId="5870" xr:uid="{00000000-0005-0000-0000-0000561F0000}"/>
    <cellStyle name="40% - uthevingsfarge 5 43 2 2 2" xfId="8503" xr:uid="{00000000-0005-0000-0000-0000571F0000}"/>
    <cellStyle name="40% - uthevingsfarge 5 43 2 3" xfId="9329" xr:uid="{00000000-0005-0000-0000-0000581F0000}"/>
    <cellStyle name="40% - uthevingsfarge 5 43 3" xfId="5149" xr:uid="{00000000-0005-0000-0000-0000591F0000}"/>
    <cellStyle name="40% - uthevingsfarge 5 43 3 2" xfId="7802" xr:uid="{00000000-0005-0000-0000-00005A1F0000}"/>
    <cellStyle name="40% - uthevingsfarge 5 43 4" xfId="10502" xr:uid="{00000000-0005-0000-0000-00005B1F0000}"/>
    <cellStyle name="40% - uthevingsfarge 5 44" xfId="2031" xr:uid="{00000000-0005-0000-0000-00005C1F0000}"/>
    <cellStyle name="40% - uthevingsfarge 5 44 2" xfId="2032" xr:uid="{00000000-0005-0000-0000-00005D1F0000}"/>
    <cellStyle name="40% - uthevingsfarge 5 44 2 2" xfId="5871" xr:uid="{00000000-0005-0000-0000-00005E1F0000}"/>
    <cellStyle name="40% - uthevingsfarge 5 44 2 2 2" xfId="8504" xr:uid="{00000000-0005-0000-0000-00005F1F0000}"/>
    <cellStyle name="40% - uthevingsfarge 5 44 2 3" xfId="9328" xr:uid="{00000000-0005-0000-0000-0000601F0000}"/>
    <cellStyle name="40% - uthevingsfarge 5 44 3" xfId="5150" xr:uid="{00000000-0005-0000-0000-0000611F0000}"/>
    <cellStyle name="40% - uthevingsfarge 5 44 3 2" xfId="7803" xr:uid="{00000000-0005-0000-0000-0000621F0000}"/>
    <cellStyle name="40% - uthevingsfarge 5 44 4" xfId="10501" xr:uid="{00000000-0005-0000-0000-0000631F0000}"/>
    <cellStyle name="40% - uthevingsfarge 5 45" xfId="2033" xr:uid="{00000000-0005-0000-0000-0000641F0000}"/>
    <cellStyle name="40% - uthevingsfarge 5 45 2" xfId="2034" xr:uid="{00000000-0005-0000-0000-0000651F0000}"/>
    <cellStyle name="40% - uthevingsfarge 5 45 2 2" xfId="5872" xr:uid="{00000000-0005-0000-0000-0000661F0000}"/>
    <cellStyle name="40% - uthevingsfarge 5 45 2 2 2" xfId="8505" xr:uid="{00000000-0005-0000-0000-0000671F0000}"/>
    <cellStyle name="40% - uthevingsfarge 5 45 2 3" xfId="9327" xr:uid="{00000000-0005-0000-0000-0000681F0000}"/>
    <cellStyle name="40% - uthevingsfarge 5 45 3" xfId="5151" xr:uid="{00000000-0005-0000-0000-0000691F0000}"/>
    <cellStyle name="40% - uthevingsfarge 5 45 3 2" xfId="7804" xr:uid="{00000000-0005-0000-0000-00006A1F0000}"/>
    <cellStyle name="40% - uthevingsfarge 5 45 4" xfId="10500" xr:uid="{00000000-0005-0000-0000-00006B1F0000}"/>
    <cellStyle name="40% - uthevingsfarge 5 46" xfId="2035" xr:uid="{00000000-0005-0000-0000-00006C1F0000}"/>
    <cellStyle name="40% - uthevingsfarge 5 46 2" xfId="2036" xr:uid="{00000000-0005-0000-0000-00006D1F0000}"/>
    <cellStyle name="40% - uthevingsfarge 5 46 2 2" xfId="5873" xr:uid="{00000000-0005-0000-0000-00006E1F0000}"/>
    <cellStyle name="40% - uthevingsfarge 5 46 2 2 2" xfId="8506" xr:uid="{00000000-0005-0000-0000-00006F1F0000}"/>
    <cellStyle name="40% - uthevingsfarge 5 46 2 3" xfId="9326" xr:uid="{00000000-0005-0000-0000-0000701F0000}"/>
    <cellStyle name="40% - uthevingsfarge 5 46 3" xfId="5152" xr:uid="{00000000-0005-0000-0000-0000711F0000}"/>
    <cellStyle name="40% - uthevingsfarge 5 46 3 2" xfId="7805" xr:uid="{00000000-0005-0000-0000-0000721F0000}"/>
    <cellStyle name="40% - uthevingsfarge 5 46 4" xfId="10499" xr:uid="{00000000-0005-0000-0000-0000731F0000}"/>
    <cellStyle name="40% - uthevingsfarge 5 47" xfId="2037" xr:uid="{00000000-0005-0000-0000-0000741F0000}"/>
    <cellStyle name="40% - uthevingsfarge 5 47 2" xfId="2038" xr:uid="{00000000-0005-0000-0000-0000751F0000}"/>
    <cellStyle name="40% - uthevingsfarge 5 47 2 2" xfId="5874" xr:uid="{00000000-0005-0000-0000-0000761F0000}"/>
    <cellStyle name="40% - uthevingsfarge 5 47 2 2 2" xfId="8507" xr:uid="{00000000-0005-0000-0000-0000771F0000}"/>
    <cellStyle name="40% - uthevingsfarge 5 47 2 3" xfId="9325" xr:uid="{00000000-0005-0000-0000-0000781F0000}"/>
    <cellStyle name="40% - uthevingsfarge 5 47 3" xfId="5153" xr:uid="{00000000-0005-0000-0000-0000791F0000}"/>
    <cellStyle name="40% - uthevingsfarge 5 47 3 2" xfId="7806" xr:uid="{00000000-0005-0000-0000-00007A1F0000}"/>
    <cellStyle name="40% - uthevingsfarge 5 47 4" xfId="10498" xr:uid="{00000000-0005-0000-0000-00007B1F0000}"/>
    <cellStyle name="40% - uthevingsfarge 5 48" xfId="2039" xr:uid="{00000000-0005-0000-0000-00007C1F0000}"/>
    <cellStyle name="40% - uthevingsfarge 5 48 2" xfId="2040" xr:uid="{00000000-0005-0000-0000-00007D1F0000}"/>
    <cellStyle name="40% - uthevingsfarge 5 48 2 2" xfId="5875" xr:uid="{00000000-0005-0000-0000-00007E1F0000}"/>
    <cellStyle name="40% - uthevingsfarge 5 48 2 2 2" xfId="8508" xr:uid="{00000000-0005-0000-0000-00007F1F0000}"/>
    <cellStyle name="40% - uthevingsfarge 5 48 2 3" xfId="9324" xr:uid="{00000000-0005-0000-0000-0000801F0000}"/>
    <cellStyle name="40% - uthevingsfarge 5 48 3" xfId="5154" xr:uid="{00000000-0005-0000-0000-0000811F0000}"/>
    <cellStyle name="40% - uthevingsfarge 5 48 3 2" xfId="7807" xr:uid="{00000000-0005-0000-0000-0000821F0000}"/>
    <cellStyle name="40% - uthevingsfarge 5 48 4" xfId="10497" xr:uid="{00000000-0005-0000-0000-0000831F0000}"/>
    <cellStyle name="40% - uthevingsfarge 5 49" xfId="2041" xr:uid="{00000000-0005-0000-0000-0000841F0000}"/>
    <cellStyle name="40% - uthevingsfarge 5 49 2" xfId="2042" xr:uid="{00000000-0005-0000-0000-0000851F0000}"/>
    <cellStyle name="40% - uthevingsfarge 5 49 2 2" xfId="5876" xr:uid="{00000000-0005-0000-0000-0000861F0000}"/>
    <cellStyle name="40% - uthevingsfarge 5 49 2 2 2" xfId="8509" xr:uid="{00000000-0005-0000-0000-0000871F0000}"/>
    <cellStyle name="40% - uthevingsfarge 5 49 2 3" xfId="9323" xr:uid="{00000000-0005-0000-0000-0000881F0000}"/>
    <cellStyle name="40% - uthevingsfarge 5 49 3" xfId="5155" xr:uid="{00000000-0005-0000-0000-0000891F0000}"/>
    <cellStyle name="40% - uthevingsfarge 5 49 3 2" xfId="7808" xr:uid="{00000000-0005-0000-0000-00008A1F0000}"/>
    <cellStyle name="40% - uthevingsfarge 5 49 4" xfId="10496" xr:uid="{00000000-0005-0000-0000-00008B1F0000}"/>
    <cellStyle name="40% - uthevingsfarge 5 5" xfId="2043" xr:uid="{00000000-0005-0000-0000-00008C1F0000}"/>
    <cellStyle name="40% - uthevingsfarge 5 5 2" xfId="2044" xr:uid="{00000000-0005-0000-0000-00008D1F0000}"/>
    <cellStyle name="40% - uthevingsfarge 5 5 2 2" xfId="5877" xr:uid="{00000000-0005-0000-0000-00008E1F0000}"/>
    <cellStyle name="40% - uthevingsfarge 5 5 2 2 2" xfId="8510" xr:uid="{00000000-0005-0000-0000-00008F1F0000}"/>
    <cellStyle name="40% - uthevingsfarge 5 5 2 3" xfId="9322" xr:uid="{00000000-0005-0000-0000-0000901F0000}"/>
    <cellStyle name="40% - uthevingsfarge 5 5 3" xfId="5156" xr:uid="{00000000-0005-0000-0000-0000911F0000}"/>
    <cellStyle name="40% - uthevingsfarge 5 5 3 2" xfId="7809" xr:uid="{00000000-0005-0000-0000-0000921F0000}"/>
    <cellStyle name="40% - uthevingsfarge 5 5 4" xfId="10495" xr:uid="{00000000-0005-0000-0000-0000931F0000}"/>
    <cellStyle name="40% - uthevingsfarge 5 50" xfId="2045" xr:uid="{00000000-0005-0000-0000-0000941F0000}"/>
    <cellStyle name="40% - uthevingsfarge 5 50 2" xfId="2046" xr:uid="{00000000-0005-0000-0000-0000951F0000}"/>
    <cellStyle name="40% - uthevingsfarge 5 50 2 2" xfId="5878" xr:uid="{00000000-0005-0000-0000-0000961F0000}"/>
    <cellStyle name="40% - uthevingsfarge 5 50 2 2 2" xfId="8511" xr:uid="{00000000-0005-0000-0000-0000971F0000}"/>
    <cellStyle name="40% - uthevingsfarge 5 50 2 3" xfId="9321" xr:uid="{00000000-0005-0000-0000-0000981F0000}"/>
    <cellStyle name="40% - uthevingsfarge 5 50 3" xfId="5157" xr:uid="{00000000-0005-0000-0000-0000991F0000}"/>
    <cellStyle name="40% - uthevingsfarge 5 50 3 2" xfId="7810" xr:uid="{00000000-0005-0000-0000-00009A1F0000}"/>
    <cellStyle name="40% - uthevingsfarge 5 50 4" xfId="10494" xr:uid="{00000000-0005-0000-0000-00009B1F0000}"/>
    <cellStyle name="40% - uthevingsfarge 5 51" xfId="2047" xr:uid="{00000000-0005-0000-0000-00009C1F0000}"/>
    <cellStyle name="40% - uthevingsfarge 5 51 2" xfId="2048" xr:uid="{00000000-0005-0000-0000-00009D1F0000}"/>
    <cellStyle name="40% - uthevingsfarge 5 51 2 2" xfId="5879" xr:uid="{00000000-0005-0000-0000-00009E1F0000}"/>
    <cellStyle name="40% - uthevingsfarge 5 51 2 2 2" xfId="8512" xr:uid="{00000000-0005-0000-0000-00009F1F0000}"/>
    <cellStyle name="40% - uthevingsfarge 5 51 2 3" xfId="9320" xr:uid="{00000000-0005-0000-0000-0000A01F0000}"/>
    <cellStyle name="40% - uthevingsfarge 5 51 3" xfId="5158" xr:uid="{00000000-0005-0000-0000-0000A11F0000}"/>
    <cellStyle name="40% - uthevingsfarge 5 51 3 2" xfId="7811" xr:uid="{00000000-0005-0000-0000-0000A21F0000}"/>
    <cellStyle name="40% - uthevingsfarge 5 51 4" xfId="10493" xr:uid="{00000000-0005-0000-0000-0000A31F0000}"/>
    <cellStyle name="40% - uthevingsfarge 5 52" xfId="2049" xr:uid="{00000000-0005-0000-0000-0000A41F0000}"/>
    <cellStyle name="40% - uthevingsfarge 5 52 2" xfId="2050" xr:uid="{00000000-0005-0000-0000-0000A51F0000}"/>
    <cellStyle name="40% - uthevingsfarge 5 52 2 2" xfId="5880" xr:uid="{00000000-0005-0000-0000-0000A61F0000}"/>
    <cellStyle name="40% - uthevingsfarge 5 52 2 2 2" xfId="8513" xr:uid="{00000000-0005-0000-0000-0000A71F0000}"/>
    <cellStyle name="40% - uthevingsfarge 5 52 2 3" xfId="9319" xr:uid="{00000000-0005-0000-0000-0000A81F0000}"/>
    <cellStyle name="40% - uthevingsfarge 5 52 3" xfId="5159" xr:uid="{00000000-0005-0000-0000-0000A91F0000}"/>
    <cellStyle name="40% - uthevingsfarge 5 52 3 2" xfId="7812" xr:uid="{00000000-0005-0000-0000-0000AA1F0000}"/>
    <cellStyle name="40% - uthevingsfarge 5 52 4" xfId="10492" xr:uid="{00000000-0005-0000-0000-0000AB1F0000}"/>
    <cellStyle name="40% - uthevingsfarge 5 53" xfId="2051" xr:uid="{00000000-0005-0000-0000-0000AC1F0000}"/>
    <cellStyle name="40% - uthevingsfarge 5 53 2" xfId="2052" xr:uid="{00000000-0005-0000-0000-0000AD1F0000}"/>
    <cellStyle name="40% - uthevingsfarge 5 53 2 2" xfId="5881" xr:uid="{00000000-0005-0000-0000-0000AE1F0000}"/>
    <cellStyle name="40% - uthevingsfarge 5 53 2 2 2" xfId="8514" xr:uid="{00000000-0005-0000-0000-0000AF1F0000}"/>
    <cellStyle name="40% - uthevingsfarge 5 53 2 3" xfId="9318" xr:uid="{00000000-0005-0000-0000-0000B01F0000}"/>
    <cellStyle name="40% - uthevingsfarge 5 53 3" xfId="5160" xr:uid="{00000000-0005-0000-0000-0000B11F0000}"/>
    <cellStyle name="40% - uthevingsfarge 5 53 3 2" xfId="7813" xr:uid="{00000000-0005-0000-0000-0000B21F0000}"/>
    <cellStyle name="40% - uthevingsfarge 5 53 4" xfId="10491" xr:uid="{00000000-0005-0000-0000-0000B31F0000}"/>
    <cellStyle name="40% - uthevingsfarge 5 54" xfId="2053" xr:uid="{00000000-0005-0000-0000-0000B41F0000}"/>
    <cellStyle name="40% - uthevingsfarge 5 54 2" xfId="2054" xr:uid="{00000000-0005-0000-0000-0000B51F0000}"/>
    <cellStyle name="40% - uthevingsfarge 5 54 2 2" xfId="5882" xr:uid="{00000000-0005-0000-0000-0000B61F0000}"/>
    <cellStyle name="40% - uthevingsfarge 5 54 2 2 2" xfId="8515" xr:uid="{00000000-0005-0000-0000-0000B71F0000}"/>
    <cellStyle name="40% - uthevingsfarge 5 54 2 3" xfId="9317" xr:uid="{00000000-0005-0000-0000-0000B81F0000}"/>
    <cellStyle name="40% - uthevingsfarge 5 54 3" xfId="5161" xr:uid="{00000000-0005-0000-0000-0000B91F0000}"/>
    <cellStyle name="40% - uthevingsfarge 5 54 3 2" xfId="7814" xr:uid="{00000000-0005-0000-0000-0000BA1F0000}"/>
    <cellStyle name="40% - uthevingsfarge 5 54 4" xfId="10490" xr:uid="{00000000-0005-0000-0000-0000BB1F0000}"/>
    <cellStyle name="40% - uthevingsfarge 5 55" xfId="2055" xr:uid="{00000000-0005-0000-0000-0000BC1F0000}"/>
    <cellStyle name="40% - uthevingsfarge 5 55 2" xfId="2056" xr:uid="{00000000-0005-0000-0000-0000BD1F0000}"/>
    <cellStyle name="40% - uthevingsfarge 5 55 2 2" xfId="5883" xr:uid="{00000000-0005-0000-0000-0000BE1F0000}"/>
    <cellStyle name="40% - uthevingsfarge 5 55 2 2 2" xfId="8516" xr:uid="{00000000-0005-0000-0000-0000BF1F0000}"/>
    <cellStyle name="40% - uthevingsfarge 5 55 2 3" xfId="9316" xr:uid="{00000000-0005-0000-0000-0000C01F0000}"/>
    <cellStyle name="40% - uthevingsfarge 5 55 3" xfId="5162" xr:uid="{00000000-0005-0000-0000-0000C11F0000}"/>
    <cellStyle name="40% - uthevingsfarge 5 55 3 2" xfId="7815" xr:uid="{00000000-0005-0000-0000-0000C21F0000}"/>
    <cellStyle name="40% - uthevingsfarge 5 55 4" xfId="10489" xr:uid="{00000000-0005-0000-0000-0000C31F0000}"/>
    <cellStyle name="40% - uthevingsfarge 5 56" xfId="2057" xr:uid="{00000000-0005-0000-0000-0000C41F0000}"/>
    <cellStyle name="40% - uthevingsfarge 5 56 2" xfId="2058" xr:uid="{00000000-0005-0000-0000-0000C51F0000}"/>
    <cellStyle name="40% - uthevingsfarge 5 56 2 2" xfId="5884" xr:uid="{00000000-0005-0000-0000-0000C61F0000}"/>
    <cellStyle name="40% - uthevingsfarge 5 56 2 2 2" xfId="8517" xr:uid="{00000000-0005-0000-0000-0000C71F0000}"/>
    <cellStyle name="40% - uthevingsfarge 5 56 2 3" xfId="9315" xr:uid="{00000000-0005-0000-0000-0000C81F0000}"/>
    <cellStyle name="40% - uthevingsfarge 5 56 3" xfId="5163" xr:uid="{00000000-0005-0000-0000-0000C91F0000}"/>
    <cellStyle name="40% - uthevingsfarge 5 56 3 2" xfId="7816" xr:uid="{00000000-0005-0000-0000-0000CA1F0000}"/>
    <cellStyle name="40% - uthevingsfarge 5 56 4" xfId="10488" xr:uid="{00000000-0005-0000-0000-0000CB1F0000}"/>
    <cellStyle name="40% - uthevingsfarge 5 57" xfId="2059" xr:uid="{00000000-0005-0000-0000-0000CC1F0000}"/>
    <cellStyle name="40% - uthevingsfarge 5 57 2" xfId="2060" xr:uid="{00000000-0005-0000-0000-0000CD1F0000}"/>
    <cellStyle name="40% - uthevingsfarge 5 57 2 2" xfId="5885" xr:uid="{00000000-0005-0000-0000-0000CE1F0000}"/>
    <cellStyle name="40% - uthevingsfarge 5 57 2 2 2" xfId="8518" xr:uid="{00000000-0005-0000-0000-0000CF1F0000}"/>
    <cellStyle name="40% - uthevingsfarge 5 57 2 3" xfId="9314" xr:uid="{00000000-0005-0000-0000-0000D01F0000}"/>
    <cellStyle name="40% - uthevingsfarge 5 57 3" xfId="5164" xr:uid="{00000000-0005-0000-0000-0000D11F0000}"/>
    <cellStyle name="40% - uthevingsfarge 5 57 3 2" xfId="7817" xr:uid="{00000000-0005-0000-0000-0000D21F0000}"/>
    <cellStyle name="40% - uthevingsfarge 5 57 4" xfId="10487" xr:uid="{00000000-0005-0000-0000-0000D31F0000}"/>
    <cellStyle name="40% - uthevingsfarge 5 58" xfId="2061" xr:uid="{00000000-0005-0000-0000-0000D41F0000}"/>
    <cellStyle name="40% - uthevingsfarge 5 58 2" xfId="2062" xr:uid="{00000000-0005-0000-0000-0000D51F0000}"/>
    <cellStyle name="40% - uthevingsfarge 5 58 2 2" xfId="5886" xr:uid="{00000000-0005-0000-0000-0000D61F0000}"/>
    <cellStyle name="40% - uthevingsfarge 5 58 2 2 2" xfId="8519" xr:uid="{00000000-0005-0000-0000-0000D71F0000}"/>
    <cellStyle name="40% - uthevingsfarge 5 58 2 3" xfId="9313" xr:uid="{00000000-0005-0000-0000-0000D81F0000}"/>
    <cellStyle name="40% - uthevingsfarge 5 58 3" xfId="5165" xr:uid="{00000000-0005-0000-0000-0000D91F0000}"/>
    <cellStyle name="40% - uthevingsfarge 5 58 3 2" xfId="7818" xr:uid="{00000000-0005-0000-0000-0000DA1F0000}"/>
    <cellStyle name="40% - uthevingsfarge 5 58 4" xfId="10486" xr:uid="{00000000-0005-0000-0000-0000DB1F0000}"/>
    <cellStyle name="40% - uthevingsfarge 5 59" xfId="2063" xr:uid="{00000000-0005-0000-0000-0000DC1F0000}"/>
    <cellStyle name="40% - uthevingsfarge 5 59 2" xfId="2064" xr:uid="{00000000-0005-0000-0000-0000DD1F0000}"/>
    <cellStyle name="40% - uthevingsfarge 5 59 2 2" xfId="5887" xr:uid="{00000000-0005-0000-0000-0000DE1F0000}"/>
    <cellStyle name="40% - uthevingsfarge 5 59 2 2 2" xfId="8520" xr:uid="{00000000-0005-0000-0000-0000DF1F0000}"/>
    <cellStyle name="40% - uthevingsfarge 5 59 2 3" xfId="9312" xr:uid="{00000000-0005-0000-0000-0000E01F0000}"/>
    <cellStyle name="40% - uthevingsfarge 5 59 3" xfId="5166" xr:uid="{00000000-0005-0000-0000-0000E11F0000}"/>
    <cellStyle name="40% - uthevingsfarge 5 59 3 2" xfId="7819" xr:uid="{00000000-0005-0000-0000-0000E21F0000}"/>
    <cellStyle name="40% - uthevingsfarge 5 59 4" xfId="10485" xr:uid="{00000000-0005-0000-0000-0000E31F0000}"/>
    <cellStyle name="40% - uthevingsfarge 5 6" xfId="2065" xr:uid="{00000000-0005-0000-0000-0000E41F0000}"/>
    <cellStyle name="40% - uthevingsfarge 5 6 2" xfId="2066" xr:uid="{00000000-0005-0000-0000-0000E51F0000}"/>
    <cellStyle name="40% - uthevingsfarge 5 6 2 2" xfId="5888" xr:uid="{00000000-0005-0000-0000-0000E61F0000}"/>
    <cellStyle name="40% - uthevingsfarge 5 6 2 2 2" xfId="8521" xr:uid="{00000000-0005-0000-0000-0000E71F0000}"/>
    <cellStyle name="40% - uthevingsfarge 5 6 2 3" xfId="9311" xr:uid="{00000000-0005-0000-0000-0000E81F0000}"/>
    <cellStyle name="40% - uthevingsfarge 5 6 3" xfId="5167" xr:uid="{00000000-0005-0000-0000-0000E91F0000}"/>
    <cellStyle name="40% - uthevingsfarge 5 6 3 2" xfId="7820" xr:uid="{00000000-0005-0000-0000-0000EA1F0000}"/>
    <cellStyle name="40% - uthevingsfarge 5 6 4" xfId="10484" xr:uid="{00000000-0005-0000-0000-0000EB1F0000}"/>
    <cellStyle name="40% - uthevingsfarge 5 60" xfId="2067" xr:uid="{00000000-0005-0000-0000-0000EC1F0000}"/>
    <cellStyle name="40% - uthevingsfarge 5 60 2" xfId="2068" xr:uid="{00000000-0005-0000-0000-0000ED1F0000}"/>
    <cellStyle name="40% - uthevingsfarge 5 60 3" xfId="10113" xr:uid="{00000000-0005-0000-0000-0000EE1F0000}"/>
    <cellStyle name="40% - uthevingsfarge 5 61" xfId="2069" xr:uid="{00000000-0005-0000-0000-0000EF1F0000}"/>
    <cellStyle name="40% - uthevingsfarge 5 61 2" xfId="2070" xr:uid="{00000000-0005-0000-0000-0000F01F0000}"/>
    <cellStyle name="40% - uthevingsfarge 5 62" xfId="2071" xr:uid="{00000000-0005-0000-0000-0000F11F0000}"/>
    <cellStyle name="40% - uthevingsfarge 5 62 2" xfId="2072" xr:uid="{00000000-0005-0000-0000-0000F21F0000}"/>
    <cellStyle name="40% - uthevingsfarge 5 63" xfId="2073" xr:uid="{00000000-0005-0000-0000-0000F31F0000}"/>
    <cellStyle name="40% - uthevingsfarge 5 63 2" xfId="2074" xr:uid="{00000000-0005-0000-0000-0000F41F0000}"/>
    <cellStyle name="40% - uthevingsfarge 5 64" xfId="2075" xr:uid="{00000000-0005-0000-0000-0000F51F0000}"/>
    <cellStyle name="40% - uthevingsfarge 5 64 2" xfId="2076" xr:uid="{00000000-0005-0000-0000-0000F61F0000}"/>
    <cellStyle name="40% - uthevingsfarge 5 65" xfId="2077" xr:uid="{00000000-0005-0000-0000-0000F71F0000}"/>
    <cellStyle name="40% - uthevingsfarge 5 65 2" xfId="2078" xr:uid="{00000000-0005-0000-0000-0000F81F0000}"/>
    <cellStyle name="40% - uthevingsfarge 5 66" xfId="2079" xr:uid="{00000000-0005-0000-0000-0000F91F0000}"/>
    <cellStyle name="40% - uthevingsfarge 5 66 2" xfId="2080" xr:uid="{00000000-0005-0000-0000-0000FA1F0000}"/>
    <cellStyle name="40% - uthevingsfarge 5 67" xfId="2081" xr:uid="{00000000-0005-0000-0000-0000FB1F0000}"/>
    <cellStyle name="40% - uthevingsfarge 5 67 2" xfId="2082" xr:uid="{00000000-0005-0000-0000-0000FC1F0000}"/>
    <cellStyle name="40% - uthevingsfarge 5 68" xfId="2083" xr:uid="{00000000-0005-0000-0000-0000FD1F0000}"/>
    <cellStyle name="40% - uthevingsfarge 5 68 2" xfId="2084" xr:uid="{00000000-0005-0000-0000-0000FE1F0000}"/>
    <cellStyle name="40% - uthevingsfarge 5 69" xfId="2085" xr:uid="{00000000-0005-0000-0000-0000FF1F0000}"/>
    <cellStyle name="40% - uthevingsfarge 5 69 2" xfId="2086" xr:uid="{00000000-0005-0000-0000-000000200000}"/>
    <cellStyle name="40% - uthevingsfarge 5 7" xfId="2087" xr:uid="{00000000-0005-0000-0000-000001200000}"/>
    <cellStyle name="40% - uthevingsfarge 5 7 2" xfId="2088" xr:uid="{00000000-0005-0000-0000-000002200000}"/>
    <cellStyle name="40% - uthevingsfarge 5 7 2 2" xfId="5889" xr:uid="{00000000-0005-0000-0000-000003200000}"/>
    <cellStyle name="40% - uthevingsfarge 5 7 2 2 2" xfId="8522" xr:uid="{00000000-0005-0000-0000-000004200000}"/>
    <cellStyle name="40% - uthevingsfarge 5 7 2 3" xfId="9310" xr:uid="{00000000-0005-0000-0000-000005200000}"/>
    <cellStyle name="40% - uthevingsfarge 5 7 3" xfId="5168" xr:uid="{00000000-0005-0000-0000-000006200000}"/>
    <cellStyle name="40% - uthevingsfarge 5 7 3 2" xfId="7821" xr:uid="{00000000-0005-0000-0000-000007200000}"/>
    <cellStyle name="40% - uthevingsfarge 5 7 4" xfId="10112" xr:uid="{00000000-0005-0000-0000-000008200000}"/>
    <cellStyle name="40% - uthevingsfarge 5 70" xfId="2089" xr:uid="{00000000-0005-0000-0000-000009200000}"/>
    <cellStyle name="40% - uthevingsfarge 5 70 2" xfId="2090" xr:uid="{00000000-0005-0000-0000-00000A200000}"/>
    <cellStyle name="40% - uthevingsfarge 5 71" xfId="2091" xr:uid="{00000000-0005-0000-0000-00000B200000}"/>
    <cellStyle name="40% - uthevingsfarge 5 71 2" xfId="2092" xr:uid="{00000000-0005-0000-0000-00000C200000}"/>
    <cellStyle name="40% - uthevingsfarge 5 72" xfId="2093" xr:uid="{00000000-0005-0000-0000-00000D200000}"/>
    <cellStyle name="40% - uthevingsfarge 5 72 2" xfId="2094" xr:uid="{00000000-0005-0000-0000-00000E200000}"/>
    <cellStyle name="40% - uthevingsfarge 5 73" xfId="2095" xr:uid="{00000000-0005-0000-0000-00000F200000}"/>
    <cellStyle name="40% - uthevingsfarge 5 73 2" xfId="2096" xr:uid="{00000000-0005-0000-0000-000010200000}"/>
    <cellStyle name="40% - uthevingsfarge 5 74" xfId="2097" xr:uid="{00000000-0005-0000-0000-000011200000}"/>
    <cellStyle name="40% - uthevingsfarge 5 74 2" xfId="2098" xr:uid="{00000000-0005-0000-0000-000012200000}"/>
    <cellStyle name="40% - uthevingsfarge 5 75" xfId="2099" xr:uid="{00000000-0005-0000-0000-000013200000}"/>
    <cellStyle name="40% - uthevingsfarge 5 75 2" xfId="2100" xr:uid="{00000000-0005-0000-0000-000014200000}"/>
    <cellStyle name="40% - uthevingsfarge 5 76" xfId="2101" xr:uid="{00000000-0005-0000-0000-000015200000}"/>
    <cellStyle name="40% - uthevingsfarge 5 76 2" xfId="2102" xr:uid="{00000000-0005-0000-0000-000016200000}"/>
    <cellStyle name="40% - uthevingsfarge 5 77" xfId="2103" xr:uid="{00000000-0005-0000-0000-000017200000}"/>
    <cellStyle name="40% - uthevingsfarge 5 78" xfId="2104" xr:uid="{00000000-0005-0000-0000-000018200000}"/>
    <cellStyle name="40% - uthevingsfarge 5 79" xfId="2105" xr:uid="{00000000-0005-0000-0000-000019200000}"/>
    <cellStyle name="40% - uthevingsfarge 5 8" xfId="2106" xr:uid="{00000000-0005-0000-0000-00001A200000}"/>
    <cellStyle name="40% - uthevingsfarge 5 8 2" xfId="2107" xr:uid="{00000000-0005-0000-0000-00001B200000}"/>
    <cellStyle name="40% - uthevingsfarge 5 8 2 2" xfId="5890" xr:uid="{00000000-0005-0000-0000-00001C200000}"/>
    <cellStyle name="40% - uthevingsfarge 5 8 2 2 2" xfId="8523" xr:uid="{00000000-0005-0000-0000-00001D200000}"/>
    <cellStyle name="40% - uthevingsfarge 5 8 2 3" xfId="9309" xr:uid="{00000000-0005-0000-0000-00001E200000}"/>
    <cellStyle name="40% - uthevingsfarge 5 8 3" xfId="5169" xr:uid="{00000000-0005-0000-0000-00001F200000}"/>
    <cellStyle name="40% - uthevingsfarge 5 8 3 2" xfId="7822" xr:uid="{00000000-0005-0000-0000-000020200000}"/>
    <cellStyle name="40% - uthevingsfarge 5 8 4" xfId="10111" xr:uid="{00000000-0005-0000-0000-000021200000}"/>
    <cellStyle name="40% - uthevingsfarge 5 80" xfId="2108" xr:uid="{00000000-0005-0000-0000-000022200000}"/>
    <cellStyle name="40% - uthevingsfarge 5 81" xfId="2109" xr:uid="{00000000-0005-0000-0000-000023200000}"/>
    <cellStyle name="40% - uthevingsfarge 5 82" xfId="2110" xr:uid="{00000000-0005-0000-0000-000024200000}"/>
    <cellStyle name="40% - uthevingsfarge 5 83" xfId="2111" xr:uid="{00000000-0005-0000-0000-000025200000}"/>
    <cellStyle name="40% - uthevingsfarge 5 84" xfId="2112" xr:uid="{00000000-0005-0000-0000-000026200000}"/>
    <cellStyle name="40% - uthevingsfarge 5 85" xfId="2113" xr:uid="{00000000-0005-0000-0000-000027200000}"/>
    <cellStyle name="40% - uthevingsfarge 5 86" xfId="2114" xr:uid="{00000000-0005-0000-0000-000028200000}"/>
    <cellStyle name="40% - uthevingsfarge 5 87" xfId="2115" xr:uid="{00000000-0005-0000-0000-000029200000}"/>
    <cellStyle name="40% - uthevingsfarge 5 88" xfId="2116" xr:uid="{00000000-0005-0000-0000-00002A200000}"/>
    <cellStyle name="40% - uthevingsfarge 5 89" xfId="2117" xr:uid="{00000000-0005-0000-0000-00002B200000}"/>
    <cellStyle name="40% - uthevingsfarge 5 9" xfId="2118" xr:uid="{00000000-0005-0000-0000-00002C200000}"/>
    <cellStyle name="40% - uthevingsfarge 5 9 2" xfId="2119" xr:uid="{00000000-0005-0000-0000-00002D200000}"/>
    <cellStyle name="40% - uthevingsfarge 5 9 2 2" xfId="5891" xr:uid="{00000000-0005-0000-0000-00002E200000}"/>
    <cellStyle name="40% - uthevingsfarge 5 9 2 2 2" xfId="8524" xr:uid="{00000000-0005-0000-0000-00002F200000}"/>
    <cellStyle name="40% - uthevingsfarge 5 9 2 3" xfId="9308" xr:uid="{00000000-0005-0000-0000-000030200000}"/>
    <cellStyle name="40% - uthevingsfarge 5 9 3" xfId="5170" xr:uid="{00000000-0005-0000-0000-000031200000}"/>
    <cellStyle name="40% - uthevingsfarge 5 9 3 2" xfId="7823" xr:uid="{00000000-0005-0000-0000-000032200000}"/>
    <cellStyle name="40% - uthevingsfarge 5 9 4" xfId="10110" xr:uid="{00000000-0005-0000-0000-000033200000}"/>
    <cellStyle name="40% - uthevingsfarge 5 90" xfId="2120" xr:uid="{00000000-0005-0000-0000-000034200000}"/>
    <cellStyle name="40% - uthevingsfarge 5 90 2" xfId="2940" xr:uid="{00000000-0005-0000-0000-000035200000}"/>
    <cellStyle name="40% - uthevingsfarge 5 90 2 2" xfId="3440" xr:uid="{00000000-0005-0000-0000-000036200000}"/>
    <cellStyle name="40% - uthevingsfarge 5 90 2 2 2" xfId="7025" xr:uid="{00000000-0005-0000-0000-000037200000}"/>
    <cellStyle name="40% - uthevingsfarge 5 90 2 3" xfId="3705" xr:uid="{00000000-0005-0000-0000-000038200000}"/>
    <cellStyle name="40% - uthevingsfarge 5 90 2 4" xfId="6513" xr:uid="{00000000-0005-0000-0000-000039200000}"/>
    <cellStyle name="40% - uthevingsfarge 5 90 2 5" xfId="9025" xr:uid="{00000000-0005-0000-0000-00003A200000}"/>
    <cellStyle name="40% - uthevingsfarge 5 90 3" xfId="3439" xr:uid="{00000000-0005-0000-0000-00003B200000}"/>
    <cellStyle name="40% - uthevingsfarge 5 90 3 2" xfId="7024" xr:uid="{00000000-0005-0000-0000-00003C200000}"/>
    <cellStyle name="40% - uthevingsfarge 5 90 4" xfId="3809" xr:uid="{00000000-0005-0000-0000-00003D200000}"/>
    <cellStyle name="40% - uthevingsfarge 5 90 5" xfId="6228" xr:uid="{00000000-0005-0000-0000-00003E200000}"/>
    <cellStyle name="40% - uthevingsfarge 5 90 6" xfId="9024" xr:uid="{00000000-0005-0000-0000-00003F200000}"/>
    <cellStyle name="40% - uthevingsfarge 5 91" xfId="2121" xr:uid="{00000000-0005-0000-0000-000040200000}"/>
    <cellStyle name="40% - uthevingsfarge 5 91 2" xfId="2941" xr:uid="{00000000-0005-0000-0000-000041200000}"/>
    <cellStyle name="40% - uthevingsfarge 5 91 2 2" xfId="3442" xr:uid="{00000000-0005-0000-0000-000042200000}"/>
    <cellStyle name="40% - uthevingsfarge 5 91 2 2 2" xfId="7027" xr:uid="{00000000-0005-0000-0000-000043200000}"/>
    <cellStyle name="40% - uthevingsfarge 5 91 2 3" xfId="4083" xr:uid="{00000000-0005-0000-0000-000044200000}"/>
    <cellStyle name="40% - uthevingsfarge 5 91 2 4" xfId="6514" xr:uid="{00000000-0005-0000-0000-000045200000}"/>
    <cellStyle name="40% - uthevingsfarge 5 91 2 5" xfId="9027" xr:uid="{00000000-0005-0000-0000-000046200000}"/>
    <cellStyle name="40% - uthevingsfarge 5 91 3" xfId="3441" xr:uid="{00000000-0005-0000-0000-000047200000}"/>
    <cellStyle name="40% - uthevingsfarge 5 91 3 2" xfId="7026" xr:uid="{00000000-0005-0000-0000-000048200000}"/>
    <cellStyle name="40% - uthevingsfarge 5 91 4" xfId="3808" xr:uid="{00000000-0005-0000-0000-000049200000}"/>
    <cellStyle name="40% - uthevingsfarge 5 91 5" xfId="6229" xr:uid="{00000000-0005-0000-0000-00004A200000}"/>
    <cellStyle name="40% - uthevingsfarge 5 91 6" xfId="9026" xr:uid="{00000000-0005-0000-0000-00004B200000}"/>
    <cellStyle name="40% - uthevingsfarge 5 92" xfId="2122" xr:uid="{00000000-0005-0000-0000-00004C200000}"/>
    <cellStyle name="40% - uthevingsfarge 5 92 2" xfId="2942" xr:uid="{00000000-0005-0000-0000-00004D200000}"/>
    <cellStyle name="40% - uthevingsfarge 5 92 2 2" xfId="3444" xr:uid="{00000000-0005-0000-0000-00004E200000}"/>
    <cellStyle name="40% - uthevingsfarge 5 92 2 2 2" xfId="7029" xr:uid="{00000000-0005-0000-0000-00004F200000}"/>
    <cellStyle name="40% - uthevingsfarge 5 92 2 3" xfId="4084" xr:uid="{00000000-0005-0000-0000-000050200000}"/>
    <cellStyle name="40% - uthevingsfarge 5 92 2 4" xfId="6515" xr:uid="{00000000-0005-0000-0000-000051200000}"/>
    <cellStyle name="40% - uthevingsfarge 5 92 2 5" xfId="9029" xr:uid="{00000000-0005-0000-0000-000052200000}"/>
    <cellStyle name="40% - uthevingsfarge 5 92 3" xfId="3443" xr:uid="{00000000-0005-0000-0000-000053200000}"/>
    <cellStyle name="40% - uthevingsfarge 5 92 3 2" xfId="7028" xr:uid="{00000000-0005-0000-0000-000054200000}"/>
    <cellStyle name="40% - uthevingsfarge 5 92 4" xfId="3807" xr:uid="{00000000-0005-0000-0000-000055200000}"/>
    <cellStyle name="40% - uthevingsfarge 5 92 5" xfId="6230" xr:uid="{00000000-0005-0000-0000-000056200000}"/>
    <cellStyle name="40% - uthevingsfarge 5 92 6" xfId="9028" xr:uid="{00000000-0005-0000-0000-000057200000}"/>
    <cellStyle name="40% - uthevingsfarge 5 93" xfId="2123" xr:uid="{00000000-0005-0000-0000-000058200000}"/>
    <cellStyle name="40% - uthevingsfarge 5 93 2" xfId="2943" xr:uid="{00000000-0005-0000-0000-000059200000}"/>
    <cellStyle name="40% - uthevingsfarge 5 93 2 2" xfId="3446" xr:uid="{00000000-0005-0000-0000-00005A200000}"/>
    <cellStyle name="40% - uthevingsfarge 5 93 2 2 2" xfId="7031" xr:uid="{00000000-0005-0000-0000-00005B200000}"/>
    <cellStyle name="40% - uthevingsfarge 5 93 2 3" xfId="4016" xr:uid="{00000000-0005-0000-0000-00005C200000}"/>
    <cellStyle name="40% - uthevingsfarge 5 93 2 4" xfId="6516" xr:uid="{00000000-0005-0000-0000-00005D200000}"/>
    <cellStyle name="40% - uthevingsfarge 5 93 2 5" xfId="9031" xr:uid="{00000000-0005-0000-0000-00005E200000}"/>
    <cellStyle name="40% - uthevingsfarge 5 93 3" xfId="3445" xr:uid="{00000000-0005-0000-0000-00005F200000}"/>
    <cellStyle name="40% - uthevingsfarge 5 93 3 2" xfId="7030" xr:uid="{00000000-0005-0000-0000-000060200000}"/>
    <cellStyle name="40% - uthevingsfarge 5 93 4" xfId="3806" xr:uid="{00000000-0005-0000-0000-000061200000}"/>
    <cellStyle name="40% - uthevingsfarge 5 93 5" xfId="6231" xr:uid="{00000000-0005-0000-0000-000062200000}"/>
    <cellStyle name="40% - uthevingsfarge 5 93 6" xfId="9030" xr:uid="{00000000-0005-0000-0000-000063200000}"/>
    <cellStyle name="40% - uthevingsfarge 5 94" xfId="2124" xr:uid="{00000000-0005-0000-0000-000064200000}"/>
    <cellStyle name="40% - uthevingsfarge 5 94 2" xfId="2944" xr:uid="{00000000-0005-0000-0000-000065200000}"/>
    <cellStyle name="40% - uthevingsfarge 5 94 2 2" xfId="3448" xr:uid="{00000000-0005-0000-0000-000066200000}"/>
    <cellStyle name="40% - uthevingsfarge 5 94 2 2 2" xfId="7033" xr:uid="{00000000-0005-0000-0000-000067200000}"/>
    <cellStyle name="40% - uthevingsfarge 5 94 2 3" xfId="3704" xr:uid="{00000000-0005-0000-0000-000068200000}"/>
    <cellStyle name="40% - uthevingsfarge 5 94 2 4" xfId="6517" xr:uid="{00000000-0005-0000-0000-000069200000}"/>
    <cellStyle name="40% - uthevingsfarge 5 94 2 5" xfId="9033" xr:uid="{00000000-0005-0000-0000-00006A200000}"/>
    <cellStyle name="40% - uthevingsfarge 5 94 3" xfId="3447" xr:uid="{00000000-0005-0000-0000-00006B200000}"/>
    <cellStyle name="40% - uthevingsfarge 5 94 3 2" xfId="7032" xr:uid="{00000000-0005-0000-0000-00006C200000}"/>
    <cellStyle name="40% - uthevingsfarge 5 94 4" xfId="3805" xr:uid="{00000000-0005-0000-0000-00006D200000}"/>
    <cellStyle name="40% - uthevingsfarge 5 94 5" xfId="6232" xr:uid="{00000000-0005-0000-0000-00006E200000}"/>
    <cellStyle name="40% - uthevingsfarge 5 94 6" xfId="9032" xr:uid="{00000000-0005-0000-0000-00006F200000}"/>
    <cellStyle name="40% - uthevingsfarge 5 95" xfId="2125" xr:uid="{00000000-0005-0000-0000-000070200000}"/>
    <cellStyle name="40% - uthevingsfarge 5 95 2" xfId="2945" xr:uid="{00000000-0005-0000-0000-000071200000}"/>
    <cellStyle name="40% - uthevingsfarge 5 95 2 2" xfId="3450" xr:uid="{00000000-0005-0000-0000-000072200000}"/>
    <cellStyle name="40% - uthevingsfarge 5 95 2 2 2" xfId="7035" xr:uid="{00000000-0005-0000-0000-000073200000}"/>
    <cellStyle name="40% - uthevingsfarge 5 95 2 3" xfId="4081" xr:uid="{00000000-0005-0000-0000-000074200000}"/>
    <cellStyle name="40% - uthevingsfarge 5 95 2 4" xfId="6518" xr:uid="{00000000-0005-0000-0000-000075200000}"/>
    <cellStyle name="40% - uthevingsfarge 5 95 2 5" xfId="9035" xr:uid="{00000000-0005-0000-0000-000076200000}"/>
    <cellStyle name="40% - uthevingsfarge 5 95 3" xfId="3449" xr:uid="{00000000-0005-0000-0000-000077200000}"/>
    <cellStyle name="40% - uthevingsfarge 5 95 3 2" xfId="7034" xr:uid="{00000000-0005-0000-0000-000078200000}"/>
    <cellStyle name="40% - uthevingsfarge 5 95 4" xfId="3804" xr:uid="{00000000-0005-0000-0000-000079200000}"/>
    <cellStyle name="40% - uthevingsfarge 5 95 5" xfId="6233" xr:uid="{00000000-0005-0000-0000-00007A200000}"/>
    <cellStyle name="40% - uthevingsfarge 5 95 6" xfId="9034" xr:uid="{00000000-0005-0000-0000-00007B200000}"/>
    <cellStyle name="40% - uthevingsfarge 5 96" xfId="2126" xr:uid="{00000000-0005-0000-0000-00007C200000}"/>
    <cellStyle name="40% - uthevingsfarge 5 96 2" xfId="2946" xr:uid="{00000000-0005-0000-0000-00007D200000}"/>
    <cellStyle name="40% - uthevingsfarge 5 96 2 2" xfId="3452" xr:uid="{00000000-0005-0000-0000-00007E200000}"/>
    <cellStyle name="40% - uthevingsfarge 5 96 2 2 2" xfId="7037" xr:uid="{00000000-0005-0000-0000-00007F200000}"/>
    <cellStyle name="40% - uthevingsfarge 5 96 2 3" xfId="4082" xr:uid="{00000000-0005-0000-0000-000080200000}"/>
    <cellStyle name="40% - uthevingsfarge 5 96 2 4" xfId="6519" xr:uid="{00000000-0005-0000-0000-000081200000}"/>
    <cellStyle name="40% - uthevingsfarge 5 96 2 5" xfId="9037" xr:uid="{00000000-0005-0000-0000-000082200000}"/>
    <cellStyle name="40% - uthevingsfarge 5 96 3" xfId="3451" xr:uid="{00000000-0005-0000-0000-000083200000}"/>
    <cellStyle name="40% - uthevingsfarge 5 96 3 2" xfId="7036" xr:uid="{00000000-0005-0000-0000-000084200000}"/>
    <cellStyle name="40% - uthevingsfarge 5 96 4" xfId="3803" xr:uid="{00000000-0005-0000-0000-000085200000}"/>
    <cellStyle name="40% - uthevingsfarge 5 96 5" xfId="6234" xr:uid="{00000000-0005-0000-0000-000086200000}"/>
    <cellStyle name="40% - uthevingsfarge 5 96 6" xfId="9036" xr:uid="{00000000-0005-0000-0000-000087200000}"/>
    <cellStyle name="40% - uthevingsfarge 5 97" xfId="2127" xr:uid="{00000000-0005-0000-0000-000088200000}"/>
    <cellStyle name="40% - uthevingsfarge 5 97 2" xfId="2947" xr:uid="{00000000-0005-0000-0000-000089200000}"/>
    <cellStyle name="40% - uthevingsfarge 5 97 2 2" xfId="3454" xr:uid="{00000000-0005-0000-0000-00008A200000}"/>
    <cellStyle name="40% - uthevingsfarge 5 97 2 2 2" xfId="7039" xr:uid="{00000000-0005-0000-0000-00008B200000}"/>
    <cellStyle name="40% - uthevingsfarge 5 97 2 3" xfId="4000" xr:uid="{00000000-0005-0000-0000-00008C200000}"/>
    <cellStyle name="40% - uthevingsfarge 5 97 2 4" xfId="6520" xr:uid="{00000000-0005-0000-0000-00008D200000}"/>
    <cellStyle name="40% - uthevingsfarge 5 97 2 5" xfId="9039" xr:uid="{00000000-0005-0000-0000-00008E200000}"/>
    <cellStyle name="40% - uthevingsfarge 5 97 3" xfId="3453" xr:uid="{00000000-0005-0000-0000-00008F200000}"/>
    <cellStyle name="40% - uthevingsfarge 5 97 3 2" xfId="7038" xr:uid="{00000000-0005-0000-0000-000090200000}"/>
    <cellStyle name="40% - uthevingsfarge 5 97 4" xfId="3802" xr:uid="{00000000-0005-0000-0000-000091200000}"/>
    <cellStyle name="40% - uthevingsfarge 5 97 5" xfId="6235" xr:uid="{00000000-0005-0000-0000-000092200000}"/>
    <cellStyle name="40% - uthevingsfarge 5 97 6" xfId="9038" xr:uid="{00000000-0005-0000-0000-000093200000}"/>
    <cellStyle name="40% - uthevingsfarge 5 98" xfId="2128" xr:uid="{00000000-0005-0000-0000-000094200000}"/>
    <cellStyle name="40% - uthevingsfarge 5 98 2" xfId="2948" xr:uid="{00000000-0005-0000-0000-000095200000}"/>
    <cellStyle name="40% - uthevingsfarge 5 98 2 2" xfId="3456" xr:uid="{00000000-0005-0000-0000-000096200000}"/>
    <cellStyle name="40% - uthevingsfarge 5 98 2 2 2" xfId="7041" xr:uid="{00000000-0005-0000-0000-000097200000}"/>
    <cellStyle name="40% - uthevingsfarge 5 98 2 3" xfId="4015" xr:uid="{00000000-0005-0000-0000-000098200000}"/>
    <cellStyle name="40% - uthevingsfarge 5 98 2 4" xfId="6521" xr:uid="{00000000-0005-0000-0000-000099200000}"/>
    <cellStyle name="40% - uthevingsfarge 5 98 2 5" xfId="9041" xr:uid="{00000000-0005-0000-0000-00009A200000}"/>
    <cellStyle name="40% - uthevingsfarge 5 98 3" xfId="3455" xr:uid="{00000000-0005-0000-0000-00009B200000}"/>
    <cellStyle name="40% - uthevingsfarge 5 98 3 2" xfId="7040" xr:uid="{00000000-0005-0000-0000-00009C200000}"/>
    <cellStyle name="40% - uthevingsfarge 5 98 4" xfId="3801" xr:uid="{00000000-0005-0000-0000-00009D200000}"/>
    <cellStyle name="40% - uthevingsfarge 5 98 5" xfId="6236" xr:uid="{00000000-0005-0000-0000-00009E200000}"/>
    <cellStyle name="40% - uthevingsfarge 5 98 6" xfId="9040" xr:uid="{00000000-0005-0000-0000-00009F200000}"/>
    <cellStyle name="40% - uthevingsfarge 5 99" xfId="2129" xr:uid="{00000000-0005-0000-0000-0000A0200000}"/>
    <cellStyle name="40% - uthevingsfarge 5 99 2" xfId="2949" xr:uid="{00000000-0005-0000-0000-0000A1200000}"/>
    <cellStyle name="40% - uthevingsfarge 5 99 2 2" xfId="3458" xr:uid="{00000000-0005-0000-0000-0000A2200000}"/>
    <cellStyle name="40% - uthevingsfarge 5 99 2 2 2" xfId="7043" xr:uid="{00000000-0005-0000-0000-0000A3200000}"/>
    <cellStyle name="40% - uthevingsfarge 5 99 2 3" xfId="3703" xr:uid="{00000000-0005-0000-0000-0000A4200000}"/>
    <cellStyle name="40% - uthevingsfarge 5 99 2 4" xfId="6522" xr:uid="{00000000-0005-0000-0000-0000A5200000}"/>
    <cellStyle name="40% - uthevingsfarge 5 99 2 5" xfId="9043" xr:uid="{00000000-0005-0000-0000-0000A6200000}"/>
    <cellStyle name="40% - uthevingsfarge 5 99 3" xfId="3457" xr:uid="{00000000-0005-0000-0000-0000A7200000}"/>
    <cellStyle name="40% - uthevingsfarge 5 99 3 2" xfId="7042" xr:uid="{00000000-0005-0000-0000-0000A8200000}"/>
    <cellStyle name="40% - uthevingsfarge 5 99 4" xfId="3800" xr:uid="{00000000-0005-0000-0000-0000A9200000}"/>
    <cellStyle name="40% - uthevingsfarge 5 99 5" xfId="6237" xr:uid="{00000000-0005-0000-0000-0000AA200000}"/>
    <cellStyle name="40% - uthevingsfarge 5 99 6" xfId="9042" xr:uid="{00000000-0005-0000-0000-0000AB200000}"/>
    <cellStyle name="40% - uthevingsfarge 6 10" xfId="2130" xr:uid="{00000000-0005-0000-0000-0000AC200000}"/>
    <cellStyle name="40% - uthevingsfarge 6 10 2" xfId="2131" xr:uid="{00000000-0005-0000-0000-0000AD200000}"/>
    <cellStyle name="40% - uthevingsfarge 6 10 2 2" xfId="5892" xr:uid="{00000000-0005-0000-0000-0000AE200000}"/>
    <cellStyle name="40% - uthevingsfarge 6 10 2 2 2" xfId="8525" xr:uid="{00000000-0005-0000-0000-0000AF200000}"/>
    <cellStyle name="40% - uthevingsfarge 6 10 2 3" xfId="9206" xr:uid="{00000000-0005-0000-0000-0000B0200000}"/>
    <cellStyle name="40% - uthevingsfarge 6 10 3" xfId="5171" xr:uid="{00000000-0005-0000-0000-0000B1200000}"/>
    <cellStyle name="40% - uthevingsfarge 6 10 3 2" xfId="7824" xr:uid="{00000000-0005-0000-0000-0000B2200000}"/>
    <cellStyle name="40% - uthevingsfarge 6 10 4" xfId="10109" xr:uid="{00000000-0005-0000-0000-0000B3200000}"/>
    <cellStyle name="40% - uthevingsfarge 6 100" xfId="2132" xr:uid="{00000000-0005-0000-0000-0000B4200000}"/>
    <cellStyle name="40% - uthevingsfarge 6 100 2" xfId="2950" xr:uid="{00000000-0005-0000-0000-0000B5200000}"/>
    <cellStyle name="40% - uthevingsfarge 6 100 2 2" xfId="3460" xr:uid="{00000000-0005-0000-0000-0000B6200000}"/>
    <cellStyle name="40% - uthevingsfarge 6 100 2 2 2" xfId="7045" xr:uid="{00000000-0005-0000-0000-0000B7200000}"/>
    <cellStyle name="40% - uthevingsfarge 6 100 2 3" xfId="4079" xr:uid="{00000000-0005-0000-0000-0000B8200000}"/>
    <cellStyle name="40% - uthevingsfarge 6 100 2 4" xfId="6523" xr:uid="{00000000-0005-0000-0000-0000B9200000}"/>
    <cellStyle name="40% - uthevingsfarge 6 100 2 5" xfId="9045" xr:uid="{00000000-0005-0000-0000-0000BA200000}"/>
    <cellStyle name="40% - uthevingsfarge 6 100 3" xfId="3459" xr:uid="{00000000-0005-0000-0000-0000BB200000}"/>
    <cellStyle name="40% - uthevingsfarge 6 100 3 2" xfId="7044" xr:uid="{00000000-0005-0000-0000-0000BC200000}"/>
    <cellStyle name="40% - uthevingsfarge 6 100 4" xfId="3799" xr:uid="{00000000-0005-0000-0000-0000BD200000}"/>
    <cellStyle name="40% - uthevingsfarge 6 100 5" xfId="6238" xr:uid="{00000000-0005-0000-0000-0000BE200000}"/>
    <cellStyle name="40% - uthevingsfarge 6 100 6" xfId="9044" xr:uid="{00000000-0005-0000-0000-0000BF200000}"/>
    <cellStyle name="40% - uthevingsfarge 6 101" xfId="2133" xr:uid="{00000000-0005-0000-0000-0000C0200000}"/>
    <cellStyle name="40% - uthevingsfarge 6 101 2" xfId="2951" xr:uid="{00000000-0005-0000-0000-0000C1200000}"/>
    <cellStyle name="40% - uthevingsfarge 6 101 2 2" xfId="3462" xr:uid="{00000000-0005-0000-0000-0000C2200000}"/>
    <cellStyle name="40% - uthevingsfarge 6 101 2 2 2" xfId="7047" xr:uid="{00000000-0005-0000-0000-0000C3200000}"/>
    <cellStyle name="40% - uthevingsfarge 6 101 2 3" xfId="4080" xr:uid="{00000000-0005-0000-0000-0000C4200000}"/>
    <cellStyle name="40% - uthevingsfarge 6 101 2 4" xfId="6524" xr:uid="{00000000-0005-0000-0000-0000C5200000}"/>
    <cellStyle name="40% - uthevingsfarge 6 101 2 5" xfId="9047" xr:uid="{00000000-0005-0000-0000-0000C6200000}"/>
    <cellStyle name="40% - uthevingsfarge 6 101 3" xfId="3461" xr:uid="{00000000-0005-0000-0000-0000C7200000}"/>
    <cellStyle name="40% - uthevingsfarge 6 101 3 2" xfId="7046" xr:uid="{00000000-0005-0000-0000-0000C8200000}"/>
    <cellStyle name="40% - uthevingsfarge 6 101 4" xfId="3798" xr:uid="{00000000-0005-0000-0000-0000C9200000}"/>
    <cellStyle name="40% - uthevingsfarge 6 101 5" xfId="6239" xr:uid="{00000000-0005-0000-0000-0000CA200000}"/>
    <cellStyle name="40% - uthevingsfarge 6 101 6" xfId="9046" xr:uid="{00000000-0005-0000-0000-0000CB200000}"/>
    <cellStyle name="40% - uthevingsfarge 6 102" xfId="2134" xr:uid="{00000000-0005-0000-0000-0000CC200000}"/>
    <cellStyle name="40% - uthevingsfarge 6 102 2" xfId="2952" xr:uid="{00000000-0005-0000-0000-0000CD200000}"/>
    <cellStyle name="40% - uthevingsfarge 6 102 2 2" xfId="3464" xr:uid="{00000000-0005-0000-0000-0000CE200000}"/>
    <cellStyle name="40% - uthevingsfarge 6 102 2 2 2" xfId="7049" xr:uid="{00000000-0005-0000-0000-0000CF200000}"/>
    <cellStyle name="40% - uthevingsfarge 6 102 2 3" xfId="4014" xr:uid="{00000000-0005-0000-0000-0000D0200000}"/>
    <cellStyle name="40% - uthevingsfarge 6 102 2 4" xfId="6525" xr:uid="{00000000-0005-0000-0000-0000D1200000}"/>
    <cellStyle name="40% - uthevingsfarge 6 102 2 5" xfId="9049" xr:uid="{00000000-0005-0000-0000-0000D2200000}"/>
    <cellStyle name="40% - uthevingsfarge 6 102 3" xfId="3463" xr:uid="{00000000-0005-0000-0000-0000D3200000}"/>
    <cellStyle name="40% - uthevingsfarge 6 102 3 2" xfId="7048" xr:uid="{00000000-0005-0000-0000-0000D4200000}"/>
    <cellStyle name="40% - uthevingsfarge 6 102 4" xfId="3797" xr:uid="{00000000-0005-0000-0000-0000D5200000}"/>
    <cellStyle name="40% - uthevingsfarge 6 102 5" xfId="6240" xr:uid="{00000000-0005-0000-0000-0000D6200000}"/>
    <cellStyle name="40% - uthevingsfarge 6 102 6" xfId="9048" xr:uid="{00000000-0005-0000-0000-0000D7200000}"/>
    <cellStyle name="40% - uthevingsfarge 6 103" xfId="2135" xr:uid="{00000000-0005-0000-0000-0000D8200000}"/>
    <cellStyle name="40% - uthevingsfarge 6 103 2" xfId="2953" xr:uid="{00000000-0005-0000-0000-0000D9200000}"/>
    <cellStyle name="40% - uthevingsfarge 6 103 2 2" xfId="3466" xr:uid="{00000000-0005-0000-0000-0000DA200000}"/>
    <cellStyle name="40% - uthevingsfarge 6 103 2 2 2" xfId="7051" xr:uid="{00000000-0005-0000-0000-0000DB200000}"/>
    <cellStyle name="40% - uthevingsfarge 6 103 2 3" xfId="3702" xr:uid="{00000000-0005-0000-0000-0000DC200000}"/>
    <cellStyle name="40% - uthevingsfarge 6 103 2 4" xfId="6526" xr:uid="{00000000-0005-0000-0000-0000DD200000}"/>
    <cellStyle name="40% - uthevingsfarge 6 103 2 5" xfId="9051" xr:uid="{00000000-0005-0000-0000-0000DE200000}"/>
    <cellStyle name="40% - uthevingsfarge 6 103 3" xfId="3465" xr:uid="{00000000-0005-0000-0000-0000DF200000}"/>
    <cellStyle name="40% - uthevingsfarge 6 103 3 2" xfId="7050" xr:uid="{00000000-0005-0000-0000-0000E0200000}"/>
    <cellStyle name="40% - uthevingsfarge 6 103 4" xfId="3796" xr:uid="{00000000-0005-0000-0000-0000E1200000}"/>
    <cellStyle name="40% - uthevingsfarge 6 103 5" xfId="6241" xr:uid="{00000000-0005-0000-0000-0000E2200000}"/>
    <cellStyle name="40% - uthevingsfarge 6 103 6" xfId="9050" xr:uid="{00000000-0005-0000-0000-0000E3200000}"/>
    <cellStyle name="40% - uthevingsfarge 6 104" xfId="2136" xr:uid="{00000000-0005-0000-0000-0000E4200000}"/>
    <cellStyle name="40% - uthevingsfarge 6 104 2" xfId="2954" xr:uid="{00000000-0005-0000-0000-0000E5200000}"/>
    <cellStyle name="40% - uthevingsfarge 6 104 2 2" xfId="3468" xr:uid="{00000000-0005-0000-0000-0000E6200000}"/>
    <cellStyle name="40% - uthevingsfarge 6 104 2 2 2" xfId="7053" xr:uid="{00000000-0005-0000-0000-0000E7200000}"/>
    <cellStyle name="40% - uthevingsfarge 6 104 2 3" xfId="4077" xr:uid="{00000000-0005-0000-0000-0000E8200000}"/>
    <cellStyle name="40% - uthevingsfarge 6 104 2 4" xfId="6527" xr:uid="{00000000-0005-0000-0000-0000E9200000}"/>
    <cellStyle name="40% - uthevingsfarge 6 104 2 5" xfId="9053" xr:uid="{00000000-0005-0000-0000-0000EA200000}"/>
    <cellStyle name="40% - uthevingsfarge 6 104 3" xfId="3467" xr:uid="{00000000-0005-0000-0000-0000EB200000}"/>
    <cellStyle name="40% - uthevingsfarge 6 104 3 2" xfId="7052" xr:uid="{00000000-0005-0000-0000-0000EC200000}"/>
    <cellStyle name="40% - uthevingsfarge 6 104 4" xfId="3795" xr:uid="{00000000-0005-0000-0000-0000ED200000}"/>
    <cellStyle name="40% - uthevingsfarge 6 104 5" xfId="6242" xr:uid="{00000000-0005-0000-0000-0000EE200000}"/>
    <cellStyle name="40% - uthevingsfarge 6 104 6" xfId="9052" xr:uid="{00000000-0005-0000-0000-0000EF200000}"/>
    <cellStyle name="40% - uthevingsfarge 6 105" xfId="2137" xr:uid="{00000000-0005-0000-0000-0000F0200000}"/>
    <cellStyle name="40% - uthevingsfarge 6 105 2" xfId="2955" xr:uid="{00000000-0005-0000-0000-0000F1200000}"/>
    <cellStyle name="40% - uthevingsfarge 6 105 2 2" xfId="3470" xr:uid="{00000000-0005-0000-0000-0000F2200000}"/>
    <cellStyle name="40% - uthevingsfarge 6 105 2 2 2" xfId="7055" xr:uid="{00000000-0005-0000-0000-0000F3200000}"/>
    <cellStyle name="40% - uthevingsfarge 6 105 2 3" xfId="4078" xr:uid="{00000000-0005-0000-0000-0000F4200000}"/>
    <cellStyle name="40% - uthevingsfarge 6 105 2 4" xfId="6528" xr:uid="{00000000-0005-0000-0000-0000F5200000}"/>
    <cellStyle name="40% - uthevingsfarge 6 105 2 5" xfId="9055" xr:uid="{00000000-0005-0000-0000-0000F6200000}"/>
    <cellStyle name="40% - uthevingsfarge 6 105 3" xfId="3469" xr:uid="{00000000-0005-0000-0000-0000F7200000}"/>
    <cellStyle name="40% - uthevingsfarge 6 105 3 2" xfId="7054" xr:uid="{00000000-0005-0000-0000-0000F8200000}"/>
    <cellStyle name="40% - uthevingsfarge 6 105 4" xfId="3794" xr:uid="{00000000-0005-0000-0000-0000F9200000}"/>
    <cellStyle name="40% - uthevingsfarge 6 105 5" xfId="6243" xr:uid="{00000000-0005-0000-0000-0000FA200000}"/>
    <cellStyle name="40% - uthevingsfarge 6 105 6" xfId="9054" xr:uid="{00000000-0005-0000-0000-0000FB200000}"/>
    <cellStyle name="40% - uthevingsfarge 6 106" xfId="2138" xr:uid="{00000000-0005-0000-0000-0000FC200000}"/>
    <cellStyle name="40% - uthevingsfarge 6 106 2" xfId="2956" xr:uid="{00000000-0005-0000-0000-0000FD200000}"/>
    <cellStyle name="40% - uthevingsfarge 6 106 2 2" xfId="3472" xr:uid="{00000000-0005-0000-0000-0000FE200000}"/>
    <cellStyle name="40% - uthevingsfarge 6 106 2 2 2" xfId="7057" xr:uid="{00000000-0005-0000-0000-0000FF200000}"/>
    <cellStyle name="40% - uthevingsfarge 6 106 2 3" xfId="4013" xr:uid="{00000000-0005-0000-0000-000000210000}"/>
    <cellStyle name="40% - uthevingsfarge 6 106 2 4" xfId="6529" xr:uid="{00000000-0005-0000-0000-000001210000}"/>
    <cellStyle name="40% - uthevingsfarge 6 106 2 5" xfId="9057" xr:uid="{00000000-0005-0000-0000-000002210000}"/>
    <cellStyle name="40% - uthevingsfarge 6 106 3" xfId="3471" xr:uid="{00000000-0005-0000-0000-000003210000}"/>
    <cellStyle name="40% - uthevingsfarge 6 106 3 2" xfId="7056" xr:uid="{00000000-0005-0000-0000-000004210000}"/>
    <cellStyle name="40% - uthevingsfarge 6 106 4" xfId="3793" xr:uid="{00000000-0005-0000-0000-000005210000}"/>
    <cellStyle name="40% - uthevingsfarge 6 106 5" xfId="6244" xr:uid="{00000000-0005-0000-0000-000006210000}"/>
    <cellStyle name="40% - uthevingsfarge 6 106 6" xfId="9056" xr:uid="{00000000-0005-0000-0000-000007210000}"/>
    <cellStyle name="40% - uthevingsfarge 6 107" xfId="2139" xr:uid="{00000000-0005-0000-0000-000008210000}"/>
    <cellStyle name="40% - uthevingsfarge 6 107 2" xfId="2957" xr:uid="{00000000-0005-0000-0000-000009210000}"/>
    <cellStyle name="40% - uthevingsfarge 6 107 2 2" xfId="3474" xr:uid="{00000000-0005-0000-0000-00000A210000}"/>
    <cellStyle name="40% - uthevingsfarge 6 107 2 2 2" xfId="7059" xr:uid="{00000000-0005-0000-0000-00000B210000}"/>
    <cellStyle name="40% - uthevingsfarge 6 107 2 3" xfId="3701" xr:uid="{00000000-0005-0000-0000-00000C210000}"/>
    <cellStyle name="40% - uthevingsfarge 6 107 2 4" xfId="6530" xr:uid="{00000000-0005-0000-0000-00000D210000}"/>
    <cellStyle name="40% - uthevingsfarge 6 107 2 5" xfId="9059" xr:uid="{00000000-0005-0000-0000-00000E210000}"/>
    <cellStyle name="40% - uthevingsfarge 6 107 3" xfId="3473" xr:uid="{00000000-0005-0000-0000-00000F210000}"/>
    <cellStyle name="40% - uthevingsfarge 6 107 3 2" xfId="7058" xr:uid="{00000000-0005-0000-0000-000010210000}"/>
    <cellStyle name="40% - uthevingsfarge 6 107 4" xfId="3792" xr:uid="{00000000-0005-0000-0000-000011210000}"/>
    <cellStyle name="40% - uthevingsfarge 6 107 5" xfId="6245" xr:uid="{00000000-0005-0000-0000-000012210000}"/>
    <cellStyle name="40% - uthevingsfarge 6 107 6" xfId="9058" xr:uid="{00000000-0005-0000-0000-000013210000}"/>
    <cellStyle name="40% - uthevingsfarge 6 108" xfId="2140" xr:uid="{00000000-0005-0000-0000-000014210000}"/>
    <cellStyle name="40% - uthevingsfarge 6 108 2" xfId="2958" xr:uid="{00000000-0005-0000-0000-000015210000}"/>
    <cellStyle name="40% - uthevingsfarge 6 108 2 2" xfId="3476" xr:uid="{00000000-0005-0000-0000-000016210000}"/>
    <cellStyle name="40% - uthevingsfarge 6 108 2 2 2" xfId="7061" xr:uid="{00000000-0005-0000-0000-000017210000}"/>
    <cellStyle name="40% - uthevingsfarge 6 108 2 3" xfId="3700" xr:uid="{00000000-0005-0000-0000-000018210000}"/>
    <cellStyle name="40% - uthevingsfarge 6 108 2 4" xfId="6531" xr:uid="{00000000-0005-0000-0000-000019210000}"/>
    <cellStyle name="40% - uthevingsfarge 6 108 2 5" xfId="9061" xr:uid="{00000000-0005-0000-0000-00001A210000}"/>
    <cellStyle name="40% - uthevingsfarge 6 108 3" xfId="3475" xr:uid="{00000000-0005-0000-0000-00001B210000}"/>
    <cellStyle name="40% - uthevingsfarge 6 108 3 2" xfId="7060" xr:uid="{00000000-0005-0000-0000-00001C210000}"/>
    <cellStyle name="40% - uthevingsfarge 6 108 4" xfId="3791" xr:uid="{00000000-0005-0000-0000-00001D210000}"/>
    <cellStyle name="40% - uthevingsfarge 6 108 5" xfId="6246" xr:uid="{00000000-0005-0000-0000-00001E210000}"/>
    <cellStyle name="40% - uthevingsfarge 6 108 6" xfId="9060" xr:uid="{00000000-0005-0000-0000-00001F210000}"/>
    <cellStyle name="40% - uthevingsfarge 6 109" xfId="2141" xr:uid="{00000000-0005-0000-0000-000020210000}"/>
    <cellStyle name="40% - uthevingsfarge 6 109 2" xfId="2959" xr:uid="{00000000-0005-0000-0000-000021210000}"/>
    <cellStyle name="40% - uthevingsfarge 6 109 2 2" xfId="3478" xr:uid="{00000000-0005-0000-0000-000022210000}"/>
    <cellStyle name="40% - uthevingsfarge 6 109 2 2 2" xfId="7063" xr:uid="{00000000-0005-0000-0000-000023210000}"/>
    <cellStyle name="40% - uthevingsfarge 6 109 2 3" xfId="3699" xr:uid="{00000000-0005-0000-0000-000024210000}"/>
    <cellStyle name="40% - uthevingsfarge 6 109 2 4" xfId="6532" xr:uid="{00000000-0005-0000-0000-000025210000}"/>
    <cellStyle name="40% - uthevingsfarge 6 109 2 5" xfId="9063" xr:uid="{00000000-0005-0000-0000-000026210000}"/>
    <cellStyle name="40% - uthevingsfarge 6 109 3" xfId="3477" xr:uid="{00000000-0005-0000-0000-000027210000}"/>
    <cellStyle name="40% - uthevingsfarge 6 109 3 2" xfId="7062" xr:uid="{00000000-0005-0000-0000-000028210000}"/>
    <cellStyle name="40% - uthevingsfarge 6 109 4" xfId="3790" xr:uid="{00000000-0005-0000-0000-000029210000}"/>
    <cellStyle name="40% - uthevingsfarge 6 109 5" xfId="6247" xr:uid="{00000000-0005-0000-0000-00002A210000}"/>
    <cellStyle name="40% - uthevingsfarge 6 109 6" xfId="9062" xr:uid="{00000000-0005-0000-0000-00002B210000}"/>
    <cellStyle name="40% - uthevingsfarge 6 11" xfId="2142" xr:uid="{00000000-0005-0000-0000-00002C210000}"/>
    <cellStyle name="40% - uthevingsfarge 6 11 2" xfId="2143" xr:uid="{00000000-0005-0000-0000-00002D210000}"/>
    <cellStyle name="40% - uthevingsfarge 6 11 2 2" xfId="5893" xr:uid="{00000000-0005-0000-0000-00002E210000}"/>
    <cellStyle name="40% - uthevingsfarge 6 11 2 2 2" xfId="8526" xr:uid="{00000000-0005-0000-0000-00002F210000}"/>
    <cellStyle name="40% - uthevingsfarge 6 11 2 3" xfId="9307" xr:uid="{00000000-0005-0000-0000-000030210000}"/>
    <cellStyle name="40% - uthevingsfarge 6 11 3" xfId="5172" xr:uid="{00000000-0005-0000-0000-000031210000}"/>
    <cellStyle name="40% - uthevingsfarge 6 11 3 2" xfId="7825" xr:uid="{00000000-0005-0000-0000-000032210000}"/>
    <cellStyle name="40% - uthevingsfarge 6 11 4" xfId="10108" xr:uid="{00000000-0005-0000-0000-000033210000}"/>
    <cellStyle name="40% - uthevingsfarge 6 110" xfId="6599" xr:uid="{00000000-0005-0000-0000-000034210000}"/>
    <cellStyle name="40% - uthevingsfarge 6 111" xfId="8602" xr:uid="{00000000-0005-0000-0000-000035210000}"/>
    <cellStyle name="40% - uthevingsfarge 6 12" xfId="2144" xr:uid="{00000000-0005-0000-0000-000036210000}"/>
    <cellStyle name="40% - uthevingsfarge 6 12 2" xfId="2145" xr:uid="{00000000-0005-0000-0000-000037210000}"/>
    <cellStyle name="40% - uthevingsfarge 6 12 2 2" xfId="5894" xr:uid="{00000000-0005-0000-0000-000038210000}"/>
    <cellStyle name="40% - uthevingsfarge 6 12 2 2 2" xfId="8527" xr:uid="{00000000-0005-0000-0000-000039210000}"/>
    <cellStyle name="40% - uthevingsfarge 6 12 2 3" xfId="9306" xr:uid="{00000000-0005-0000-0000-00003A210000}"/>
    <cellStyle name="40% - uthevingsfarge 6 12 3" xfId="5173" xr:uid="{00000000-0005-0000-0000-00003B210000}"/>
    <cellStyle name="40% - uthevingsfarge 6 12 3 2" xfId="7826" xr:uid="{00000000-0005-0000-0000-00003C210000}"/>
    <cellStyle name="40% - uthevingsfarge 6 12 4" xfId="10107" xr:uid="{00000000-0005-0000-0000-00003D210000}"/>
    <cellStyle name="40% - uthevingsfarge 6 13" xfId="2146" xr:uid="{00000000-0005-0000-0000-00003E210000}"/>
    <cellStyle name="40% - uthevingsfarge 6 13 2" xfId="2147" xr:uid="{00000000-0005-0000-0000-00003F210000}"/>
    <cellStyle name="40% - uthevingsfarge 6 13 2 2" xfId="5895" xr:uid="{00000000-0005-0000-0000-000040210000}"/>
    <cellStyle name="40% - uthevingsfarge 6 13 2 2 2" xfId="8528" xr:uid="{00000000-0005-0000-0000-000041210000}"/>
    <cellStyle name="40% - uthevingsfarge 6 13 2 3" xfId="9305" xr:uid="{00000000-0005-0000-0000-000042210000}"/>
    <cellStyle name="40% - uthevingsfarge 6 13 3" xfId="5174" xr:uid="{00000000-0005-0000-0000-000043210000}"/>
    <cellStyle name="40% - uthevingsfarge 6 13 3 2" xfId="7827" xr:uid="{00000000-0005-0000-0000-000044210000}"/>
    <cellStyle name="40% - uthevingsfarge 6 13 4" xfId="10106" xr:uid="{00000000-0005-0000-0000-000045210000}"/>
    <cellStyle name="40% - uthevingsfarge 6 14" xfId="2148" xr:uid="{00000000-0005-0000-0000-000046210000}"/>
    <cellStyle name="40% - uthevingsfarge 6 14 2" xfId="2149" xr:uid="{00000000-0005-0000-0000-000047210000}"/>
    <cellStyle name="40% - uthevingsfarge 6 14 2 2" xfId="5896" xr:uid="{00000000-0005-0000-0000-000048210000}"/>
    <cellStyle name="40% - uthevingsfarge 6 14 2 2 2" xfId="8529" xr:uid="{00000000-0005-0000-0000-000049210000}"/>
    <cellStyle name="40% - uthevingsfarge 6 14 2 3" xfId="9304" xr:uid="{00000000-0005-0000-0000-00004A210000}"/>
    <cellStyle name="40% - uthevingsfarge 6 14 3" xfId="5175" xr:uid="{00000000-0005-0000-0000-00004B210000}"/>
    <cellStyle name="40% - uthevingsfarge 6 14 3 2" xfId="7828" xr:uid="{00000000-0005-0000-0000-00004C210000}"/>
    <cellStyle name="40% - uthevingsfarge 6 14 4" xfId="10105" xr:uid="{00000000-0005-0000-0000-00004D210000}"/>
    <cellStyle name="40% - uthevingsfarge 6 15" xfId="2150" xr:uid="{00000000-0005-0000-0000-00004E210000}"/>
    <cellStyle name="40% - uthevingsfarge 6 15 2" xfId="2151" xr:uid="{00000000-0005-0000-0000-00004F210000}"/>
    <cellStyle name="40% - uthevingsfarge 6 15 2 2" xfId="5897" xr:uid="{00000000-0005-0000-0000-000050210000}"/>
    <cellStyle name="40% - uthevingsfarge 6 15 2 2 2" xfId="8530" xr:uid="{00000000-0005-0000-0000-000051210000}"/>
    <cellStyle name="40% - uthevingsfarge 6 15 2 3" xfId="9303" xr:uid="{00000000-0005-0000-0000-000052210000}"/>
    <cellStyle name="40% - uthevingsfarge 6 15 3" xfId="5176" xr:uid="{00000000-0005-0000-0000-000053210000}"/>
    <cellStyle name="40% - uthevingsfarge 6 15 3 2" xfId="7829" xr:uid="{00000000-0005-0000-0000-000054210000}"/>
    <cellStyle name="40% - uthevingsfarge 6 15 4" xfId="10104" xr:uid="{00000000-0005-0000-0000-000055210000}"/>
    <cellStyle name="40% - uthevingsfarge 6 16" xfId="2152" xr:uid="{00000000-0005-0000-0000-000056210000}"/>
    <cellStyle name="40% - uthevingsfarge 6 16 2" xfId="2153" xr:uid="{00000000-0005-0000-0000-000057210000}"/>
    <cellStyle name="40% - uthevingsfarge 6 16 2 2" xfId="5898" xr:uid="{00000000-0005-0000-0000-000058210000}"/>
    <cellStyle name="40% - uthevingsfarge 6 16 2 2 2" xfId="8531" xr:uid="{00000000-0005-0000-0000-000059210000}"/>
    <cellStyle name="40% - uthevingsfarge 6 16 2 3" xfId="9302" xr:uid="{00000000-0005-0000-0000-00005A210000}"/>
    <cellStyle name="40% - uthevingsfarge 6 16 3" xfId="5177" xr:uid="{00000000-0005-0000-0000-00005B210000}"/>
    <cellStyle name="40% - uthevingsfarge 6 16 3 2" xfId="7830" xr:uid="{00000000-0005-0000-0000-00005C210000}"/>
    <cellStyle name="40% - uthevingsfarge 6 16 4" xfId="10103" xr:uid="{00000000-0005-0000-0000-00005D210000}"/>
    <cellStyle name="40% - uthevingsfarge 6 17" xfId="2154" xr:uid="{00000000-0005-0000-0000-00005E210000}"/>
    <cellStyle name="40% - uthevingsfarge 6 17 2" xfId="2155" xr:uid="{00000000-0005-0000-0000-00005F210000}"/>
    <cellStyle name="40% - uthevingsfarge 6 17 2 2" xfId="5899" xr:uid="{00000000-0005-0000-0000-000060210000}"/>
    <cellStyle name="40% - uthevingsfarge 6 17 2 2 2" xfId="8532" xr:uid="{00000000-0005-0000-0000-000061210000}"/>
    <cellStyle name="40% - uthevingsfarge 6 17 2 3" xfId="9301" xr:uid="{00000000-0005-0000-0000-000062210000}"/>
    <cellStyle name="40% - uthevingsfarge 6 17 3" xfId="5178" xr:uid="{00000000-0005-0000-0000-000063210000}"/>
    <cellStyle name="40% - uthevingsfarge 6 17 3 2" xfId="7831" xr:uid="{00000000-0005-0000-0000-000064210000}"/>
    <cellStyle name="40% - uthevingsfarge 6 17 4" xfId="10102" xr:uid="{00000000-0005-0000-0000-000065210000}"/>
    <cellStyle name="40% - uthevingsfarge 6 18" xfId="2156" xr:uid="{00000000-0005-0000-0000-000066210000}"/>
    <cellStyle name="40% - uthevingsfarge 6 18 2" xfId="2157" xr:uid="{00000000-0005-0000-0000-000067210000}"/>
    <cellStyle name="40% - uthevingsfarge 6 18 2 2" xfId="5900" xr:uid="{00000000-0005-0000-0000-000068210000}"/>
    <cellStyle name="40% - uthevingsfarge 6 18 2 2 2" xfId="8533" xr:uid="{00000000-0005-0000-0000-000069210000}"/>
    <cellStyle name="40% - uthevingsfarge 6 18 2 3" xfId="9300" xr:uid="{00000000-0005-0000-0000-00006A210000}"/>
    <cellStyle name="40% - uthevingsfarge 6 18 3" xfId="5179" xr:uid="{00000000-0005-0000-0000-00006B210000}"/>
    <cellStyle name="40% - uthevingsfarge 6 18 3 2" xfId="7832" xr:uid="{00000000-0005-0000-0000-00006C210000}"/>
    <cellStyle name="40% - uthevingsfarge 6 18 4" xfId="10330" xr:uid="{00000000-0005-0000-0000-00006D210000}"/>
    <cellStyle name="40% - uthevingsfarge 6 19" xfId="2158" xr:uid="{00000000-0005-0000-0000-00006E210000}"/>
    <cellStyle name="40% - uthevingsfarge 6 19 2" xfId="2159" xr:uid="{00000000-0005-0000-0000-00006F210000}"/>
    <cellStyle name="40% - uthevingsfarge 6 19 2 2" xfId="5901" xr:uid="{00000000-0005-0000-0000-000070210000}"/>
    <cellStyle name="40% - uthevingsfarge 6 19 2 2 2" xfId="8534" xr:uid="{00000000-0005-0000-0000-000071210000}"/>
    <cellStyle name="40% - uthevingsfarge 6 19 2 3" xfId="10160" xr:uid="{00000000-0005-0000-0000-000072210000}"/>
    <cellStyle name="40% - uthevingsfarge 6 19 3" xfId="5180" xr:uid="{00000000-0005-0000-0000-000073210000}"/>
    <cellStyle name="40% - uthevingsfarge 6 19 3 2" xfId="7833" xr:uid="{00000000-0005-0000-0000-000074210000}"/>
    <cellStyle name="40% - uthevingsfarge 6 19 4" xfId="9299" xr:uid="{00000000-0005-0000-0000-000075210000}"/>
    <cellStyle name="40% - uthevingsfarge 6 2" xfId="73" xr:uid="{00000000-0005-0000-0000-000076210000}"/>
    <cellStyle name="40% - uthevingsfarge 6 2 2" xfId="2160" xr:uid="{00000000-0005-0000-0000-000077210000}"/>
    <cellStyle name="40% - uthevingsfarge 6 2 2 2" xfId="5902" xr:uid="{00000000-0005-0000-0000-000078210000}"/>
    <cellStyle name="40% - uthevingsfarge 6 2 2 2 2" xfId="8535" xr:uid="{00000000-0005-0000-0000-000079210000}"/>
    <cellStyle name="40% - uthevingsfarge 6 2 2 3" xfId="10351" xr:uid="{00000000-0005-0000-0000-00007A210000}"/>
    <cellStyle name="40% - uthevingsfarge 6 2 3" xfId="5181" xr:uid="{00000000-0005-0000-0000-00007B210000}"/>
    <cellStyle name="40% - uthevingsfarge 6 2 3 2" xfId="7834" xr:uid="{00000000-0005-0000-0000-00007C210000}"/>
    <cellStyle name="40% - uthevingsfarge 6 2 4" xfId="10672" xr:uid="{00000000-0005-0000-0000-00007D210000}"/>
    <cellStyle name="40% - uthevingsfarge 6 20" xfId="2161" xr:uid="{00000000-0005-0000-0000-00007E210000}"/>
    <cellStyle name="40% - uthevingsfarge 6 20 2" xfId="2162" xr:uid="{00000000-0005-0000-0000-00007F210000}"/>
    <cellStyle name="40% - uthevingsfarge 6 20 2 2" xfId="5903" xr:uid="{00000000-0005-0000-0000-000080210000}"/>
    <cellStyle name="40% - uthevingsfarge 6 20 2 2 2" xfId="8536" xr:uid="{00000000-0005-0000-0000-000081210000}"/>
    <cellStyle name="40% - uthevingsfarge 6 20 2 3" xfId="9775" xr:uid="{00000000-0005-0000-0000-000082210000}"/>
    <cellStyle name="40% - uthevingsfarge 6 20 3" xfId="5182" xr:uid="{00000000-0005-0000-0000-000083210000}"/>
    <cellStyle name="40% - uthevingsfarge 6 20 3 2" xfId="7835" xr:uid="{00000000-0005-0000-0000-000084210000}"/>
    <cellStyle name="40% - uthevingsfarge 6 20 4" xfId="9298" xr:uid="{00000000-0005-0000-0000-000085210000}"/>
    <cellStyle name="40% - uthevingsfarge 6 21" xfId="2163" xr:uid="{00000000-0005-0000-0000-000086210000}"/>
    <cellStyle name="40% - uthevingsfarge 6 21 2" xfId="2164" xr:uid="{00000000-0005-0000-0000-000087210000}"/>
    <cellStyle name="40% - uthevingsfarge 6 21 2 2" xfId="5904" xr:uid="{00000000-0005-0000-0000-000088210000}"/>
    <cellStyle name="40% - uthevingsfarge 6 21 2 2 2" xfId="8537" xr:uid="{00000000-0005-0000-0000-000089210000}"/>
    <cellStyle name="40% - uthevingsfarge 6 21 2 3" xfId="10350" xr:uid="{00000000-0005-0000-0000-00008A210000}"/>
    <cellStyle name="40% - uthevingsfarge 6 21 3" xfId="5183" xr:uid="{00000000-0005-0000-0000-00008B210000}"/>
    <cellStyle name="40% - uthevingsfarge 6 21 3 2" xfId="7836" xr:uid="{00000000-0005-0000-0000-00008C210000}"/>
    <cellStyle name="40% - uthevingsfarge 6 21 4" xfId="10671" xr:uid="{00000000-0005-0000-0000-00008D210000}"/>
    <cellStyle name="40% - uthevingsfarge 6 22" xfId="2165" xr:uid="{00000000-0005-0000-0000-00008E210000}"/>
    <cellStyle name="40% - uthevingsfarge 6 22 2" xfId="2166" xr:uid="{00000000-0005-0000-0000-00008F210000}"/>
    <cellStyle name="40% - uthevingsfarge 6 22 2 2" xfId="5905" xr:uid="{00000000-0005-0000-0000-000090210000}"/>
    <cellStyle name="40% - uthevingsfarge 6 22 2 2 2" xfId="8538" xr:uid="{00000000-0005-0000-0000-000091210000}"/>
    <cellStyle name="40% - uthevingsfarge 6 22 2 3" xfId="9774" xr:uid="{00000000-0005-0000-0000-000092210000}"/>
    <cellStyle name="40% - uthevingsfarge 6 22 3" xfId="5184" xr:uid="{00000000-0005-0000-0000-000093210000}"/>
    <cellStyle name="40% - uthevingsfarge 6 22 3 2" xfId="7837" xr:uid="{00000000-0005-0000-0000-000094210000}"/>
    <cellStyle name="40% - uthevingsfarge 6 22 4" xfId="9297" xr:uid="{00000000-0005-0000-0000-000095210000}"/>
    <cellStyle name="40% - uthevingsfarge 6 23" xfId="2167" xr:uid="{00000000-0005-0000-0000-000096210000}"/>
    <cellStyle name="40% - uthevingsfarge 6 23 2" xfId="2168" xr:uid="{00000000-0005-0000-0000-000097210000}"/>
    <cellStyle name="40% - uthevingsfarge 6 23 2 2" xfId="5906" xr:uid="{00000000-0005-0000-0000-000098210000}"/>
    <cellStyle name="40% - uthevingsfarge 6 23 2 2 2" xfId="8539" xr:uid="{00000000-0005-0000-0000-000099210000}"/>
    <cellStyle name="40% - uthevingsfarge 6 23 2 3" xfId="10349" xr:uid="{00000000-0005-0000-0000-00009A210000}"/>
    <cellStyle name="40% - uthevingsfarge 6 23 3" xfId="5185" xr:uid="{00000000-0005-0000-0000-00009B210000}"/>
    <cellStyle name="40% - uthevingsfarge 6 23 3 2" xfId="7838" xr:uid="{00000000-0005-0000-0000-00009C210000}"/>
    <cellStyle name="40% - uthevingsfarge 6 23 4" xfId="10670" xr:uid="{00000000-0005-0000-0000-00009D210000}"/>
    <cellStyle name="40% - uthevingsfarge 6 24" xfId="2169" xr:uid="{00000000-0005-0000-0000-00009E210000}"/>
    <cellStyle name="40% - uthevingsfarge 6 24 2" xfId="2170" xr:uid="{00000000-0005-0000-0000-00009F210000}"/>
    <cellStyle name="40% - uthevingsfarge 6 24 2 2" xfId="5907" xr:uid="{00000000-0005-0000-0000-0000A0210000}"/>
    <cellStyle name="40% - uthevingsfarge 6 24 2 2 2" xfId="8540" xr:uid="{00000000-0005-0000-0000-0000A1210000}"/>
    <cellStyle name="40% - uthevingsfarge 6 24 2 3" xfId="9773" xr:uid="{00000000-0005-0000-0000-0000A2210000}"/>
    <cellStyle name="40% - uthevingsfarge 6 24 3" xfId="5186" xr:uid="{00000000-0005-0000-0000-0000A3210000}"/>
    <cellStyle name="40% - uthevingsfarge 6 24 3 2" xfId="7839" xr:uid="{00000000-0005-0000-0000-0000A4210000}"/>
    <cellStyle name="40% - uthevingsfarge 6 24 4" xfId="9296" xr:uid="{00000000-0005-0000-0000-0000A5210000}"/>
    <cellStyle name="40% - uthevingsfarge 6 25" xfId="2171" xr:uid="{00000000-0005-0000-0000-0000A6210000}"/>
    <cellStyle name="40% - uthevingsfarge 6 25 2" xfId="2172" xr:uid="{00000000-0005-0000-0000-0000A7210000}"/>
    <cellStyle name="40% - uthevingsfarge 6 25 2 2" xfId="5908" xr:uid="{00000000-0005-0000-0000-0000A8210000}"/>
    <cellStyle name="40% - uthevingsfarge 6 25 2 2 2" xfId="8541" xr:uid="{00000000-0005-0000-0000-0000A9210000}"/>
    <cellStyle name="40% - uthevingsfarge 6 25 2 3" xfId="10348" xr:uid="{00000000-0005-0000-0000-0000AA210000}"/>
    <cellStyle name="40% - uthevingsfarge 6 25 3" xfId="5187" xr:uid="{00000000-0005-0000-0000-0000AB210000}"/>
    <cellStyle name="40% - uthevingsfarge 6 25 3 2" xfId="7840" xr:uid="{00000000-0005-0000-0000-0000AC210000}"/>
    <cellStyle name="40% - uthevingsfarge 6 25 4" xfId="10669" xr:uid="{00000000-0005-0000-0000-0000AD210000}"/>
    <cellStyle name="40% - uthevingsfarge 6 26" xfId="2173" xr:uid="{00000000-0005-0000-0000-0000AE210000}"/>
    <cellStyle name="40% - uthevingsfarge 6 26 2" xfId="2174" xr:uid="{00000000-0005-0000-0000-0000AF210000}"/>
    <cellStyle name="40% - uthevingsfarge 6 26 2 2" xfId="5909" xr:uid="{00000000-0005-0000-0000-0000B0210000}"/>
    <cellStyle name="40% - uthevingsfarge 6 26 2 2 2" xfId="8542" xr:uid="{00000000-0005-0000-0000-0000B1210000}"/>
    <cellStyle name="40% - uthevingsfarge 6 26 2 3" xfId="9772" xr:uid="{00000000-0005-0000-0000-0000B2210000}"/>
    <cellStyle name="40% - uthevingsfarge 6 26 3" xfId="5188" xr:uid="{00000000-0005-0000-0000-0000B3210000}"/>
    <cellStyle name="40% - uthevingsfarge 6 26 3 2" xfId="7841" xr:uid="{00000000-0005-0000-0000-0000B4210000}"/>
    <cellStyle name="40% - uthevingsfarge 6 26 4" xfId="9295" xr:uid="{00000000-0005-0000-0000-0000B5210000}"/>
    <cellStyle name="40% - uthevingsfarge 6 27" xfId="2175" xr:uid="{00000000-0005-0000-0000-0000B6210000}"/>
    <cellStyle name="40% - uthevingsfarge 6 27 2" xfId="2176" xr:uid="{00000000-0005-0000-0000-0000B7210000}"/>
    <cellStyle name="40% - uthevingsfarge 6 27 2 2" xfId="5910" xr:uid="{00000000-0005-0000-0000-0000B8210000}"/>
    <cellStyle name="40% - uthevingsfarge 6 27 2 2 2" xfId="8543" xr:uid="{00000000-0005-0000-0000-0000B9210000}"/>
    <cellStyle name="40% - uthevingsfarge 6 27 2 3" xfId="10347" xr:uid="{00000000-0005-0000-0000-0000BA210000}"/>
    <cellStyle name="40% - uthevingsfarge 6 27 3" xfId="5189" xr:uid="{00000000-0005-0000-0000-0000BB210000}"/>
    <cellStyle name="40% - uthevingsfarge 6 27 3 2" xfId="7842" xr:uid="{00000000-0005-0000-0000-0000BC210000}"/>
    <cellStyle name="40% - uthevingsfarge 6 27 4" xfId="10668" xr:uid="{00000000-0005-0000-0000-0000BD210000}"/>
    <cellStyle name="40% - uthevingsfarge 6 28" xfId="2177" xr:uid="{00000000-0005-0000-0000-0000BE210000}"/>
    <cellStyle name="40% - uthevingsfarge 6 28 2" xfId="2178" xr:uid="{00000000-0005-0000-0000-0000BF210000}"/>
    <cellStyle name="40% - uthevingsfarge 6 28 2 2" xfId="5911" xr:uid="{00000000-0005-0000-0000-0000C0210000}"/>
    <cellStyle name="40% - uthevingsfarge 6 28 2 2 2" xfId="8544" xr:uid="{00000000-0005-0000-0000-0000C1210000}"/>
    <cellStyle name="40% - uthevingsfarge 6 28 2 3" xfId="9771" xr:uid="{00000000-0005-0000-0000-0000C2210000}"/>
    <cellStyle name="40% - uthevingsfarge 6 28 3" xfId="5190" xr:uid="{00000000-0005-0000-0000-0000C3210000}"/>
    <cellStyle name="40% - uthevingsfarge 6 28 3 2" xfId="7843" xr:uid="{00000000-0005-0000-0000-0000C4210000}"/>
    <cellStyle name="40% - uthevingsfarge 6 28 4" xfId="9294" xr:uid="{00000000-0005-0000-0000-0000C5210000}"/>
    <cellStyle name="40% - uthevingsfarge 6 29" xfId="2179" xr:uid="{00000000-0005-0000-0000-0000C6210000}"/>
    <cellStyle name="40% - uthevingsfarge 6 29 2" xfId="2180" xr:uid="{00000000-0005-0000-0000-0000C7210000}"/>
    <cellStyle name="40% - uthevingsfarge 6 29 2 2" xfId="5912" xr:uid="{00000000-0005-0000-0000-0000C8210000}"/>
    <cellStyle name="40% - uthevingsfarge 6 29 2 2 2" xfId="8545" xr:uid="{00000000-0005-0000-0000-0000C9210000}"/>
    <cellStyle name="40% - uthevingsfarge 6 29 2 3" xfId="10346" xr:uid="{00000000-0005-0000-0000-0000CA210000}"/>
    <cellStyle name="40% - uthevingsfarge 6 29 3" xfId="5191" xr:uid="{00000000-0005-0000-0000-0000CB210000}"/>
    <cellStyle name="40% - uthevingsfarge 6 29 3 2" xfId="7844" xr:uid="{00000000-0005-0000-0000-0000CC210000}"/>
    <cellStyle name="40% - uthevingsfarge 6 29 4" xfId="10667" xr:uid="{00000000-0005-0000-0000-0000CD210000}"/>
    <cellStyle name="40% - uthevingsfarge 6 3" xfId="2181" xr:uid="{00000000-0005-0000-0000-0000CE210000}"/>
    <cellStyle name="40% - uthevingsfarge 6 3 2" xfId="2182" xr:uid="{00000000-0005-0000-0000-0000CF210000}"/>
    <cellStyle name="40% - uthevingsfarge 6 3 2 2" xfId="5913" xr:uid="{00000000-0005-0000-0000-0000D0210000}"/>
    <cellStyle name="40% - uthevingsfarge 6 3 2 2 2" xfId="8546" xr:uid="{00000000-0005-0000-0000-0000D1210000}"/>
    <cellStyle name="40% - uthevingsfarge 6 3 2 3" xfId="9770" xr:uid="{00000000-0005-0000-0000-0000D2210000}"/>
    <cellStyle name="40% - uthevingsfarge 6 3 3" xfId="5192" xr:uid="{00000000-0005-0000-0000-0000D3210000}"/>
    <cellStyle name="40% - uthevingsfarge 6 3 3 2" xfId="7845" xr:uid="{00000000-0005-0000-0000-0000D4210000}"/>
    <cellStyle name="40% - uthevingsfarge 6 3 4" xfId="9293" xr:uid="{00000000-0005-0000-0000-0000D5210000}"/>
    <cellStyle name="40% - uthevingsfarge 6 30" xfId="2183" xr:uid="{00000000-0005-0000-0000-0000D6210000}"/>
    <cellStyle name="40% - uthevingsfarge 6 30 2" xfId="2184" xr:uid="{00000000-0005-0000-0000-0000D7210000}"/>
    <cellStyle name="40% - uthevingsfarge 6 30 2 2" xfId="5914" xr:uid="{00000000-0005-0000-0000-0000D8210000}"/>
    <cellStyle name="40% - uthevingsfarge 6 30 2 2 2" xfId="8547" xr:uid="{00000000-0005-0000-0000-0000D9210000}"/>
    <cellStyle name="40% - uthevingsfarge 6 30 2 3" xfId="10345" xr:uid="{00000000-0005-0000-0000-0000DA210000}"/>
    <cellStyle name="40% - uthevingsfarge 6 30 3" xfId="5193" xr:uid="{00000000-0005-0000-0000-0000DB210000}"/>
    <cellStyle name="40% - uthevingsfarge 6 30 3 2" xfId="7846" xr:uid="{00000000-0005-0000-0000-0000DC210000}"/>
    <cellStyle name="40% - uthevingsfarge 6 30 4" xfId="10666" xr:uid="{00000000-0005-0000-0000-0000DD210000}"/>
    <cellStyle name="40% - uthevingsfarge 6 31" xfId="2185" xr:uid="{00000000-0005-0000-0000-0000DE210000}"/>
    <cellStyle name="40% - uthevingsfarge 6 31 2" xfId="2186" xr:uid="{00000000-0005-0000-0000-0000DF210000}"/>
    <cellStyle name="40% - uthevingsfarge 6 31 2 2" xfId="5915" xr:uid="{00000000-0005-0000-0000-0000E0210000}"/>
    <cellStyle name="40% - uthevingsfarge 6 31 2 2 2" xfId="8548" xr:uid="{00000000-0005-0000-0000-0000E1210000}"/>
    <cellStyle name="40% - uthevingsfarge 6 31 2 3" xfId="9769" xr:uid="{00000000-0005-0000-0000-0000E2210000}"/>
    <cellStyle name="40% - uthevingsfarge 6 31 3" xfId="5194" xr:uid="{00000000-0005-0000-0000-0000E3210000}"/>
    <cellStyle name="40% - uthevingsfarge 6 31 3 2" xfId="7847" xr:uid="{00000000-0005-0000-0000-0000E4210000}"/>
    <cellStyle name="40% - uthevingsfarge 6 31 4" xfId="9292" xr:uid="{00000000-0005-0000-0000-0000E5210000}"/>
    <cellStyle name="40% - uthevingsfarge 6 32" xfId="2187" xr:uid="{00000000-0005-0000-0000-0000E6210000}"/>
    <cellStyle name="40% - uthevingsfarge 6 32 2" xfId="2188" xr:uid="{00000000-0005-0000-0000-0000E7210000}"/>
    <cellStyle name="40% - uthevingsfarge 6 32 2 2" xfId="5916" xr:uid="{00000000-0005-0000-0000-0000E8210000}"/>
    <cellStyle name="40% - uthevingsfarge 6 32 2 2 2" xfId="8549" xr:uid="{00000000-0005-0000-0000-0000E9210000}"/>
    <cellStyle name="40% - uthevingsfarge 6 32 2 3" xfId="10344" xr:uid="{00000000-0005-0000-0000-0000EA210000}"/>
    <cellStyle name="40% - uthevingsfarge 6 32 3" xfId="5195" xr:uid="{00000000-0005-0000-0000-0000EB210000}"/>
    <cellStyle name="40% - uthevingsfarge 6 32 3 2" xfId="7848" xr:uid="{00000000-0005-0000-0000-0000EC210000}"/>
    <cellStyle name="40% - uthevingsfarge 6 32 4" xfId="10665" xr:uid="{00000000-0005-0000-0000-0000ED210000}"/>
    <cellStyle name="40% - uthevingsfarge 6 33" xfId="2189" xr:uid="{00000000-0005-0000-0000-0000EE210000}"/>
    <cellStyle name="40% - uthevingsfarge 6 33 2" xfId="2190" xr:uid="{00000000-0005-0000-0000-0000EF210000}"/>
    <cellStyle name="40% - uthevingsfarge 6 33 2 2" xfId="5917" xr:uid="{00000000-0005-0000-0000-0000F0210000}"/>
    <cellStyle name="40% - uthevingsfarge 6 33 2 2 2" xfId="8550" xr:uid="{00000000-0005-0000-0000-0000F1210000}"/>
    <cellStyle name="40% - uthevingsfarge 6 33 2 3" xfId="9768" xr:uid="{00000000-0005-0000-0000-0000F2210000}"/>
    <cellStyle name="40% - uthevingsfarge 6 33 3" xfId="5196" xr:uid="{00000000-0005-0000-0000-0000F3210000}"/>
    <cellStyle name="40% - uthevingsfarge 6 33 3 2" xfId="7849" xr:uid="{00000000-0005-0000-0000-0000F4210000}"/>
    <cellStyle name="40% - uthevingsfarge 6 33 4" xfId="9291" xr:uid="{00000000-0005-0000-0000-0000F5210000}"/>
    <cellStyle name="40% - uthevingsfarge 6 34" xfId="2191" xr:uid="{00000000-0005-0000-0000-0000F6210000}"/>
    <cellStyle name="40% - uthevingsfarge 6 34 2" xfId="2192" xr:uid="{00000000-0005-0000-0000-0000F7210000}"/>
    <cellStyle name="40% - uthevingsfarge 6 34 2 2" xfId="5918" xr:uid="{00000000-0005-0000-0000-0000F8210000}"/>
    <cellStyle name="40% - uthevingsfarge 6 34 2 2 2" xfId="8551" xr:uid="{00000000-0005-0000-0000-0000F9210000}"/>
    <cellStyle name="40% - uthevingsfarge 6 34 2 3" xfId="10343" xr:uid="{00000000-0005-0000-0000-0000FA210000}"/>
    <cellStyle name="40% - uthevingsfarge 6 34 3" xfId="5197" xr:uid="{00000000-0005-0000-0000-0000FB210000}"/>
    <cellStyle name="40% - uthevingsfarge 6 34 3 2" xfId="7850" xr:uid="{00000000-0005-0000-0000-0000FC210000}"/>
    <cellStyle name="40% - uthevingsfarge 6 34 4" xfId="10664" xr:uid="{00000000-0005-0000-0000-0000FD210000}"/>
    <cellStyle name="40% - uthevingsfarge 6 35" xfId="2193" xr:uid="{00000000-0005-0000-0000-0000FE210000}"/>
    <cellStyle name="40% - uthevingsfarge 6 35 2" xfId="2194" xr:uid="{00000000-0005-0000-0000-0000FF210000}"/>
    <cellStyle name="40% - uthevingsfarge 6 35 2 2" xfId="5919" xr:uid="{00000000-0005-0000-0000-000000220000}"/>
    <cellStyle name="40% - uthevingsfarge 6 35 2 2 2" xfId="8552" xr:uid="{00000000-0005-0000-0000-000001220000}"/>
    <cellStyle name="40% - uthevingsfarge 6 35 2 3" xfId="9767" xr:uid="{00000000-0005-0000-0000-000002220000}"/>
    <cellStyle name="40% - uthevingsfarge 6 35 3" xfId="5198" xr:uid="{00000000-0005-0000-0000-000003220000}"/>
    <cellStyle name="40% - uthevingsfarge 6 35 3 2" xfId="7851" xr:uid="{00000000-0005-0000-0000-000004220000}"/>
    <cellStyle name="40% - uthevingsfarge 6 35 4" xfId="9290" xr:uid="{00000000-0005-0000-0000-000005220000}"/>
    <cellStyle name="40% - uthevingsfarge 6 36" xfId="2195" xr:uid="{00000000-0005-0000-0000-000006220000}"/>
    <cellStyle name="40% - uthevingsfarge 6 36 2" xfId="2196" xr:uid="{00000000-0005-0000-0000-000007220000}"/>
    <cellStyle name="40% - uthevingsfarge 6 36 2 2" xfId="5920" xr:uid="{00000000-0005-0000-0000-000008220000}"/>
    <cellStyle name="40% - uthevingsfarge 6 36 2 2 2" xfId="8553" xr:uid="{00000000-0005-0000-0000-000009220000}"/>
    <cellStyle name="40% - uthevingsfarge 6 36 2 3" xfId="10342" xr:uid="{00000000-0005-0000-0000-00000A220000}"/>
    <cellStyle name="40% - uthevingsfarge 6 36 3" xfId="5199" xr:uid="{00000000-0005-0000-0000-00000B220000}"/>
    <cellStyle name="40% - uthevingsfarge 6 36 3 2" xfId="7852" xr:uid="{00000000-0005-0000-0000-00000C220000}"/>
    <cellStyle name="40% - uthevingsfarge 6 36 4" xfId="10663" xr:uid="{00000000-0005-0000-0000-00000D220000}"/>
    <cellStyle name="40% - uthevingsfarge 6 37" xfId="2197" xr:uid="{00000000-0005-0000-0000-00000E220000}"/>
    <cellStyle name="40% - uthevingsfarge 6 37 2" xfId="2198" xr:uid="{00000000-0005-0000-0000-00000F220000}"/>
    <cellStyle name="40% - uthevingsfarge 6 37 2 2" xfId="5921" xr:uid="{00000000-0005-0000-0000-000010220000}"/>
    <cellStyle name="40% - uthevingsfarge 6 37 2 2 2" xfId="8554" xr:uid="{00000000-0005-0000-0000-000011220000}"/>
    <cellStyle name="40% - uthevingsfarge 6 37 2 3" xfId="9766" xr:uid="{00000000-0005-0000-0000-000012220000}"/>
    <cellStyle name="40% - uthevingsfarge 6 37 3" xfId="5200" xr:uid="{00000000-0005-0000-0000-000013220000}"/>
    <cellStyle name="40% - uthevingsfarge 6 37 3 2" xfId="7853" xr:uid="{00000000-0005-0000-0000-000014220000}"/>
    <cellStyle name="40% - uthevingsfarge 6 37 4" xfId="9289" xr:uid="{00000000-0005-0000-0000-000015220000}"/>
    <cellStyle name="40% - uthevingsfarge 6 38" xfId="2199" xr:uid="{00000000-0005-0000-0000-000016220000}"/>
    <cellStyle name="40% - uthevingsfarge 6 38 2" xfId="2200" xr:uid="{00000000-0005-0000-0000-000017220000}"/>
    <cellStyle name="40% - uthevingsfarge 6 38 2 2" xfId="5922" xr:uid="{00000000-0005-0000-0000-000018220000}"/>
    <cellStyle name="40% - uthevingsfarge 6 38 2 2 2" xfId="8555" xr:uid="{00000000-0005-0000-0000-000019220000}"/>
    <cellStyle name="40% - uthevingsfarge 6 38 2 3" xfId="10159" xr:uid="{00000000-0005-0000-0000-00001A220000}"/>
    <cellStyle name="40% - uthevingsfarge 6 38 3" xfId="5201" xr:uid="{00000000-0005-0000-0000-00001B220000}"/>
    <cellStyle name="40% - uthevingsfarge 6 38 3 2" xfId="7854" xr:uid="{00000000-0005-0000-0000-00001C220000}"/>
    <cellStyle name="40% - uthevingsfarge 6 38 4" xfId="9288" xr:uid="{00000000-0005-0000-0000-00001D220000}"/>
    <cellStyle name="40% - uthevingsfarge 6 39" xfId="2201" xr:uid="{00000000-0005-0000-0000-00001E220000}"/>
    <cellStyle name="40% - uthevingsfarge 6 39 2" xfId="2202" xr:uid="{00000000-0005-0000-0000-00001F220000}"/>
    <cellStyle name="40% - uthevingsfarge 6 39 2 2" xfId="5923" xr:uid="{00000000-0005-0000-0000-000020220000}"/>
    <cellStyle name="40% - uthevingsfarge 6 39 2 2 2" xfId="8556" xr:uid="{00000000-0005-0000-0000-000021220000}"/>
    <cellStyle name="40% - uthevingsfarge 6 39 2 3" xfId="10341" xr:uid="{00000000-0005-0000-0000-000022220000}"/>
    <cellStyle name="40% - uthevingsfarge 6 39 3" xfId="5202" xr:uid="{00000000-0005-0000-0000-000023220000}"/>
    <cellStyle name="40% - uthevingsfarge 6 39 3 2" xfId="7855" xr:uid="{00000000-0005-0000-0000-000024220000}"/>
    <cellStyle name="40% - uthevingsfarge 6 39 4" xfId="10662" xr:uid="{00000000-0005-0000-0000-000025220000}"/>
    <cellStyle name="40% - uthevingsfarge 6 4" xfId="2203" xr:uid="{00000000-0005-0000-0000-000026220000}"/>
    <cellStyle name="40% - uthevingsfarge 6 4 2" xfId="2204" xr:uid="{00000000-0005-0000-0000-000027220000}"/>
    <cellStyle name="40% - uthevingsfarge 6 4 2 2" xfId="5924" xr:uid="{00000000-0005-0000-0000-000028220000}"/>
    <cellStyle name="40% - uthevingsfarge 6 4 2 2 2" xfId="8557" xr:uid="{00000000-0005-0000-0000-000029220000}"/>
    <cellStyle name="40% - uthevingsfarge 6 4 2 3" xfId="9765" xr:uid="{00000000-0005-0000-0000-00002A220000}"/>
    <cellStyle name="40% - uthevingsfarge 6 4 3" xfId="5203" xr:uid="{00000000-0005-0000-0000-00002B220000}"/>
    <cellStyle name="40% - uthevingsfarge 6 4 3 2" xfId="7856" xr:uid="{00000000-0005-0000-0000-00002C220000}"/>
    <cellStyle name="40% - uthevingsfarge 6 4 4" xfId="9287" xr:uid="{00000000-0005-0000-0000-00002D220000}"/>
    <cellStyle name="40% - uthevingsfarge 6 40" xfId="2205" xr:uid="{00000000-0005-0000-0000-00002E220000}"/>
    <cellStyle name="40% - uthevingsfarge 6 40 2" xfId="2206" xr:uid="{00000000-0005-0000-0000-00002F220000}"/>
    <cellStyle name="40% - uthevingsfarge 6 40 2 2" xfId="5925" xr:uid="{00000000-0005-0000-0000-000030220000}"/>
    <cellStyle name="40% - uthevingsfarge 6 40 2 2 2" xfId="8558" xr:uid="{00000000-0005-0000-0000-000031220000}"/>
    <cellStyle name="40% - uthevingsfarge 6 40 2 3" xfId="10340" xr:uid="{00000000-0005-0000-0000-000032220000}"/>
    <cellStyle name="40% - uthevingsfarge 6 40 3" xfId="5204" xr:uid="{00000000-0005-0000-0000-000033220000}"/>
    <cellStyle name="40% - uthevingsfarge 6 40 3 2" xfId="7857" xr:uid="{00000000-0005-0000-0000-000034220000}"/>
    <cellStyle name="40% - uthevingsfarge 6 40 4" xfId="10661" xr:uid="{00000000-0005-0000-0000-000035220000}"/>
    <cellStyle name="40% - uthevingsfarge 6 41" xfId="2207" xr:uid="{00000000-0005-0000-0000-000036220000}"/>
    <cellStyle name="40% - uthevingsfarge 6 41 2" xfId="2208" xr:uid="{00000000-0005-0000-0000-000037220000}"/>
    <cellStyle name="40% - uthevingsfarge 6 41 2 2" xfId="5926" xr:uid="{00000000-0005-0000-0000-000038220000}"/>
    <cellStyle name="40% - uthevingsfarge 6 41 2 2 2" xfId="8559" xr:uid="{00000000-0005-0000-0000-000039220000}"/>
    <cellStyle name="40% - uthevingsfarge 6 41 2 3" xfId="9764" xr:uid="{00000000-0005-0000-0000-00003A220000}"/>
    <cellStyle name="40% - uthevingsfarge 6 41 3" xfId="5205" xr:uid="{00000000-0005-0000-0000-00003B220000}"/>
    <cellStyle name="40% - uthevingsfarge 6 41 3 2" xfId="7858" xr:uid="{00000000-0005-0000-0000-00003C220000}"/>
    <cellStyle name="40% - uthevingsfarge 6 41 4" xfId="9286" xr:uid="{00000000-0005-0000-0000-00003D220000}"/>
    <cellStyle name="40% - uthevingsfarge 6 42" xfId="2209" xr:uid="{00000000-0005-0000-0000-00003E220000}"/>
    <cellStyle name="40% - uthevingsfarge 6 42 2" xfId="2210" xr:uid="{00000000-0005-0000-0000-00003F220000}"/>
    <cellStyle name="40% - uthevingsfarge 6 42 2 2" xfId="5927" xr:uid="{00000000-0005-0000-0000-000040220000}"/>
    <cellStyle name="40% - uthevingsfarge 6 42 2 2 2" xfId="8560" xr:uid="{00000000-0005-0000-0000-000041220000}"/>
    <cellStyle name="40% - uthevingsfarge 6 42 2 3" xfId="10339" xr:uid="{00000000-0005-0000-0000-000042220000}"/>
    <cellStyle name="40% - uthevingsfarge 6 42 3" xfId="5206" xr:uid="{00000000-0005-0000-0000-000043220000}"/>
    <cellStyle name="40% - uthevingsfarge 6 42 3 2" xfId="7859" xr:uid="{00000000-0005-0000-0000-000044220000}"/>
    <cellStyle name="40% - uthevingsfarge 6 42 4" xfId="10660" xr:uid="{00000000-0005-0000-0000-000045220000}"/>
    <cellStyle name="40% - uthevingsfarge 6 43" xfId="2211" xr:uid="{00000000-0005-0000-0000-000046220000}"/>
    <cellStyle name="40% - uthevingsfarge 6 43 2" xfId="2212" xr:uid="{00000000-0005-0000-0000-000047220000}"/>
    <cellStyle name="40% - uthevingsfarge 6 43 2 2" xfId="5928" xr:uid="{00000000-0005-0000-0000-000048220000}"/>
    <cellStyle name="40% - uthevingsfarge 6 43 2 2 2" xfId="8561" xr:uid="{00000000-0005-0000-0000-000049220000}"/>
    <cellStyle name="40% - uthevingsfarge 6 43 2 3" xfId="9763" xr:uid="{00000000-0005-0000-0000-00004A220000}"/>
    <cellStyle name="40% - uthevingsfarge 6 43 3" xfId="5207" xr:uid="{00000000-0005-0000-0000-00004B220000}"/>
    <cellStyle name="40% - uthevingsfarge 6 43 3 2" xfId="7860" xr:uid="{00000000-0005-0000-0000-00004C220000}"/>
    <cellStyle name="40% - uthevingsfarge 6 43 4" xfId="9285" xr:uid="{00000000-0005-0000-0000-00004D220000}"/>
    <cellStyle name="40% - uthevingsfarge 6 44" xfId="2213" xr:uid="{00000000-0005-0000-0000-00004E220000}"/>
    <cellStyle name="40% - uthevingsfarge 6 44 2" xfId="2214" xr:uid="{00000000-0005-0000-0000-00004F220000}"/>
    <cellStyle name="40% - uthevingsfarge 6 44 2 2" xfId="5929" xr:uid="{00000000-0005-0000-0000-000050220000}"/>
    <cellStyle name="40% - uthevingsfarge 6 44 2 2 2" xfId="8562" xr:uid="{00000000-0005-0000-0000-000051220000}"/>
    <cellStyle name="40% - uthevingsfarge 6 44 2 3" xfId="10338" xr:uid="{00000000-0005-0000-0000-000052220000}"/>
    <cellStyle name="40% - uthevingsfarge 6 44 3" xfId="5208" xr:uid="{00000000-0005-0000-0000-000053220000}"/>
    <cellStyle name="40% - uthevingsfarge 6 44 3 2" xfId="7861" xr:uid="{00000000-0005-0000-0000-000054220000}"/>
    <cellStyle name="40% - uthevingsfarge 6 44 4" xfId="10659" xr:uid="{00000000-0005-0000-0000-000055220000}"/>
    <cellStyle name="40% - uthevingsfarge 6 45" xfId="2215" xr:uid="{00000000-0005-0000-0000-000056220000}"/>
    <cellStyle name="40% - uthevingsfarge 6 45 2" xfId="2216" xr:uid="{00000000-0005-0000-0000-000057220000}"/>
    <cellStyle name="40% - uthevingsfarge 6 45 2 2" xfId="5930" xr:uid="{00000000-0005-0000-0000-000058220000}"/>
    <cellStyle name="40% - uthevingsfarge 6 45 2 2 2" xfId="8563" xr:uid="{00000000-0005-0000-0000-000059220000}"/>
    <cellStyle name="40% - uthevingsfarge 6 45 2 3" xfId="9762" xr:uid="{00000000-0005-0000-0000-00005A220000}"/>
    <cellStyle name="40% - uthevingsfarge 6 45 3" xfId="5209" xr:uid="{00000000-0005-0000-0000-00005B220000}"/>
    <cellStyle name="40% - uthevingsfarge 6 45 3 2" xfId="7862" xr:uid="{00000000-0005-0000-0000-00005C220000}"/>
    <cellStyle name="40% - uthevingsfarge 6 45 4" xfId="9284" xr:uid="{00000000-0005-0000-0000-00005D220000}"/>
    <cellStyle name="40% - uthevingsfarge 6 46" xfId="2217" xr:uid="{00000000-0005-0000-0000-00005E220000}"/>
    <cellStyle name="40% - uthevingsfarge 6 46 2" xfId="2218" xr:uid="{00000000-0005-0000-0000-00005F220000}"/>
    <cellStyle name="40% - uthevingsfarge 6 46 2 2" xfId="5931" xr:uid="{00000000-0005-0000-0000-000060220000}"/>
    <cellStyle name="40% - uthevingsfarge 6 46 2 2 2" xfId="8564" xr:uid="{00000000-0005-0000-0000-000061220000}"/>
    <cellStyle name="40% - uthevingsfarge 6 46 2 3" xfId="10337" xr:uid="{00000000-0005-0000-0000-000062220000}"/>
    <cellStyle name="40% - uthevingsfarge 6 46 3" xfId="5210" xr:uid="{00000000-0005-0000-0000-000063220000}"/>
    <cellStyle name="40% - uthevingsfarge 6 46 3 2" xfId="7863" xr:uid="{00000000-0005-0000-0000-000064220000}"/>
    <cellStyle name="40% - uthevingsfarge 6 46 4" xfId="10658" xr:uid="{00000000-0005-0000-0000-000065220000}"/>
    <cellStyle name="40% - uthevingsfarge 6 47" xfId="2219" xr:uid="{00000000-0005-0000-0000-000066220000}"/>
    <cellStyle name="40% - uthevingsfarge 6 47 2" xfId="2220" xr:uid="{00000000-0005-0000-0000-000067220000}"/>
    <cellStyle name="40% - uthevingsfarge 6 47 2 2" xfId="5932" xr:uid="{00000000-0005-0000-0000-000068220000}"/>
    <cellStyle name="40% - uthevingsfarge 6 47 2 2 2" xfId="8565" xr:uid="{00000000-0005-0000-0000-000069220000}"/>
    <cellStyle name="40% - uthevingsfarge 6 47 2 3" xfId="9761" xr:uid="{00000000-0005-0000-0000-00006A220000}"/>
    <cellStyle name="40% - uthevingsfarge 6 47 3" xfId="5211" xr:uid="{00000000-0005-0000-0000-00006B220000}"/>
    <cellStyle name="40% - uthevingsfarge 6 47 3 2" xfId="7864" xr:uid="{00000000-0005-0000-0000-00006C220000}"/>
    <cellStyle name="40% - uthevingsfarge 6 47 4" xfId="9283" xr:uid="{00000000-0005-0000-0000-00006D220000}"/>
    <cellStyle name="40% - uthevingsfarge 6 48" xfId="2221" xr:uid="{00000000-0005-0000-0000-00006E220000}"/>
    <cellStyle name="40% - uthevingsfarge 6 48 2" xfId="2222" xr:uid="{00000000-0005-0000-0000-00006F220000}"/>
    <cellStyle name="40% - uthevingsfarge 6 48 2 2" xfId="5933" xr:uid="{00000000-0005-0000-0000-000070220000}"/>
    <cellStyle name="40% - uthevingsfarge 6 48 2 2 2" xfId="8566" xr:uid="{00000000-0005-0000-0000-000071220000}"/>
    <cellStyle name="40% - uthevingsfarge 6 48 2 3" xfId="10336" xr:uid="{00000000-0005-0000-0000-000072220000}"/>
    <cellStyle name="40% - uthevingsfarge 6 48 3" xfId="5212" xr:uid="{00000000-0005-0000-0000-000073220000}"/>
    <cellStyle name="40% - uthevingsfarge 6 48 3 2" xfId="7865" xr:uid="{00000000-0005-0000-0000-000074220000}"/>
    <cellStyle name="40% - uthevingsfarge 6 48 4" xfId="10657" xr:uid="{00000000-0005-0000-0000-000075220000}"/>
    <cellStyle name="40% - uthevingsfarge 6 49" xfId="2223" xr:uid="{00000000-0005-0000-0000-000076220000}"/>
    <cellStyle name="40% - uthevingsfarge 6 49 2" xfId="2224" xr:uid="{00000000-0005-0000-0000-000077220000}"/>
    <cellStyle name="40% - uthevingsfarge 6 49 2 2" xfId="5934" xr:uid="{00000000-0005-0000-0000-000078220000}"/>
    <cellStyle name="40% - uthevingsfarge 6 49 2 2 2" xfId="8567" xr:uid="{00000000-0005-0000-0000-000079220000}"/>
    <cellStyle name="40% - uthevingsfarge 6 49 2 3" xfId="9760" xr:uid="{00000000-0005-0000-0000-00007A220000}"/>
    <cellStyle name="40% - uthevingsfarge 6 49 3" xfId="5213" xr:uid="{00000000-0005-0000-0000-00007B220000}"/>
    <cellStyle name="40% - uthevingsfarge 6 49 3 2" xfId="7866" xr:uid="{00000000-0005-0000-0000-00007C220000}"/>
    <cellStyle name="40% - uthevingsfarge 6 49 4" xfId="9282" xr:uid="{00000000-0005-0000-0000-00007D220000}"/>
    <cellStyle name="40% - uthevingsfarge 6 5" xfId="2225" xr:uid="{00000000-0005-0000-0000-00007E220000}"/>
    <cellStyle name="40% - uthevingsfarge 6 5 2" xfId="2226" xr:uid="{00000000-0005-0000-0000-00007F220000}"/>
    <cellStyle name="40% - uthevingsfarge 6 5 2 2" xfId="5935" xr:uid="{00000000-0005-0000-0000-000080220000}"/>
    <cellStyle name="40% - uthevingsfarge 6 5 2 2 2" xfId="8568" xr:uid="{00000000-0005-0000-0000-000081220000}"/>
    <cellStyle name="40% - uthevingsfarge 6 5 2 3" xfId="10335" xr:uid="{00000000-0005-0000-0000-000082220000}"/>
    <cellStyle name="40% - uthevingsfarge 6 5 3" xfId="5214" xr:uid="{00000000-0005-0000-0000-000083220000}"/>
    <cellStyle name="40% - uthevingsfarge 6 5 3 2" xfId="7867" xr:uid="{00000000-0005-0000-0000-000084220000}"/>
    <cellStyle name="40% - uthevingsfarge 6 5 4" xfId="10656" xr:uid="{00000000-0005-0000-0000-000085220000}"/>
    <cellStyle name="40% - uthevingsfarge 6 50" xfId="2227" xr:uid="{00000000-0005-0000-0000-000086220000}"/>
    <cellStyle name="40% - uthevingsfarge 6 50 2" xfId="2228" xr:uid="{00000000-0005-0000-0000-000087220000}"/>
    <cellStyle name="40% - uthevingsfarge 6 50 2 2" xfId="5936" xr:uid="{00000000-0005-0000-0000-000088220000}"/>
    <cellStyle name="40% - uthevingsfarge 6 50 2 2 2" xfId="8569" xr:uid="{00000000-0005-0000-0000-000089220000}"/>
    <cellStyle name="40% - uthevingsfarge 6 50 2 3" xfId="9759" xr:uid="{00000000-0005-0000-0000-00008A220000}"/>
    <cellStyle name="40% - uthevingsfarge 6 50 3" xfId="5215" xr:uid="{00000000-0005-0000-0000-00008B220000}"/>
    <cellStyle name="40% - uthevingsfarge 6 50 3 2" xfId="7868" xr:uid="{00000000-0005-0000-0000-00008C220000}"/>
    <cellStyle name="40% - uthevingsfarge 6 50 4" xfId="9281" xr:uid="{00000000-0005-0000-0000-00008D220000}"/>
    <cellStyle name="40% - uthevingsfarge 6 51" xfId="2229" xr:uid="{00000000-0005-0000-0000-00008E220000}"/>
    <cellStyle name="40% - uthevingsfarge 6 51 2" xfId="2230" xr:uid="{00000000-0005-0000-0000-00008F220000}"/>
    <cellStyle name="40% - uthevingsfarge 6 51 2 2" xfId="5937" xr:uid="{00000000-0005-0000-0000-000090220000}"/>
    <cellStyle name="40% - uthevingsfarge 6 51 2 2 2" xfId="8570" xr:uid="{00000000-0005-0000-0000-000091220000}"/>
    <cellStyle name="40% - uthevingsfarge 6 51 2 3" xfId="10334" xr:uid="{00000000-0005-0000-0000-000092220000}"/>
    <cellStyle name="40% - uthevingsfarge 6 51 3" xfId="5216" xr:uid="{00000000-0005-0000-0000-000093220000}"/>
    <cellStyle name="40% - uthevingsfarge 6 51 3 2" xfId="7869" xr:uid="{00000000-0005-0000-0000-000094220000}"/>
    <cellStyle name="40% - uthevingsfarge 6 51 4" xfId="10655" xr:uid="{00000000-0005-0000-0000-000095220000}"/>
    <cellStyle name="40% - uthevingsfarge 6 52" xfId="2231" xr:uid="{00000000-0005-0000-0000-000096220000}"/>
    <cellStyle name="40% - uthevingsfarge 6 52 2" xfId="2232" xr:uid="{00000000-0005-0000-0000-000097220000}"/>
    <cellStyle name="40% - uthevingsfarge 6 52 2 2" xfId="5938" xr:uid="{00000000-0005-0000-0000-000098220000}"/>
    <cellStyle name="40% - uthevingsfarge 6 52 2 2 2" xfId="8571" xr:uid="{00000000-0005-0000-0000-000099220000}"/>
    <cellStyle name="40% - uthevingsfarge 6 52 2 3" xfId="9758" xr:uid="{00000000-0005-0000-0000-00009A220000}"/>
    <cellStyle name="40% - uthevingsfarge 6 52 3" xfId="5217" xr:uid="{00000000-0005-0000-0000-00009B220000}"/>
    <cellStyle name="40% - uthevingsfarge 6 52 3 2" xfId="7870" xr:uid="{00000000-0005-0000-0000-00009C220000}"/>
    <cellStyle name="40% - uthevingsfarge 6 52 4" xfId="9280" xr:uid="{00000000-0005-0000-0000-00009D220000}"/>
    <cellStyle name="40% - uthevingsfarge 6 53" xfId="2233" xr:uid="{00000000-0005-0000-0000-00009E220000}"/>
    <cellStyle name="40% - uthevingsfarge 6 53 2" xfId="2234" xr:uid="{00000000-0005-0000-0000-00009F220000}"/>
    <cellStyle name="40% - uthevingsfarge 6 53 2 2" xfId="5939" xr:uid="{00000000-0005-0000-0000-0000A0220000}"/>
    <cellStyle name="40% - uthevingsfarge 6 53 2 2 2" xfId="8572" xr:uid="{00000000-0005-0000-0000-0000A1220000}"/>
    <cellStyle name="40% - uthevingsfarge 6 53 2 3" xfId="10333" xr:uid="{00000000-0005-0000-0000-0000A2220000}"/>
    <cellStyle name="40% - uthevingsfarge 6 53 3" xfId="5218" xr:uid="{00000000-0005-0000-0000-0000A3220000}"/>
    <cellStyle name="40% - uthevingsfarge 6 53 3 2" xfId="7871" xr:uid="{00000000-0005-0000-0000-0000A4220000}"/>
    <cellStyle name="40% - uthevingsfarge 6 53 4" xfId="10654" xr:uid="{00000000-0005-0000-0000-0000A5220000}"/>
    <cellStyle name="40% - uthevingsfarge 6 54" xfId="2235" xr:uid="{00000000-0005-0000-0000-0000A6220000}"/>
    <cellStyle name="40% - uthevingsfarge 6 54 2" xfId="2236" xr:uid="{00000000-0005-0000-0000-0000A7220000}"/>
    <cellStyle name="40% - uthevingsfarge 6 54 2 2" xfId="5940" xr:uid="{00000000-0005-0000-0000-0000A8220000}"/>
    <cellStyle name="40% - uthevingsfarge 6 54 2 2 2" xfId="8573" xr:uid="{00000000-0005-0000-0000-0000A9220000}"/>
    <cellStyle name="40% - uthevingsfarge 6 54 2 3" xfId="9757" xr:uid="{00000000-0005-0000-0000-0000AA220000}"/>
    <cellStyle name="40% - uthevingsfarge 6 54 3" xfId="5219" xr:uid="{00000000-0005-0000-0000-0000AB220000}"/>
    <cellStyle name="40% - uthevingsfarge 6 54 3 2" xfId="7872" xr:uid="{00000000-0005-0000-0000-0000AC220000}"/>
    <cellStyle name="40% - uthevingsfarge 6 54 4" xfId="9279" xr:uid="{00000000-0005-0000-0000-0000AD220000}"/>
    <cellStyle name="40% - uthevingsfarge 6 55" xfId="2237" xr:uid="{00000000-0005-0000-0000-0000AE220000}"/>
    <cellStyle name="40% - uthevingsfarge 6 55 2" xfId="2238" xr:uid="{00000000-0005-0000-0000-0000AF220000}"/>
    <cellStyle name="40% - uthevingsfarge 6 55 2 2" xfId="5941" xr:uid="{00000000-0005-0000-0000-0000B0220000}"/>
    <cellStyle name="40% - uthevingsfarge 6 55 2 2 2" xfId="8574" xr:uid="{00000000-0005-0000-0000-0000B1220000}"/>
    <cellStyle name="40% - uthevingsfarge 6 55 2 3" xfId="10332" xr:uid="{00000000-0005-0000-0000-0000B2220000}"/>
    <cellStyle name="40% - uthevingsfarge 6 55 3" xfId="5220" xr:uid="{00000000-0005-0000-0000-0000B3220000}"/>
    <cellStyle name="40% - uthevingsfarge 6 55 3 2" xfId="7873" xr:uid="{00000000-0005-0000-0000-0000B4220000}"/>
    <cellStyle name="40% - uthevingsfarge 6 55 4" xfId="10653" xr:uid="{00000000-0005-0000-0000-0000B5220000}"/>
    <cellStyle name="40% - uthevingsfarge 6 56" xfId="2239" xr:uid="{00000000-0005-0000-0000-0000B6220000}"/>
    <cellStyle name="40% - uthevingsfarge 6 56 2" xfId="2240" xr:uid="{00000000-0005-0000-0000-0000B7220000}"/>
    <cellStyle name="40% - uthevingsfarge 6 56 2 2" xfId="5942" xr:uid="{00000000-0005-0000-0000-0000B8220000}"/>
    <cellStyle name="40% - uthevingsfarge 6 56 2 2 2" xfId="8575" xr:uid="{00000000-0005-0000-0000-0000B9220000}"/>
    <cellStyle name="40% - uthevingsfarge 6 56 2 3" xfId="9756" xr:uid="{00000000-0005-0000-0000-0000BA220000}"/>
    <cellStyle name="40% - uthevingsfarge 6 56 3" xfId="5221" xr:uid="{00000000-0005-0000-0000-0000BB220000}"/>
    <cellStyle name="40% - uthevingsfarge 6 56 3 2" xfId="7874" xr:uid="{00000000-0005-0000-0000-0000BC220000}"/>
    <cellStyle name="40% - uthevingsfarge 6 56 4" xfId="9278" xr:uid="{00000000-0005-0000-0000-0000BD220000}"/>
    <cellStyle name="40% - uthevingsfarge 6 57" xfId="2241" xr:uid="{00000000-0005-0000-0000-0000BE220000}"/>
    <cellStyle name="40% - uthevingsfarge 6 57 2" xfId="2242" xr:uid="{00000000-0005-0000-0000-0000BF220000}"/>
    <cellStyle name="40% - uthevingsfarge 6 57 2 2" xfId="5943" xr:uid="{00000000-0005-0000-0000-0000C0220000}"/>
    <cellStyle name="40% - uthevingsfarge 6 57 2 2 2" xfId="8576" xr:uid="{00000000-0005-0000-0000-0000C1220000}"/>
    <cellStyle name="40% - uthevingsfarge 6 57 2 3" xfId="10158" xr:uid="{00000000-0005-0000-0000-0000C2220000}"/>
    <cellStyle name="40% - uthevingsfarge 6 57 3" xfId="5222" xr:uid="{00000000-0005-0000-0000-0000C3220000}"/>
    <cellStyle name="40% - uthevingsfarge 6 57 3 2" xfId="7875" xr:uid="{00000000-0005-0000-0000-0000C4220000}"/>
    <cellStyle name="40% - uthevingsfarge 6 57 4" xfId="9277" xr:uid="{00000000-0005-0000-0000-0000C5220000}"/>
    <cellStyle name="40% - uthevingsfarge 6 58" xfId="2243" xr:uid="{00000000-0005-0000-0000-0000C6220000}"/>
    <cellStyle name="40% - uthevingsfarge 6 58 2" xfId="2244" xr:uid="{00000000-0005-0000-0000-0000C7220000}"/>
    <cellStyle name="40% - uthevingsfarge 6 58 2 2" xfId="5944" xr:uid="{00000000-0005-0000-0000-0000C8220000}"/>
    <cellStyle name="40% - uthevingsfarge 6 58 2 2 2" xfId="8577" xr:uid="{00000000-0005-0000-0000-0000C9220000}"/>
    <cellStyle name="40% - uthevingsfarge 6 58 2 3" xfId="9276" xr:uid="{00000000-0005-0000-0000-0000CA220000}"/>
    <cellStyle name="40% - uthevingsfarge 6 58 3" xfId="5223" xr:uid="{00000000-0005-0000-0000-0000CB220000}"/>
    <cellStyle name="40% - uthevingsfarge 6 58 3 2" xfId="7876" xr:uid="{00000000-0005-0000-0000-0000CC220000}"/>
    <cellStyle name="40% - uthevingsfarge 6 58 4" xfId="9275" xr:uid="{00000000-0005-0000-0000-0000CD220000}"/>
    <cellStyle name="40% - uthevingsfarge 6 59" xfId="2245" xr:uid="{00000000-0005-0000-0000-0000CE220000}"/>
    <cellStyle name="40% - uthevingsfarge 6 59 2" xfId="2246" xr:uid="{00000000-0005-0000-0000-0000CF220000}"/>
    <cellStyle name="40% - uthevingsfarge 6 59 2 2" xfId="5945" xr:uid="{00000000-0005-0000-0000-0000D0220000}"/>
    <cellStyle name="40% - uthevingsfarge 6 59 2 2 2" xfId="8578" xr:uid="{00000000-0005-0000-0000-0000D1220000}"/>
    <cellStyle name="40% - uthevingsfarge 6 59 2 3" xfId="9274" xr:uid="{00000000-0005-0000-0000-0000D2220000}"/>
    <cellStyle name="40% - uthevingsfarge 6 59 3" xfId="5224" xr:uid="{00000000-0005-0000-0000-0000D3220000}"/>
    <cellStyle name="40% - uthevingsfarge 6 59 3 2" xfId="7877" xr:uid="{00000000-0005-0000-0000-0000D4220000}"/>
    <cellStyle name="40% - uthevingsfarge 6 59 4" xfId="10101" xr:uid="{00000000-0005-0000-0000-0000D5220000}"/>
    <cellStyle name="40% - uthevingsfarge 6 6" xfId="2247" xr:uid="{00000000-0005-0000-0000-0000D6220000}"/>
    <cellStyle name="40% - uthevingsfarge 6 6 2" xfId="2248" xr:uid="{00000000-0005-0000-0000-0000D7220000}"/>
    <cellStyle name="40% - uthevingsfarge 6 6 2 2" xfId="5946" xr:uid="{00000000-0005-0000-0000-0000D8220000}"/>
    <cellStyle name="40% - uthevingsfarge 6 6 2 2 2" xfId="8579" xr:uid="{00000000-0005-0000-0000-0000D9220000}"/>
    <cellStyle name="40% - uthevingsfarge 6 6 2 3" xfId="9273" xr:uid="{00000000-0005-0000-0000-0000DA220000}"/>
    <cellStyle name="40% - uthevingsfarge 6 6 3" xfId="5225" xr:uid="{00000000-0005-0000-0000-0000DB220000}"/>
    <cellStyle name="40% - uthevingsfarge 6 6 3 2" xfId="7878" xr:uid="{00000000-0005-0000-0000-0000DC220000}"/>
    <cellStyle name="40% - uthevingsfarge 6 6 4" xfId="9272" xr:uid="{00000000-0005-0000-0000-0000DD220000}"/>
    <cellStyle name="40% - uthevingsfarge 6 60" xfId="2249" xr:uid="{00000000-0005-0000-0000-0000DE220000}"/>
    <cellStyle name="40% - uthevingsfarge 6 60 2" xfId="2250" xr:uid="{00000000-0005-0000-0000-0000DF220000}"/>
    <cellStyle name="40% - uthevingsfarge 6 60 3" xfId="9271" xr:uid="{00000000-0005-0000-0000-0000E0220000}"/>
    <cellStyle name="40% - uthevingsfarge 6 61" xfId="2251" xr:uid="{00000000-0005-0000-0000-0000E1220000}"/>
    <cellStyle name="40% - uthevingsfarge 6 61 2" xfId="2252" xr:uid="{00000000-0005-0000-0000-0000E2220000}"/>
    <cellStyle name="40% - uthevingsfarge 6 62" xfId="2253" xr:uid="{00000000-0005-0000-0000-0000E3220000}"/>
    <cellStyle name="40% - uthevingsfarge 6 62 2" xfId="2254" xr:uid="{00000000-0005-0000-0000-0000E4220000}"/>
    <cellStyle name="40% - uthevingsfarge 6 63" xfId="2255" xr:uid="{00000000-0005-0000-0000-0000E5220000}"/>
    <cellStyle name="40% - uthevingsfarge 6 63 2" xfId="2256" xr:uid="{00000000-0005-0000-0000-0000E6220000}"/>
    <cellStyle name="40% - uthevingsfarge 6 64" xfId="2257" xr:uid="{00000000-0005-0000-0000-0000E7220000}"/>
    <cellStyle name="40% - uthevingsfarge 6 64 2" xfId="2258" xr:uid="{00000000-0005-0000-0000-0000E8220000}"/>
    <cellStyle name="40% - uthevingsfarge 6 65" xfId="2259" xr:uid="{00000000-0005-0000-0000-0000E9220000}"/>
    <cellStyle name="40% - uthevingsfarge 6 65 2" xfId="2260" xr:uid="{00000000-0005-0000-0000-0000EA220000}"/>
    <cellStyle name="40% - uthevingsfarge 6 66" xfId="2261" xr:uid="{00000000-0005-0000-0000-0000EB220000}"/>
    <cellStyle name="40% - uthevingsfarge 6 66 2" xfId="2262" xr:uid="{00000000-0005-0000-0000-0000EC220000}"/>
    <cellStyle name="40% - uthevingsfarge 6 67" xfId="2263" xr:uid="{00000000-0005-0000-0000-0000ED220000}"/>
    <cellStyle name="40% - uthevingsfarge 6 67 2" xfId="2264" xr:uid="{00000000-0005-0000-0000-0000EE220000}"/>
    <cellStyle name="40% - uthevingsfarge 6 68" xfId="2265" xr:uid="{00000000-0005-0000-0000-0000EF220000}"/>
    <cellStyle name="40% - uthevingsfarge 6 68 2" xfId="2266" xr:uid="{00000000-0005-0000-0000-0000F0220000}"/>
    <cellStyle name="40% - uthevingsfarge 6 69" xfId="2267" xr:uid="{00000000-0005-0000-0000-0000F1220000}"/>
    <cellStyle name="40% - uthevingsfarge 6 69 2" xfId="2268" xr:uid="{00000000-0005-0000-0000-0000F2220000}"/>
    <cellStyle name="40% - uthevingsfarge 6 7" xfId="2269" xr:uid="{00000000-0005-0000-0000-0000F3220000}"/>
    <cellStyle name="40% - uthevingsfarge 6 7 2" xfId="2270" xr:uid="{00000000-0005-0000-0000-0000F4220000}"/>
    <cellStyle name="40% - uthevingsfarge 6 7 2 2" xfId="5947" xr:uid="{00000000-0005-0000-0000-0000F5220000}"/>
    <cellStyle name="40% - uthevingsfarge 6 7 2 2 2" xfId="8580" xr:uid="{00000000-0005-0000-0000-0000F6220000}"/>
    <cellStyle name="40% - uthevingsfarge 6 7 2 3" xfId="9270" xr:uid="{00000000-0005-0000-0000-0000F7220000}"/>
    <cellStyle name="40% - uthevingsfarge 6 7 3" xfId="5226" xr:uid="{00000000-0005-0000-0000-0000F8220000}"/>
    <cellStyle name="40% - uthevingsfarge 6 7 3 2" xfId="7879" xr:uid="{00000000-0005-0000-0000-0000F9220000}"/>
    <cellStyle name="40% - uthevingsfarge 6 7 4" xfId="9269" xr:uid="{00000000-0005-0000-0000-0000FA220000}"/>
    <cellStyle name="40% - uthevingsfarge 6 70" xfId="2271" xr:uid="{00000000-0005-0000-0000-0000FB220000}"/>
    <cellStyle name="40% - uthevingsfarge 6 70 2" xfId="2272" xr:uid="{00000000-0005-0000-0000-0000FC220000}"/>
    <cellStyle name="40% - uthevingsfarge 6 71" xfId="2273" xr:uid="{00000000-0005-0000-0000-0000FD220000}"/>
    <cellStyle name="40% - uthevingsfarge 6 71 2" xfId="2274" xr:uid="{00000000-0005-0000-0000-0000FE220000}"/>
    <cellStyle name="40% - uthevingsfarge 6 72" xfId="2275" xr:uid="{00000000-0005-0000-0000-0000FF220000}"/>
    <cellStyle name="40% - uthevingsfarge 6 72 2" xfId="2276" xr:uid="{00000000-0005-0000-0000-000000230000}"/>
    <cellStyle name="40% - uthevingsfarge 6 73" xfId="2277" xr:uid="{00000000-0005-0000-0000-000001230000}"/>
    <cellStyle name="40% - uthevingsfarge 6 73 2" xfId="2278" xr:uid="{00000000-0005-0000-0000-000002230000}"/>
    <cellStyle name="40% - uthevingsfarge 6 74" xfId="2279" xr:uid="{00000000-0005-0000-0000-000003230000}"/>
    <cellStyle name="40% - uthevingsfarge 6 74 2" xfId="2280" xr:uid="{00000000-0005-0000-0000-000004230000}"/>
    <cellStyle name="40% - uthevingsfarge 6 75" xfId="2281" xr:uid="{00000000-0005-0000-0000-000005230000}"/>
    <cellStyle name="40% - uthevingsfarge 6 75 2" xfId="2282" xr:uid="{00000000-0005-0000-0000-000006230000}"/>
    <cellStyle name="40% - uthevingsfarge 6 76" xfId="2283" xr:uid="{00000000-0005-0000-0000-000007230000}"/>
    <cellStyle name="40% - uthevingsfarge 6 76 2" xfId="2284" xr:uid="{00000000-0005-0000-0000-000008230000}"/>
    <cellStyle name="40% - uthevingsfarge 6 77" xfId="2285" xr:uid="{00000000-0005-0000-0000-000009230000}"/>
    <cellStyle name="40% - uthevingsfarge 6 78" xfId="2286" xr:uid="{00000000-0005-0000-0000-00000A230000}"/>
    <cellStyle name="40% - uthevingsfarge 6 79" xfId="2287" xr:uid="{00000000-0005-0000-0000-00000B230000}"/>
    <cellStyle name="40% - uthevingsfarge 6 8" xfId="2288" xr:uid="{00000000-0005-0000-0000-00000C230000}"/>
    <cellStyle name="40% - uthevingsfarge 6 8 2" xfId="2289" xr:uid="{00000000-0005-0000-0000-00000D230000}"/>
    <cellStyle name="40% - uthevingsfarge 6 8 2 2" xfId="5948" xr:uid="{00000000-0005-0000-0000-00000E230000}"/>
    <cellStyle name="40% - uthevingsfarge 6 8 2 2 2" xfId="8581" xr:uid="{00000000-0005-0000-0000-00000F230000}"/>
    <cellStyle name="40% - uthevingsfarge 6 8 2 3" xfId="9268" xr:uid="{00000000-0005-0000-0000-000010230000}"/>
    <cellStyle name="40% - uthevingsfarge 6 8 3" xfId="5227" xr:uid="{00000000-0005-0000-0000-000011230000}"/>
    <cellStyle name="40% - uthevingsfarge 6 8 3 2" xfId="7880" xr:uid="{00000000-0005-0000-0000-000012230000}"/>
    <cellStyle name="40% - uthevingsfarge 6 8 4" xfId="9267" xr:uid="{00000000-0005-0000-0000-000013230000}"/>
    <cellStyle name="40% - uthevingsfarge 6 80" xfId="2290" xr:uid="{00000000-0005-0000-0000-000014230000}"/>
    <cellStyle name="40% - uthevingsfarge 6 81" xfId="2291" xr:uid="{00000000-0005-0000-0000-000015230000}"/>
    <cellStyle name="40% - uthevingsfarge 6 82" xfId="2292" xr:uid="{00000000-0005-0000-0000-000016230000}"/>
    <cellStyle name="40% - uthevingsfarge 6 83" xfId="2293" xr:uid="{00000000-0005-0000-0000-000017230000}"/>
    <cellStyle name="40% - uthevingsfarge 6 84" xfId="2294" xr:uid="{00000000-0005-0000-0000-000018230000}"/>
    <cellStyle name="40% - uthevingsfarge 6 85" xfId="2295" xr:uid="{00000000-0005-0000-0000-000019230000}"/>
    <cellStyle name="40% - uthevingsfarge 6 86" xfId="2296" xr:uid="{00000000-0005-0000-0000-00001A230000}"/>
    <cellStyle name="40% - uthevingsfarge 6 87" xfId="2297" xr:uid="{00000000-0005-0000-0000-00001B230000}"/>
    <cellStyle name="40% - uthevingsfarge 6 88" xfId="2298" xr:uid="{00000000-0005-0000-0000-00001C230000}"/>
    <cellStyle name="40% - uthevingsfarge 6 89" xfId="2299" xr:uid="{00000000-0005-0000-0000-00001D230000}"/>
    <cellStyle name="40% - uthevingsfarge 6 9" xfId="2300" xr:uid="{00000000-0005-0000-0000-00001E230000}"/>
    <cellStyle name="40% - uthevingsfarge 6 9 2" xfId="2301" xr:uid="{00000000-0005-0000-0000-00001F230000}"/>
    <cellStyle name="40% - uthevingsfarge 6 9 2 2" xfId="5949" xr:uid="{00000000-0005-0000-0000-000020230000}"/>
    <cellStyle name="40% - uthevingsfarge 6 9 2 2 2" xfId="8582" xr:uid="{00000000-0005-0000-0000-000021230000}"/>
    <cellStyle name="40% - uthevingsfarge 6 9 2 3" xfId="10100" xr:uid="{00000000-0005-0000-0000-000022230000}"/>
    <cellStyle name="40% - uthevingsfarge 6 9 3" xfId="5228" xr:uid="{00000000-0005-0000-0000-000023230000}"/>
    <cellStyle name="40% - uthevingsfarge 6 9 3 2" xfId="7881" xr:uid="{00000000-0005-0000-0000-000024230000}"/>
    <cellStyle name="40% - uthevingsfarge 6 9 4" xfId="10157" xr:uid="{00000000-0005-0000-0000-000025230000}"/>
    <cellStyle name="40% - uthevingsfarge 6 90" xfId="2302" xr:uid="{00000000-0005-0000-0000-000026230000}"/>
    <cellStyle name="40% - uthevingsfarge 6 90 2" xfId="2960" xr:uid="{00000000-0005-0000-0000-000027230000}"/>
    <cellStyle name="40% - uthevingsfarge 6 90 2 2" xfId="3480" xr:uid="{00000000-0005-0000-0000-000028230000}"/>
    <cellStyle name="40% - uthevingsfarge 6 90 2 2 2" xfId="7065" xr:uid="{00000000-0005-0000-0000-000029230000}"/>
    <cellStyle name="40% - uthevingsfarge 6 90 2 3" xfId="3698" xr:uid="{00000000-0005-0000-0000-00002A230000}"/>
    <cellStyle name="40% - uthevingsfarge 6 90 2 4" xfId="6533" xr:uid="{00000000-0005-0000-0000-00002B230000}"/>
    <cellStyle name="40% - uthevingsfarge 6 90 2 5" xfId="9065" xr:uid="{00000000-0005-0000-0000-00002C230000}"/>
    <cellStyle name="40% - uthevingsfarge 6 90 3" xfId="3479" xr:uid="{00000000-0005-0000-0000-00002D230000}"/>
    <cellStyle name="40% - uthevingsfarge 6 90 3 2" xfId="7064" xr:uid="{00000000-0005-0000-0000-00002E230000}"/>
    <cellStyle name="40% - uthevingsfarge 6 90 4" xfId="3789" xr:uid="{00000000-0005-0000-0000-00002F230000}"/>
    <cellStyle name="40% - uthevingsfarge 6 90 5" xfId="6248" xr:uid="{00000000-0005-0000-0000-000030230000}"/>
    <cellStyle name="40% - uthevingsfarge 6 90 6" xfId="9064" xr:uid="{00000000-0005-0000-0000-000031230000}"/>
    <cellStyle name="40% - uthevingsfarge 6 91" xfId="2303" xr:uid="{00000000-0005-0000-0000-000032230000}"/>
    <cellStyle name="40% - uthevingsfarge 6 91 2" xfId="2961" xr:uid="{00000000-0005-0000-0000-000033230000}"/>
    <cellStyle name="40% - uthevingsfarge 6 91 2 2" xfId="3482" xr:uid="{00000000-0005-0000-0000-000034230000}"/>
    <cellStyle name="40% - uthevingsfarge 6 91 2 2 2" xfId="7067" xr:uid="{00000000-0005-0000-0000-000035230000}"/>
    <cellStyle name="40% - uthevingsfarge 6 91 2 3" xfId="3697" xr:uid="{00000000-0005-0000-0000-000036230000}"/>
    <cellStyle name="40% - uthevingsfarge 6 91 2 4" xfId="6534" xr:uid="{00000000-0005-0000-0000-000037230000}"/>
    <cellStyle name="40% - uthevingsfarge 6 91 2 5" xfId="9067" xr:uid="{00000000-0005-0000-0000-000038230000}"/>
    <cellStyle name="40% - uthevingsfarge 6 91 3" xfId="3481" xr:uid="{00000000-0005-0000-0000-000039230000}"/>
    <cellStyle name="40% - uthevingsfarge 6 91 3 2" xfId="7066" xr:uid="{00000000-0005-0000-0000-00003A230000}"/>
    <cellStyle name="40% - uthevingsfarge 6 91 4" xfId="3788" xr:uid="{00000000-0005-0000-0000-00003B230000}"/>
    <cellStyle name="40% - uthevingsfarge 6 91 5" xfId="6249" xr:uid="{00000000-0005-0000-0000-00003C230000}"/>
    <cellStyle name="40% - uthevingsfarge 6 91 6" xfId="9066" xr:uid="{00000000-0005-0000-0000-00003D230000}"/>
    <cellStyle name="40% - uthevingsfarge 6 92" xfId="2304" xr:uid="{00000000-0005-0000-0000-00003E230000}"/>
    <cellStyle name="40% - uthevingsfarge 6 92 2" xfId="2962" xr:uid="{00000000-0005-0000-0000-00003F230000}"/>
    <cellStyle name="40% - uthevingsfarge 6 92 2 2" xfId="3484" xr:uid="{00000000-0005-0000-0000-000040230000}"/>
    <cellStyle name="40% - uthevingsfarge 6 92 2 2 2" xfId="7069" xr:uid="{00000000-0005-0000-0000-000041230000}"/>
    <cellStyle name="40% - uthevingsfarge 6 92 2 3" xfId="3696" xr:uid="{00000000-0005-0000-0000-000042230000}"/>
    <cellStyle name="40% - uthevingsfarge 6 92 2 4" xfId="6535" xr:uid="{00000000-0005-0000-0000-000043230000}"/>
    <cellStyle name="40% - uthevingsfarge 6 92 2 5" xfId="9069" xr:uid="{00000000-0005-0000-0000-000044230000}"/>
    <cellStyle name="40% - uthevingsfarge 6 92 3" xfId="3483" xr:uid="{00000000-0005-0000-0000-000045230000}"/>
    <cellStyle name="40% - uthevingsfarge 6 92 3 2" xfId="7068" xr:uid="{00000000-0005-0000-0000-000046230000}"/>
    <cellStyle name="40% - uthevingsfarge 6 92 4" xfId="3787" xr:uid="{00000000-0005-0000-0000-000047230000}"/>
    <cellStyle name="40% - uthevingsfarge 6 92 5" xfId="6250" xr:uid="{00000000-0005-0000-0000-000048230000}"/>
    <cellStyle name="40% - uthevingsfarge 6 92 6" xfId="9068" xr:uid="{00000000-0005-0000-0000-000049230000}"/>
    <cellStyle name="40% - uthevingsfarge 6 93" xfId="2305" xr:uid="{00000000-0005-0000-0000-00004A230000}"/>
    <cellStyle name="40% - uthevingsfarge 6 93 2" xfId="2963" xr:uid="{00000000-0005-0000-0000-00004B230000}"/>
    <cellStyle name="40% - uthevingsfarge 6 93 2 2" xfId="3486" xr:uid="{00000000-0005-0000-0000-00004C230000}"/>
    <cellStyle name="40% - uthevingsfarge 6 93 2 2 2" xfId="7071" xr:uid="{00000000-0005-0000-0000-00004D230000}"/>
    <cellStyle name="40% - uthevingsfarge 6 93 2 3" xfId="3695" xr:uid="{00000000-0005-0000-0000-00004E230000}"/>
    <cellStyle name="40% - uthevingsfarge 6 93 2 4" xfId="6536" xr:uid="{00000000-0005-0000-0000-00004F230000}"/>
    <cellStyle name="40% - uthevingsfarge 6 93 2 5" xfId="9071" xr:uid="{00000000-0005-0000-0000-000050230000}"/>
    <cellStyle name="40% - uthevingsfarge 6 93 3" xfId="3485" xr:uid="{00000000-0005-0000-0000-000051230000}"/>
    <cellStyle name="40% - uthevingsfarge 6 93 3 2" xfId="7070" xr:uid="{00000000-0005-0000-0000-000052230000}"/>
    <cellStyle name="40% - uthevingsfarge 6 93 4" xfId="3786" xr:uid="{00000000-0005-0000-0000-000053230000}"/>
    <cellStyle name="40% - uthevingsfarge 6 93 5" xfId="6251" xr:uid="{00000000-0005-0000-0000-000054230000}"/>
    <cellStyle name="40% - uthevingsfarge 6 93 6" xfId="9070" xr:uid="{00000000-0005-0000-0000-000055230000}"/>
    <cellStyle name="40% - uthevingsfarge 6 94" xfId="2306" xr:uid="{00000000-0005-0000-0000-000056230000}"/>
    <cellStyle name="40% - uthevingsfarge 6 94 2" xfId="2964" xr:uid="{00000000-0005-0000-0000-000057230000}"/>
    <cellStyle name="40% - uthevingsfarge 6 94 2 2" xfId="3488" xr:uid="{00000000-0005-0000-0000-000058230000}"/>
    <cellStyle name="40% - uthevingsfarge 6 94 2 2 2" xfId="7073" xr:uid="{00000000-0005-0000-0000-000059230000}"/>
    <cellStyle name="40% - uthevingsfarge 6 94 2 3" xfId="3694" xr:uid="{00000000-0005-0000-0000-00005A230000}"/>
    <cellStyle name="40% - uthevingsfarge 6 94 2 4" xfId="6537" xr:uid="{00000000-0005-0000-0000-00005B230000}"/>
    <cellStyle name="40% - uthevingsfarge 6 94 2 5" xfId="9073" xr:uid="{00000000-0005-0000-0000-00005C230000}"/>
    <cellStyle name="40% - uthevingsfarge 6 94 3" xfId="3487" xr:uid="{00000000-0005-0000-0000-00005D230000}"/>
    <cellStyle name="40% - uthevingsfarge 6 94 3 2" xfId="7072" xr:uid="{00000000-0005-0000-0000-00005E230000}"/>
    <cellStyle name="40% - uthevingsfarge 6 94 4" xfId="3785" xr:uid="{00000000-0005-0000-0000-00005F230000}"/>
    <cellStyle name="40% - uthevingsfarge 6 94 5" xfId="6252" xr:uid="{00000000-0005-0000-0000-000060230000}"/>
    <cellStyle name="40% - uthevingsfarge 6 94 6" xfId="9072" xr:uid="{00000000-0005-0000-0000-000061230000}"/>
    <cellStyle name="40% - uthevingsfarge 6 95" xfId="2307" xr:uid="{00000000-0005-0000-0000-000062230000}"/>
    <cellStyle name="40% - uthevingsfarge 6 95 2" xfId="2965" xr:uid="{00000000-0005-0000-0000-000063230000}"/>
    <cellStyle name="40% - uthevingsfarge 6 95 2 2" xfId="3490" xr:uid="{00000000-0005-0000-0000-000064230000}"/>
    <cellStyle name="40% - uthevingsfarge 6 95 2 2 2" xfId="7075" xr:uid="{00000000-0005-0000-0000-000065230000}"/>
    <cellStyle name="40% - uthevingsfarge 6 95 2 3" xfId="3693" xr:uid="{00000000-0005-0000-0000-000066230000}"/>
    <cellStyle name="40% - uthevingsfarge 6 95 2 4" xfId="6538" xr:uid="{00000000-0005-0000-0000-000067230000}"/>
    <cellStyle name="40% - uthevingsfarge 6 95 2 5" xfId="9075" xr:uid="{00000000-0005-0000-0000-000068230000}"/>
    <cellStyle name="40% - uthevingsfarge 6 95 3" xfId="3489" xr:uid="{00000000-0005-0000-0000-000069230000}"/>
    <cellStyle name="40% - uthevingsfarge 6 95 3 2" xfId="7074" xr:uid="{00000000-0005-0000-0000-00006A230000}"/>
    <cellStyle name="40% - uthevingsfarge 6 95 4" xfId="3784" xr:uid="{00000000-0005-0000-0000-00006B230000}"/>
    <cellStyle name="40% - uthevingsfarge 6 95 5" xfId="6253" xr:uid="{00000000-0005-0000-0000-00006C230000}"/>
    <cellStyle name="40% - uthevingsfarge 6 95 6" xfId="9074" xr:uid="{00000000-0005-0000-0000-00006D230000}"/>
    <cellStyle name="40% - uthevingsfarge 6 96" xfId="2308" xr:uid="{00000000-0005-0000-0000-00006E230000}"/>
    <cellStyle name="40% - uthevingsfarge 6 96 2" xfId="2966" xr:uid="{00000000-0005-0000-0000-00006F230000}"/>
    <cellStyle name="40% - uthevingsfarge 6 96 2 2" xfId="3492" xr:uid="{00000000-0005-0000-0000-000070230000}"/>
    <cellStyle name="40% - uthevingsfarge 6 96 2 2 2" xfId="7077" xr:uid="{00000000-0005-0000-0000-000071230000}"/>
    <cellStyle name="40% - uthevingsfarge 6 96 2 3" xfId="3955" xr:uid="{00000000-0005-0000-0000-000072230000}"/>
    <cellStyle name="40% - uthevingsfarge 6 96 2 4" xfId="6539" xr:uid="{00000000-0005-0000-0000-000073230000}"/>
    <cellStyle name="40% - uthevingsfarge 6 96 2 5" xfId="9077" xr:uid="{00000000-0005-0000-0000-000074230000}"/>
    <cellStyle name="40% - uthevingsfarge 6 96 3" xfId="3491" xr:uid="{00000000-0005-0000-0000-000075230000}"/>
    <cellStyle name="40% - uthevingsfarge 6 96 3 2" xfId="7076" xr:uid="{00000000-0005-0000-0000-000076230000}"/>
    <cellStyle name="40% - uthevingsfarge 6 96 4" xfId="3783" xr:uid="{00000000-0005-0000-0000-000077230000}"/>
    <cellStyle name="40% - uthevingsfarge 6 96 5" xfId="6254" xr:uid="{00000000-0005-0000-0000-000078230000}"/>
    <cellStyle name="40% - uthevingsfarge 6 96 6" xfId="9076" xr:uid="{00000000-0005-0000-0000-000079230000}"/>
    <cellStyle name="40% - uthevingsfarge 6 97" xfId="2309" xr:uid="{00000000-0005-0000-0000-00007A230000}"/>
    <cellStyle name="40% - uthevingsfarge 6 97 2" xfId="2967" xr:uid="{00000000-0005-0000-0000-00007B230000}"/>
    <cellStyle name="40% - uthevingsfarge 6 97 2 2" xfId="3494" xr:uid="{00000000-0005-0000-0000-00007C230000}"/>
    <cellStyle name="40% - uthevingsfarge 6 97 2 2 2" xfId="7079" xr:uid="{00000000-0005-0000-0000-00007D230000}"/>
    <cellStyle name="40% - uthevingsfarge 6 97 2 3" xfId="3956" xr:uid="{00000000-0005-0000-0000-00007E230000}"/>
    <cellStyle name="40% - uthevingsfarge 6 97 2 4" xfId="6540" xr:uid="{00000000-0005-0000-0000-00007F230000}"/>
    <cellStyle name="40% - uthevingsfarge 6 97 2 5" xfId="9079" xr:uid="{00000000-0005-0000-0000-000080230000}"/>
    <cellStyle name="40% - uthevingsfarge 6 97 3" xfId="3493" xr:uid="{00000000-0005-0000-0000-000081230000}"/>
    <cellStyle name="40% - uthevingsfarge 6 97 3 2" xfId="7078" xr:uid="{00000000-0005-0000-0000-000082230000}"/>
    <cellStyle name="40% - uthevingsfarge 6 97 4" xfId="3782" xr:uid="{00000000-0005-0000-0000-000083230000}"/>
    <cellStyle name="40% - uthevingsfarge 6 97 5" xfId="6255" xr:uid="{00000000-0005-0000-0000-000084230000}"/>
    <cellStyle name="40% - uthevingsfarge 6 97 6" xfId="9078" xr:uid="{00000000-0005-0000-0000-000085230000}"/>
    <cellStyle name="40% - uthevingsfarge 6 98" xfId="2310" xr:uid="{00000000-0005-0000-0000-000086230000}"/>
    <cellStyle name="40% - uthevingsfarge 6 98 2" xfId="2968" xr:uid="{00000000-0005-0000-0000-000087230000}"/>
    <cellStyle name="40% - uthevingsfarge 6 98 2 2" xfId="3496" xr:uid="{00000000-0005-0000-0000-000088230000}"/>
    <cellStyle name="40% - uthevingsfarge 6 98 2 2 2" xfId="7081" xr:uid="{00000000-0005-0000-0000-000089230000}"/>
    <cellStyle name="40% - uthevingsfarge 6 98 2 3" xfId="3910" xr:uid="{00000000-0005-0000-0000-00008A230000}"/>
    <cellStyle name="40% - uthevingsfarge 6 98 2 4" xfId="6541" xr:uid="{00000000-0005-0000-0000-00008B230000}"/>
    <cellStyle name="40% - uthevingsfarge 6 98 2 5" xfId="9081" xr:uid="{00000000-0005-0000-0000-00008C230000}"/>
    <cellStyle name="40% - uthevingsfarge 6 98 3" xfId="3495" xr:uid="{00000000-0005-0000-0000-00008D230000}"/>
    <cellStyle name="40% - uthevingsfarge 6 98 3 2" xfId="7080" xr:uid="{00000000-0005-0000-0000-00008E230000}"/>
    <cellStyle name="40% - uthevingsfarge 6 98 4" xfId="3781" xr:uid="{00000000-0005-0000-0000-00008F230000}"/>
    <cellStyle name="40% - uthevingsfarge 6 98 5" xfId="6256" xr:uid="{00000000-0005-0000-0000-000090230000}"/>
    <cellStyle name="40% - uthevingsfarge 6 98 6" xfId="9080" xr:uid="{00000000-0005-0000-0000-000091230000}"/>
    <cellStyle name="40% - uthevingsfarge 6 99" xfId="2311" xr:uid="{00000000-0005-0000-0000-000092230000}"/>
    <cellStyle name="40% - uthevingsfarge 6 99 2" xfId="2969" xr:uid="{00000000-0005-0000-0000-000093230000}"/>
    <cellStyle name="40% - uthevingsfarge 6 99 2 2" xfId="3498" xr:uid="{00000000-0005-0000-0000-000094230000}"/>
    <cellStyle name="40% - uthevingsfarge 6 99 2 2 2" xfId="7083" xr:uid="{00000000-0005-0000-0000-000095230000}"/>
    <cellStyle name="40% - uthevingsfarge 6 99 2 3" xfId="3692" xr:uid="{00000000-0005-0000-0000-000096230000}"/>
    <cellStyle name="40% - uthevingsfarge 6 99 2 4" xfId="6542" xr:uid="{00000000-0005-0000-0000-000097230000}"/>
    <cellStyle name="40% - uthevingsfarge 6 99 2 5" xfId="9083" xr:uid="{00000000-0005-0000-0000-000098230000}"/>
    <cellStyle name="40% - uthevingsfarge 6 99 3" xfId="3497" xr:uid="{00000000-0005-0000-0000-000099230000}"/>
    <cellStyle name="40% - uthevingsfarge 6 99 3 2" xfId="7082" xr:uid="{00000000-0005-0000-0000-00009A230000}"/>
    <cellStyle name="40% - uthevingsfarge 6 99 4" xfId="3780" xr:uid="{00000000-0005-0000-0000-00009B230000}"/>
    <cellStyle name="40% - uthevingsfarge 6 99 5" xfId="6257" xr:uid="{00000000-0005-0000-0000-00009C230000}"/>
    <cellStyle name="40% - uthevingsfarge 6 99 6" xfId="9082" xr:uid="{00000000-0005-0000-0000-00009D230000}"/>
    <cellStyle name="60 % - uthevingsfarge 1" xfId="11319" xr:uid="{A9EB5E49-F9CB-4905-933F-9EB0BC2233F7}"/>
    <cellStyle name="60 % – uthevingsfarge 1 2" xfId="11018" xr:uid="{00000000-0005-0000-0000-0000DE230000}"/>
    <cellStyle name="60 % - uthevingsfarge 2" xfId="11320" xr:uid="{91DAD08A-56CE-4CDE-BE32-17F2147B2C7C}"/>
    <cellStyle name="60 % – uthevingsfarge 2 2" xfId="11019" xr:uid="{00000000-0005-0000-0000-0000E0230000}"/>
    <cellStyle name="60 % - uthevingsfarge 3" xfId="11321" xr:uid="{5EEDC855-AAD2-4761-AF7B-4E6FABC7AA4D}"/>
    <cellStyle name="60 % – uthevingsfarge 3 2" xfId="11020" xr:uid="{00000000-0005-0000-0000-0000E2230000}"/>
    <cellStyle name="60 % - uthevingsfarge 4" xfId="11322" xr:uid="{ABDB80D3-99F0-44A4-8733-A478C8736149}"/>
    <cellStyle name="60 % – uthevingsfarge 4 2" xfId="11021" xr:uid="{00000000-0005-0000-0000-0000E4230000}"/>
    <cellStyle name="60 % - uthevingsfarge 5" xfId="11323" xr:uid="{10A30FCF-4F20-4F21-9123-D581D8E510A8}"/>
    <cellStyle name="60 % – uthevingsfarge 5 2" xfId="11022" xr:uid="{00000000-0005-0000-0000-0000E6230000}"/>
    <cellStyle name="60 % - uthevingsfarge 6" xfId="11324" xr:uid="{C51AA1B5-D3CF-4C27-992A-B318641C90EB}"/>
    <cellStyle name="60 % – uthevingsfarge 6 2" xfId="11023" xr:uid="{00000000-0005-0000-0000-0000E8230000}"/>
    <cellStyle name="60% - 1. jelölőszín" xfId="4199" xr:uid="{00000000-0005-0000-0000-0000A4230000}"/>
    <cellStyle name="60% - 2. jelölőszín" xfId="4200" xr:uid="{00000000-0005-0000-0000-0000A5230000}"/>
    <cellStyle name="60% - 3. jelölőszín" xfId="4201" xr:uid="{00000000-0005-0000-0000-0000A6230000}"/>
    <cellStyle name="60% - 4. jelölőszín" xfId="4202" xr:uid="{00000000-0005-0000-0000-0000A7230000}"/>
    <cellStyle name="60% - 5. jelölőszín" xfId="4203" xr:uid="{00000000-0005-0000-0000-0000A8230000}"/>
    <cellStyle name="60% - 6. jelölőszín" xfId="4204" xr:uid="{00000000-0005-0000-0000-0000A9230000}"/>
    <cellStyle name="60% - Accent1 2" xfId="10785" xr:uid="{00000000-0005-0000-0000-0000AA230000}"/>
    <cellStyle name="60% - Accent2 2" xfId="10786" xr:uid="{00000000-0005-0000-0000-0000AB230000}"/>
    <cellStyle name="60% - Accent3 2" xfId="10787" xr:uid="{00000000-0005-0000-0000-0000AC230000}"/>
    <cellStyle name="60% - Accent4 2" xfId="10788" xr:uid="{00000000-0005-0000-0000-0000AD230000}"/>
    <cellStyle name="60% - Accent5 2" xfId="10789" xr:uid="{00000000-0005-0000-0000-0000AE230000}"/>
    <cellStyle name="60% - Accent6 2" xfId="10790" xr:uid="{00000000-0005-0000-0000-0000AF230000}"/>
    <cellStyle name="60% - Énfasis1" xfId="4205" xr:uid="{00000000-0005-0000-0000-0000B0230000}"/>
    <cellStyle name="60% - Énfasis2" xfId="4206" xr:uid="{00000000-0005-0000-0000-0000B1230000}"/>
    <cellStyle name="60% - Énfasis3" xfId="4207" xr:uid="{00000000-0005-0000-0000-0000B2230000}"/>
    <cellStyle name="60% - Énfasis4" xfId="4208" xr:uid="{00000000-0005-0000-0000-0000B3230000}"/>
    <cellStyle name="60% - Énfasis5" xfId="4209" xr:uid="{00000000-0005-0000-0000-0000B4230000}"/>
    <cellStyle name="60% - Énfasis6" xfId="4210" xr:uid="{00000000-0005-0000-0000-0000B5230000}"/>
    <cellStyle name="60% - uthevingsfarge 1 2" xfId="74" xr:uid="{00000000-0005-0000-0000-0000B6230000}"/>
    <cellStyle name="60% - uthevingsfarge 1 2 2" xfId="2312" xr:uid="{00000000-0005-0000-0000-0000B7230000}"/>
    <cellStyle name="60% - uthevingsfarge 2 2" xfId="75" xr:uid="{00000000-0005-0000-0000-0000B8230000}"/>
    <cellStyle name="60% - uthevingsfarge 2 2 2" xfId="2313" xr:uid="{00000000-0005-0000-0000-0000B9230000}"/>
    <cellStyle name="60% - uthevingsfarge 3 2" xfId="76" xr:uid="{00000000-0005-0000-0000-0000BA230000}"/>
    <cellStyle name="60% - uthevingsfarge 3 2 2" xfId="2314" xr:uid="{00000000-0005-0000-0000-0000BB230000}"/>
    <cellStyle name="60% - uthevingsfarge 4 2" xfId="77" xr:uid="{00000000-0005-0000-0000-0000BC230000}"/>
    <cellStyle name="60% - uthevingsfarge 4 2 2" xfId="2315" xr:uid="{00000000-0005-0000-0000-0000BD230000}"/>
    <cellStyle name="60% - uthevingsfarge 5 2" xfId="78" xr:uid="{00000000-0005-0000-0000-0000BE230000}"/>
    <cellStyle name="60% - uthevingsfarge 5 2 2" xfId="2316" xr:uid="{00000000-0005-0000-0000-0000BF230000}"/>
    <cellStyle name="60% - uthevingsfarge 6 2" xfId="79" xr:uid="{00000000-0005-0000-0000-0000C0230000}"/>
    <cellStyle name="60% - uthevingsfarge 6 2 2" xfId="2317" xr:uid="{00000000-0005-0000-0000-0000C1230000}"/>
    <cellStyle name="Accent1" xfId="48" xr:uid="{00000000-0005-0000-0000-0000C2230000}"/>
    <cellStyle name="Accent1 2" xfId="10791" xr:uid="{00000000-0005-0000-0000-0000C3230000}"/>
    <cellStyle name="Accent2" xfId="49" xr:uid="{00000000-0005-0000-0000-0000C4230000}"/>
    <cellStyle name="Accent2 2" xfId="10792" xr:uid="{00000000-0005-0000-0000-0000C5230000}"/>
    <cellStyle name="Accent3" xfId="50" xr:uid="{00000000-0005-0000-0000-0000C6230000}"/>
    <cellStyle name="Accent3 2" xfId="10793" xr:uid="{00000000-0005-0000-0000-0000C7230000}"/>
    <cellStyle name="Accent4" xfId="51" xr:uid="{00000000-0005-0000-0000-0000C8230000}"/>
    <cellStyle name="Accent4 2" xfId="10794" xr:uid="{00000000-0005-0000-0000-0000C9230000}"/>
    <cellStyle name="Accent5" xfId="52" xr:uid="{00000000-0005-0000-0000-0000CA230000}"/>
    <cellStyle name="Accent5 2" xfId="10795" xr:uid="{00000000-0005-0000-0000-0000CB230000}"/>
    <cellStyle name="Accent6" xfId="53" xr:uid="{00000000-0005-0000-0000-0000CC230000}"/>
    <cellStyle name="Accent6 2" xfId="10796" xr:uid="{00000000-0005-0000-0000-0000CD230000}"/>
    <cellStyle name="Bad" xfId="42" xr:uid="{00000000-0005-0000-0000-0000CE230000}"/>
    <cellStyle name="Bad 2" xfId="10797" xr:uid="{00000000-0005-0000-0000-0000CF230000}"/>
    <cellStyle name="Beregning" xfId="20" builtinId="22" customBuiltin="1"/>
    <cellStyle name="Beregning 2" xfId="80" xr:uid="{00000000-0005-0000-0000-0000D1230000}"/>
    <cellStyle name="Beregning 2 2" xfId="2318" xr:uid="{00000000-0005-0000-0000-0000D2230000}"/>
    <cellStyle name="Beregning 2_Balanse" xfId="11249" xr:uid="{00000000-0005-0000-0000-0000D3230000}"/>
    <cellStyle name="Bevitel" xfId="4211" xr:uid="{00000000-0005-0000-0000-0000D4230000}"/>
    <cellStyle name="Bevitel 2" xfId="9174" xr:uid="{00000000-0005-0000-0000-0000D5230000}"/>
    <cellStyle name="Bevitel 2 2" xfId="10951" xr:uid="{00000000-0005-0000-0000-0000D6230000}"/>
    <cellStyle name="Bevitel 2 3" xfId="10982" xr:uid="{00000000-0005-0000-0000-0000D7230000}"/>
    <cellStyle name="Bevitel 2 4" xfId="10894" xr:uid="{00000000-0005-0000-0000-0000D8230000}"/>
    <cellStyle name="Bevitel 2 5" xfId="10913" xr:uid="{00000000-0005-0000-0000-0000D9230000}"/>
    <cellStyle name="Bevitel 2 6" xfId="10851" xr:uid="{00000000-0005-0000-0000-0000DA230000}"/>
    <cellStyle name="Bevitel 3" xfId="10907" xr:uid="{00000000-0005-0000-0000-0000DB230000}"/>
    <cellStyle name="Bevitel 4" xfId="10959" xr:uid="{00000000-0005-0000-0000-0000DC230000}"/>
    <cellStyle name="Bevitel 5" xfId="10983" xr:uid="{00000000-0005-0000-0000-0000DD230000}"/>
    <cellStyle name="Bevitel 6" xfId="10944" xr:uid="{00000000-0005-0000-0000-0000DE230000}"/>
    <cellStyle name="Bevitel 7" xfId="10842" xr:uid="{00000000-0005-0000-0000-0000DF230000}"/>
    <cellStyle name="Buena" xfId="4212" xr:uid="{00000000-0005-0000-0000-0000E0230000}"/>
    <cellStyle name="Calculation 2" xfId="9175" xr:uid="{00000000-0005-0000-0000-0000E1230000}"/>
    <cellStyle name="Calculation 2 2" xfId="10918" xr:uid="{00000000-0005-0000-0000-0000E2230000}"/>
    <cellStyle name="Calculation 2 3" xfId="10974" xr:uid="{00000000-0005-0000-0000-0000E3230000}"/>
    <cellStyle name="Calculation 2 4" xfId="10987" xr:uid="{00000000-0005-0000-0000-0000E4230000}"/>
    <cellStyle name="Calculation 2 5" xfId="10934" xr:uid="{00000000-0005-0000-0000-0000E5230000}"/>
    <cellStyle name="Calculation 2 6" xfId="10852" xr:uid="{00000000-0005-0000-0000-0000E6230000}"/>
    <cellStyle name="Cálculo" xfId="4213" xr:uid="{00000000-0005-0000-0000-0000E7230000}"/>
    <cellStyle name="Cálculo 2" xfId="9176" xr:uid="{00000000-0005-0000-0000-0000E8230000}"/>
    <cellStyle name="Cálculo 2 2" xfId="10915" xr:uid="{00000000-0005-0000-0000-0000E9230000}"/>
    <cellStyle name="Cálculo 2 3" xfId="10988" xr:uid="{00000000-0005-0000-0000-0000EA230000}"/>
    <cellStyle name="Cálculo 2 4" xfId="10914" xr:uid="{00000000-0005-0000-0000-0000EB230000}"/>
    <cellStyle name="Cálculo 2 5" xfId="10903" xr:uid="{00000000-0005-0000-0000-0000EC230000}"/>
    <cellStyle name="Cálculo 2 6" xfId="10853" xr:uid="{00000000-0005-0000-0000-0000ED230000}"/>
    <cellStyle name="Cálculo 3" xfId="10962" xr:uid="{00000000-0005-0000-0000-0000EE230000}"/>
    <cellStyle name="Cálculo 4" xfId="10900" xr:uid="{00000000-0005-0000-0000-0000EF230000}"/>
    <cellStyle name="Cálculo 5" xfId="10925" xr:uid="{00000000-0005-0000-0000-0000F0230000}"/>
    <cellStyle name="Cálculo 6" xfId="10941" xr:uid="{00000000-0005-0000-0000-0000F1230000}"/>
    <cellStyle name="Cálculo 7" xfId="10843" xr:uid="{00000000-0005-0000-0000-0000F2230000}"/>
    <cellStyle name="Celda de comprobación" xfId="4214" xr:uid="{00000000-0005-0000-0000-0000F3230000}"/>
    <cellStyle name="Celda vinculada" xfId="4215" xr:uid="{00000000-0005-0000-0000-0000F4230000}"/>
    <cellStyle name="Check Cell" xfId="45" xr:uid="{00000000-0005-0000-0000-0000F5230000}"/>
    <cellStyle name="Check Cell 2" xfId="10798" xr:uid="{00000000-0005-0000-0000-0000F6230000}"/>
    <cellStyle name="Cím" xfId="4216" xr:uid="{00000000-0005-0000-0000-0000F7230000}"/>
    <cellStyle name="Címsor 1" xfId="4217" xr:uid="{00000000-0005-0000-0000-0000F8230000}"/>
    <cellStyle name="Címsor 2" xfId="4218" xr:uid="{00000000-0005-0000-0000-0000F9230000}"/>
    <cellStyle name="Címsor 3" xfId="4219" xr:uid="{00000000-0005-0000-0000-0000FA230000}"/>
    <cellStyle name="Címsor 4" xfId="4220" xr:uid="{00000000-0005-0000-0000-0000FB230000}"/>
    <cellStyle name="Comma 2" xfId="9" xr:uid="{00000000-0005-0000-0000-000000000000}"/>
    <cellStyle name="Comma 2 10" xfId="11025" xr:uid="{00000000-0005-0000-0000-0000FC230000}"/>
    <cellStyle name="Comma 2 2" xfId="11026" xr:uid="{00000000-0005-0000-0000-0000FD230000}"/>
    <cellStyle name="Comma 2 2 2" xfId="11027" xr:uid="{00000000-0005-0000-0000-0000FE230000}"/>
    <cellStyle name="Comma 2 2 2 2" xfId="11028" xr:uid="{00000000-0005-0000-0000-0000FF230000}"/>
    <cellStyle name="Comma 2 2 3" xfId="11029" xr:uid="{00000000-0005-0000-0000-000000240000}"/>
    <cellStyle name="Comma 2 2 3 2" xfId="11030" xr:uid="{00000000-0005-0000-0000-000001240000}"/>
    <cellStyle name="Comma 2 2 4" xfId="11031" xr:uid="{00000000-0005-0000-0000-000002240000}"/>
    <cellStyle name="Comma 2 2 5" xfId="11032" xr:uid="{00000000-0005-0000-0000-000003240000}"/>
    <cellStyle name="Comma 2 3" xfId="11033" xr:uid="{00000000-0005-0000-0000-000004240000}"/>
    <cellStyle name="Comma 2 3 2" xfId="11034" xr:uid="{00000000-0005-0000-0000-000005240000}"/>
    <cellStyle name="Comma 2 3 2 2" xfId="11035" xr:uid="{00000000-0005-0000-0000-000006240000}"/>
    <cellStyle name="Comma 2 3 3" xfId="11036" xr:uid="{00000000-0005-0000-0000-000007240000}"/>
    <cellStyle name="Comma 2 3 3 2" xfId="11037" xr:uid="{00000000-0005-0000-0000-000008240000}"/>
    <cellStyle name="Comma 2 3 4" xfId="11038" xr:uid="{00000000-0005-0000-0000-000009240000}"/>
    <cellStyle name="Comma 2 3 5" xfId="11039" xr:uid="{00000000-0005-0000-0000-00000A240000}"/>
    <cellStyle name="Comma 2 4" xfId="11040" xr:uid="{00000000-0005-0000-0000-00000B240000}"/>
    <cellStyle name="Comma 2 4 2" xfId="11041" xr:uid="{00000000-0005-0000-0000-00000C240000}"/>
    <cellStyle name="Comma 2 4 2 2" xfId="11042" xr:uid="{00000000-0005-0000-0000-00000D240000}"/>
    <cellStyle name="Comma 2 4 3" xfId="11043" xr:uid="{00000000-0005-0000-0000-00000E240000}"/>
    <cellStyle name="Comma 2 4 3 2" xfId="11044" xr:uid="{00000000-0005-0000-0000-00000F240000}"/>
    <cellStyle name="Comma 2 4 4" xfId="11045" xr:uid="{00000000-0005-0000-0000-000010240000}"/>
    <cellStyle name="Comma 2 4 5" xfId="11046" xr:uid="{00000000-0005-0000-0000-000011240000}"/>
    <cellStyle name="Comma 2 5" xfId="11047" xr:uid="{00000000-0005-0000-0000-000012240000}"/>
    <cellStyle name="Comma 2 5 2" xfId="11048" xr:uid="{00000000-0005-0000-0000-000013240000}"/>
    <cellStyle name="Comma 2 6" xfId="11049" xr:uid="{00000000-0005-0000-0000-000014240000}"/>
    <cellStyle name="Comma 2 6 2" xfId="11050" xr:uid="{00000000-0005-0000-0000-000015240000}"/>
    <cellStyle name="Comma 2 7" xfId="11051" xr:uid="{00000000-0005-0000-0000-000016240000}"/>
    <cellStyle name="Comma 2 8" xfId="11052" xr:uid="{00000000-0005-0000-0000-000017240000}"/>
    <cellStyle name="Comma 2 9" xfId="11053" xr:uid="{00000000-0005-0000-0000-000018240000}"/>
    <cellStyle name="Comma 3" xfId="11054" xr:uid="{00000000-0005-0000-0000-000019240000}"/>
    <cellStyle name="Comma 3 2" xfId="11055" xr:uid="{00000000-0005-0000-0000-00001A240000}"/>
    <cellStyle name="Comma 3 2 2" xfId="11056" xr:uid="{00000000-0005-0000-0000-00001B240000}"/>
    <cellStyle name="Comma 3 2 2 2" xfId="11057" xr:uid="{00000000-0005-0000-0000-00001C240000}"/>
    <cellStyle name="Comma 3 2 3" xfId="11058" xr:uid="{00000000-0005-0000-0000-00001D240000}"/>
    <cellStyle name="Comma 3 2 3 2" xfId="11059" xr:uid="{00000000-0005-0000-0000-00001E240000}"/>
    <cellStyle name="Comma 3 2 4" xfId="11060" xr:uid="{00000000-0005-0000-0000-00001F240000}"/>
    <cellStyle name="Comma 3 2 5" xfId="11061" xr:uid="{00000000-0005-0000-0000-000020240000}"/>
    <cellStyle name="Comma 3 3" xfId="11062" xr:uid="{00000000-0005-0000-0000-000021240000}"/>
    <cellStyle name="Comma 3 3 2" xfId="11063" xr:uid="{00000000-0005-0000-0000-000022240000}"/>
    <cellStyle name="Comma 3 3 2 2" xfId="11064" xr:uid="{00000000-0005-0000-0000-000023240000}"/>
    <cellStyle name="Comma 3 3 3" xfId="11065" xr:uid="{00000000-0005-0000-0000-000024240000}"/>
    <cellStyle name="Comma 3 3 3 2" xfId="11066" xr:uid="{00000000-0005-0000-0000-000025240000}"/>
    <cellStyle name="Comma 3 3 4" xfId="11067" xr:uid="{00000000-0005-0000-0000-000026240000}"/>
    <cellStyle name="Comma 3 3 5" xfId="11068" xr:uid="{00000000-0005-0000-0000-000027240000}"/>
    <cellStyle name="Comma 3 4" xfId="11069" xr:uid="{00000000-0005-0000-0000-000028240000}"/>
    <cellStyle name="Comma 3 4 2" xfId="11070" xr:uid="{00000000-0005-0000-0000-000029240000}"/>
    <cellStyle name="Comma 3 4 2 2" xfId="11071" xr:uid="{00000000-0005-0000-0000-00002A240000}"/>
    <cellStyle name="Comma 3 4 3" xfId="11072" xr:uid="{00000000-0005-0000-0000-00002B240000}"/>
    <cellStyle name="Comma 3 4 3 2" xfId="11073" xr:uid="{00000000-0005-0000-0000-00002C240000}"/>
    <cellStyle name="Comma 3 4 4" xfId="11074" xr:uid="{00000000-0005-0000-0000-00002D240000}"/>
    <cellStyle name="Comma 3 4 5" xfId="11075" xr:uid="{00000000-0005-0000-0000-00002E240000}"/>
    <cellStyle name="Comma 3 5" xfId="11076" xr:uid="{00000000-0005-0000-0000-00002F240000}"/>
    <cellStyle name="Comma 3 5 2" xfId="11077" xr:uid="{00000000-0005-0000-0000-000030240000}"/>
    <cellStyle name="Comma 3 6" xfId="11078" xr:uid="{00000000-0005-0000-0000-000031240000}"/>
    <cellStyle name="Comma 3 6 2" xfId="11079" xr:uid="{00000000-0005-0000-0000-000032240000}"/>
    <cellStyle name="Comma 3 7" xfId="11080" xr:uid="{00000000-0005-0000-0000-000033240000}"/>
    <cellStyle name="Comma 3 8" xfId="11081" xr:uid="{00000000-0005-0000-0000-000034240000}"/>
    <cellStyle name="Comma 4" xfId="11082" xr:uid="{00000000-0005-0000-0000-000035240000}"/>
    <cellStyle name="Comma 4 2" xfId="11083" xr:uid="{00000000-0005-0000-0000-000036240000}"/>
    <cellStyle name="Comma 4 2 2" xfId="11084" xr:uid="{00000000-0005-0000-0000-000037240000}"/>
    <cellStyle name="Comma 4 3" xfId="11085" xr:uid="{00000000-0005-0000-0000-000038240000}"/>
    <cellStyle name="Comma 4 3 2" xfId="11086" xr:uid="{00000000-0005-0000-0000-000039240000}"/>
    <cellStyle name="Comma 4 4" xfId="11087" xr:uid="{00000000-0005-0000-0000-00003A240000}"/>
    <cellStyle name="Comma 4 5" xfId="11088" xr:uid="{00000000-0005-0000-0000-00003B240000}"/>
    <cellStyle name="Comma 5" xfId="11089" xr:uid="{00000000-0005-0000-0000-00003C240000}"/>
    <cellStyle name="Comma 5 2" xfId="11090" xr:uid="{00000000-0005-0000-0000-00003D240000}"/>
    <cellStyle name="Comma 5 2 2" xfId="11091" xr:uid="{00000000-0005-0000-0000-00003E240000}"/>
    <cellStyle name="Comma 5 3" xfId="11092" xr:uid="{00000000-0005-0000-0000-00003F240000}"/>
    <cellStyle name="Comma 5 3 2" xfId="11093" xr:uid="{00000000-0005-0000-0000-000040240000}"/>
    <cellStyle name="Comma 5 4" xfId="11094" xr:uid="{00000000-0005-0000-0000-000041240000}"/>
    <cellStyle name="Comma 5 5" xfId="11095" xr:uid="{00000000-0005-0000-0000-000042240000}"/>
    <cellStyle name="Dårlig 2" xfId="81" xr:uid="{00000000-0005-0000-0000-000043240000}"/>
    <cellStyle name="Dårlig 2 2" xfId="2319" xr:uid="{00000000-0005-0000-0000-000044240000}"/>
    <cellStyle name="Dårlig 2_Balanse" xfId="11250" xr:uid="{00000000-0005-0000-0000-000045240000}"/>
    <cellStyle name="Ellenőrzőcella" xfId="4221" xr:uid="{00000000-0005-0000-0000-000046240000}"/>
    <cellStyle name="Encabezado 4" xfId="4222" xr:uid="{00000000-0005-0000-0000-000047240000}"/>
    <cellStyle name="Énfasis1" xfId="4223" xr:uid="{00000000-0005-0000-0000-000048240000}"/>
    <cellStyle name="Énfasis2" xfId="4224" xr:uid="{00000000-0005-0000-0000-000049240000}"/>
    <cellStyle name="Énfasis3" xfId="4225" xr:uid="{00000000-0005-0000-0000-00004A240000}"/>
    <cellStyle name="Énfasis4" xfId="4226" xr:uid="{00000000-0005-0000-0000-00004B240000}"/>
    <cellStyle name="Énfasis5" xfId="4227" xr:uid="{00000000-0005-0000-0000-00004C240000}"/>
    <cellStyle name="Énfasis6" xfId="4228" xr:uid="{00000000-0005-0000-0000-00004D240000}"/>
    <cellStyle name="Entrada" xfId="4229" xr:uid="{00000000-0005-0000-0000-00004E240000}"/>
    <cellStyle name="Entrada 2" xfId="9177" xr:uid="{00000000-0005-0000-0000-00004F240000}"/>
    <cellStyle name="Entrada 2 2" xfId="10897" xr:uid="{00000000-0005-0000-0000-000050240000}"/>
    <cellStyle name="Entrada 2 3" xfId="10927" xr:uid="{00000000-0005-0000-0000-000051240000}"/>
    <cellStyle name="Entrada 2 4" xfId="10954" xr:uid="{00000000-0005-0000-0000-000052240000}"/>
    <cellStyle name="Entrada 2 5" xfId="10933" xr:uid="{00000000-0005-0000-0000-000053240000}"/>
    <cellStyle name="Entrada 2 6" xfId="10854" xr:uid="{00000000-0005-0000-0000-000054240000}"/>
    <cellStyle name="Entrada 3" xfId="10961" xr:uid="{00000000-0005-0000-0000-000055240000}"/>
    <cellStyle name="Entrada 4" xfId="10940" xr:uid="{00000000-0005-0000-0000-000056240000}"/>
    <cellStyle name="Entrada 5" xfId="10994" xr:uid="{00000000-0005-0000-0000-000057240000}"/>
    <cellStyle name="Entrada 6" xfId="10952" xr:uid="{00000000-0005-0000-0000-000058240000}"/>
    <cellStyle name="Entrada 7" xfId="10844" xr:uid="{00000000-0005-0000-0000-000059240000}"/>
    <cellStyle name="Explanatory Text" xfId="46" xr:uid="{00000000-0005-0000-0000-00005A240000}"/>
    <cellStyle name="Explanatory Text 2" xfId="9266" xr:uid="{00000000-0005-0000-0000-00005B240000}"/>
    <cellStyle name="EY%colcalc" xfId="82" xr:uid="{00000000-0005-0000-0000-00005C240000}"/>
    <cellStyle name="EY%input" xfId="83" xr:uid="{00000000-0005-0000-0000-00005D240000}"/>
    <cellStyle name="EY%rowcalc" xfId="84" xr:uid="{00000000-0005-0000-0000-00005E240000}"/>
    <cellStyle name="EY0dp" xfId="58" xr:uid="{00000000-0005-0000-0000-00005F240000}"/>
    <cellStyle name="EY1dp" xfId="85" xr:uid="{00000000-0005-0000-0000-000060240000}"/>
    <cellStyle name="EY2dp" xfId="86" xr:uid="{00000000-0005-0000-0000-000061240000}"/>
    <cellStyle name="EY3dp" xfId="87" xr:uid="{00000000-0005-0000-0000-000062240000}"/>
    <cellStyle name="EYColumnHeading" xfId="56" xr:uid="{00000000-0005-0000-0000-000063240000}"/>
    <cellStyle name="EYHeading1" xfId="88" xr:uid="{00000000-0005-0000-0000-000064240000}"/>
    <cellStyle name="EYheading2" xfId="89" xr:uid="{00000000-0005-0000-0000-000065240000}"/>
    <cellStyle name="EYheading3" xfId="90" xr:uid="{00000000-0005-0000-0000-000066240000}"/>
    <cellStyle name="EYnumber" xfId="55" xr:uid="{00000000-0005-0000-0000-000067240000}"/>
    <cellStyle name="EYnumber 2" xfId="9195" xr:uid="{00000000-0005-0000-0000-000068240000}"/>
    <cellStyle name="EYnumber 2 2" xfId="10740" xr:uid="{00000000-0005-0000-0000-000069240000}"/>
    <cellStyle name="EYnumber 2 2 2" xfId="10878" xr:uid="{00000000-0005-0000-0000-00006A240000}"/>
    <cellStyle name="EYnumber 2 2 3" xfId="11001" xr:uid="{00000000-0005-0000-0000-00006B240000}"/>
    <cellStyle name="EYnumber 2 3" xfId="10863" xr:uid="{00000000-0005-0000-0000-00006C240000}"/>
    <cellStyle name="EYnumber 2 4" xfId="10975" xr:uid="{00000000-0005-0000-0000-00006D240000}"/>
    <cellStyle name="EYnumber 2 5" xfId="10836" xr:uid="{00000000-0005-0000-0000-00006E240000}"/>
    <cellStyle name="EYnumber 3" xfId="10735" xr:uid="{00000000-0005-0000-0000-00006F240000}"/>
    <cellStyle name="EYnumber 3 2" xfId="10998" xr:uid="{00000000-0005-0000-0000-000070240000}"/>
    <cellStyle name="EYnumber 3 3" xfId="10875" xr:uid="{00000000-0005-0000-0000-000071240000}"/>
    <cellStyle name="EYnumber 4" xfId="10838" xr:uid="{00000000-0005-0000-0000-000072240000}"/>
    <cellStyle name="EYSheetHeader1" xfId="57" xr:uid="{00000000-0005-0000-0000-000073240000}"/>
    <cellStyle name="EYtext" xfId="54" xr:uid="{00000000-0005-0000-0000-000074240000}"/>
    <cellStyle name="Figyelmeztetés" xfId="4230" xr:uid="{00000000-0005-0000-0000-000075240000}"/>
    <cellStyle name="Followed Hyperlink" xfId="10099" xr:uid="{00000000-0005-0000-0000-000076240000}"/>
    <cellStyle name="Forklarende tekst 2" xfId="91" xr:uid="{00000000-0005-0000-0000-000077240000}"/>
    <cellStyle name="Forklarende tekst 2 2" xfId="2320" xr:uid="{00000000-0005-0000-0000-000078240000}"/>
    <cellStyle name="Forklarende tekst 2_Balanse" xfId="11251" xr:uid="{00000000-0005-0000-0000-000079240000}"/>
    <cellStyle name="God" xfId="18" builtinId="26" customBuiltin="1"/>
    <cellStyle name="God 2" xfId="92" xr:uid="{00000000-0005-0000-0000-00007B240000}"/>
    <cellStyle name="God 2 2" xfId="2321" xr:uid="{00000000-0005-0000-0000-00007C240000}"/>
    <cellStyle name="God 2_Balanse" xfId="11252" xr:uid="{00000000-0005-0000-0000-00007D240000}"/>
    <cellStyle name="Good 2" xfId="10799" xr:uid="{00000000-0005-0000-0000-00007E240000}"/>
    <cellStyle name="greyed" xfId="10800" xr:uid="{00000000-0005-0000-0000-00007F240000}"/>
    <cellStyle name="Heading 1" xfId="38" xr:uid="{00000000-0005-0000-0000-000080240000}"/>
    <cellStyle name="Heading 1 2" xfId="10801" xr:uid="{00000000-0005-0000-0000-000081240000}"/>
    <cellStyle name="Heading 2" xfId="39" xr:uid="{00000000-0005-0000-0000-000082240000}"/>
    <cellStyle name="Heading 2 2" xfId="10802" xr:uid="{00000000-0005-0000-0000-000083240000}"/>
    <cellStyle name="Heading 3" xfId="40" xr:uid="{00000000-0005-0000-0000-000084240000}"/>
    <cellStyle name="Heading 3 2" xfId="10803" xr:uid="{00000000-0005-0000-0000-000085240000}"/>
    <cellStyle name="Heading 4" xfId="41" xr:uid="{00000000-0005-0000-0000-000086240000}"/>
    <cellStyle name="Heading 4 2" xfId="10804" xr:uid="{00000000-0005-0000-0000-000087240000}"/>
    <cellStyle name="highlightExposure" xfId="10805" xr:uid="{00000000-0005-0000-0000-000088240000}"/>
    <cellStyle name="highlightText" xfId="10806" xr:uid="{00000000-0005-0000-0000-000089240000}"/>
    <cellStyle name="Hipervínculo 2" xfId="4231" xr:uid="{00000000-0005-0000-0000-00008A240000}"/>
    <cellStyle name="Hivatkozott cella" xfId="4232" xr:uid="{00000000-0005-0000-0000-00008B240000}"/>
    <cellStyle name="Hyperkobling" xfId="11" builtinId="8"/>
    <cellStyle name="Hyperkobling 2" xfId="4273" xr:uid="{00000000-0005-0000-0000-00008C240000}"/>
    <cellStyle name="Hyperkobling 3" xfId="4283" xr:uid="{00000000-0005-0000-0000-00008D240000}"/>
    <cellStyle name="Hyperkobling 4" xfId="10483" xr:uid="{00000000-0005-0000-0000-00008E240000}"/>
    <cellStyle name="Hyperlink" xfId="10098" xr:uid="{00000000-0005-0000-0000-00008F240000}"/>
    <cellStyle name="Hyperlink 2" xfId="4233" xr:uid="{00000000-0005-0000-0000-000090240000}"/>
    <cellStyle name="Hyperlink 3" xfId="10807" xr:uid="{00000000-0005-0000-0000-000091240000}"/>
    <cellStyle name="Hyperlink 3 2" xfId="10808" xr:uid="{00000000-0005-0000-0000-000092240000}"/>
    <cellStyle name="Hyperlink_20090914_1805 Meneau_COREP ON COREP amendments (GSD) + FR" xfId="10809" xr:uid="{00000000-0005-0000-0000-000093240000}"/>
    <cellStyle name="Incorrecto" xfId="4234" xr:uid="{00000000-0005-0000-0000-000094240000}"/>
    <cellStyle name="Inndata" xfId="19" builtinId="20" customBuiltin="1"/>
    <cellStyle name="Inndata 2" xfId="93" xr:uid="{00000000-0005-0000-0000-000096240000}"/>
    <cellStyle name="Inndata 2 2" xfId="2322" xr:uid="{00000000-0005-0000-0000-000097240000}"/>
    <cellStyle name="Inndata 2_Balanse" xfId="11253" xr:uid="{00000000-0005-0000-0000-000098240000}"/>
    <cellStyle name="Input 2" xfId="9178" xr:uid="{00000000-0005-0000-0000-000099240000}"/>
    <cellStyle name="Input 2 2" xfId="10969" xr:uid="{00000000-0005-0000-0000-00009A240000}"/>
    <cellStyle name="Input 2 3" xfId="10973" xr:uid="{00000000-0005-0000-0000-00009B240000}"/>
    <cellStyle name="Input 2 4" xfId="10991" xr:uid="{00000000-0005-0000-0000-00009C240000}"/>
    <cellStyle name="Input 2 5" xfId="10922" xr:uid="{00000000-0005-0000-0000-00009D240000}"/>
    <cellStyle name="Input 2 6" xfId="10855" xr:uid="{00000000-0005-0000-0000-00009E240000}"/>
    <cellStyle name="inputExposure" xfId="10810" xr:uid="{00000000-0005-0000-0000-00009F240000}"/>
    <cellStyle name="Jegyzet" xfId="4235" xr:uid="{00000000-0005-0000-0000-0000A0240000}"/>
    <cellStyle name="Jegyzet 2" xfId="9179" xr:uid="{00000000-0005-0000-0000-0000A1240000}"/>
    <cellStyle name="Jegyzet 2 2" xfId="10947" xr:uid="{00000000-0005-0000-0000-0000A2240000}"/>
    <cellStyle name="Jegyzet 2 3" xfId="10957" xr:uid="{00000000-0005-0000-0000-0000A3240000}"/>
    <cellStyle name="Jegyzet 2 4" xfId="10955" xr:uid="{00000000-0005-0000-0000-0000A4240000}"/>
    <cellStyle name="Jegyzet 2 5" xfId="10960" xr:uid="{00000000-0005-0000-0000-0000A5240000}"/>
    <cellStyle name="Jegyzet 2 6" xfId="10856" xr:uid="{00000000-0005-0000-0000-0000A6240000}"/>
    <cellStyle name="Jegyzet 3" xfId="10906" xr:uid="{00000000-0005-0000-0000-0000A7240000}"/>
    <cellStyle name="Jegyzet 4" xfId="10902" xr:uid="{00000000-0005-0000-0000-0000A8240000}"/>
    <cellStyle name="Jegyzet 5" xfId="10978" xr:uid="{00000000-0005-0000-0000-0000A9240000}"/>
    <cellStyle name="Jegyzet 6" xfId="10911" xr:uid="{00000000-0005-0000-0000-0000AA240000}"/>
    <cellStyle name="Jegyzet 7" xfId="10845" xr:uid="{00000000-0005-0000-0000-0000AB240000}"/>
    <cellStyle name="Jelölőszín (1)" xfId="4236" xr:uid="{00000000-0005-0000-0000-0000AC240000}"/>
    <cellStyle name="Jelölőszín (2)" xfId="4237" xr:uid="{00000000-0005-0000-0000-0000AD240000}"/>
    <cellStyle name="Jelölőszín (3)" xfId="4238" xr:uid="{00000000-0005-0000-0000-0000AE240000}"/>
    <cellStyle name="Jelölőszín (4)" xfId="4239" xr:uid="{00000000-0005-0000-0000-0000AF240000}"/>
    <cellStyle name="Jelölőszín (5)" xfId="4240" xr:uid="{00000000-0005-0000-0000-0000B0240000}"/>
    <cellStyle name="Jelölőszín (6)" xfId="4241" xr:uid="{00000000-0005-0000-0000-0000B1240000}"/>
    <cellStyle name="Jó" xfId="4242" xr:uid="{00000000-0005-0000-0000-0000B2240000}"/>
    <cellStyle name="K AVR." xfId="10576" xr:uid="{00000000-0005-0000-0000-0000B3240000}"/>
    <cellStyle name="K AVR. 2" xfId="10895" xr:uid="{00000000-0005-0000-0000-0000B4240000}"/>
    <cellStyle name="K AVR. 3" xfId="10956" xr:uid="{00000000-0005-0000-0000-0000B5240000}"/>
    <cellStyle name="K AVR. 4" xfId="10935" xr:uid="{00000000-0005-0000-0000-0000B6240000}"/>
    <cellStyle name="K AVR. 5" xfId="10963" xr:uid="{00000000-0005-0000-0000-0000B7240000}"/>
    <cellStyle name="K AVR. 6" xfId="10872" xr:uid="{00000000-0005-0000-0000-0000B8240000}"/>
    <cellStyle name="Kimenet" xfId="4243" xr:uid="{00000000-0005-0000-0000-0000B9240000}"/>
    <cellStyle name="Kimenet 2" xfId="9180" xr:uid="{00000000-0005-0000-0000-0000BA240000}"/>
    <cellStyle name="Kimenet 2 2" xfId="10929" xr:uid="{00000000-0005-0000-0000-0000BB240000}"/>
    <cellStyle name="Kimenet 2 3" xfId="10949" xr:uid="{00000000-0005-0000-0000-0000BC240000}"/>
    <cellStyle name="Kimenet 2 4" xfId="10919" xr:uid="{00000000-0005-0000-0000-0000BD240000}"/>
    <cellStyle name="Kimenet 2 5" xfId="10936" xr:uid="{00000000-0005-0000-0000-0000BE240000}"/>
    <cellStyle name="Kimenet 2 6" xfId="10857" xr:uid="{00000000-0005-0000-0000-0000BF240000}"/>
    <cellStyle name="Kimenet 3" xfId="10905" xr:uid="{00000000-0005-0000-0000-0000C0240000}"/>
    <cellStyle name="Kimenet 4" xfId="10942" xr:uid="{00000000-0005-0000-0000-0000C1240000}"/>
    <cellStyle name="Kimenet 5" xfId="10985" xr:uid="{00000000-0005-0000-0000-0000C2240000}"/>
    <cellStyle name="Kimenet 6" xfId="10984" xr:uid="{00000000-0005-0000-0000-0000C3240000}"/>
    <cellStyle name="Kimenet 7" xfId="10846" xr:uid="{00000000-0005-0000-0000-0000C4240000}"/>
    <cellStyle name="Koblet celle" xfId="21" builtinId="24" customBuiltin="1"/>
    <cellStyle name="Koblet celle 2" xfId="94" xr:uid="{00000000-0005-0000-0000-0000C6240000}"/>
    <cellStyle name="Koblet celle 2 2" xfId="2323" xr:uid="{00000000-0005-0000-0000-0000C7240000}"/>
    <cellStyle name="Koblet celle 2_Balanse" xfId="11254" xr:uid="{00000000-0005-0000-0000-0000C8240000}"/>
    <cellStyle name="Komma" xfId="1" builtinId="3"/>
    <cellStyle name="Komma 2" xfId="4001" xr:uid="{00000000-0005-0000-0000-0000CA240000}"/>
    <cellStyle name="Komma 2 2" xfId="10077" xr:uid="{00000000-0005-0000-0000-0000CB240000}"/>
    <cellStyle name="Komma 2 2 2" xfId="11024" xr:uid="{00000000-0005-0000-0000-0000CC240000}"/>
    <cellStyle name="Komma 2 3" xfId="10841" xr:uid="{00000000-0005-0000-0000-0000CD240000}"/>
    <cellStyle name="Komma 2 4" xfId="10837" xr:uid="{00000000-0005-0000-0000-0000CE240000}"/>
    <cellStyle name="Komma 2 5" xfId="11325" xr:uid="{B7251DD4-CEBA-4EB9-ABB8-63B747563BB0}"/>
    <cellStyle name="Komma 3" xfId="9186" xr:uid="{00000000-0005-0000-0000-0000CF240000}"/>
    <cellStyle name="Komma 3 2" xfId="9225" xr:uid="{00000000-0005-0000-0000-0000D0240000}"/>
    <cellStyle name="Komma 3 2 2" xfId="10744" xr:uid="{00000000-0005-0000-0000-0000D1240000}"/>
    <cellStyle name="Komma 3 2 2 2" xfId="11005" xr:uid="{00000000-0005-0000-0000-0000D2240000}"/>
    <cellStyle name="Komma 3 2 2 3" xfId="10882" xr:uid="{00000000-0005-0000-0000-0000D3240000}"/>
    <cellStyle name="Komma 3 2 3" xfId="10980" xr:uid="{00000000-0005-0000-0000-0000D4240000}"/>
    <cellStyle name="Komma 3 2 4" xfId="10867" xr:uid="{00000000-0005-0000-0000-0000D5240000}"/>
    <cellStyle name="Komma 4" xfId="9188" xr:uid="{00000000-0005-0000-0000-0000D6240000}"/>
    <cellStyle name="Komma 4 2" xfId="9203" xr:uid="{00000000-0005-0000-0000-0000D7240000}"/>
    <cellStyle name="Komma 5" xfId="9193" xr:uid="{00000000-0005-0000-0000-0000D8240000}"/>
    <cellStyle name="Komma 55" xfId="4" xr:uid="{00000000-0005-0000-0000-000003000000}"/>
    <cellStyle name="Komma 6" xfId="9221" xr:uid="{00000000-0005-0000-0000-0000D9240000}"/>
    <cellStyle name="Komma 6 2" xfId="10743" xr:uid="{00000000-0005-0000-0000-0000DA240000}"/>
    <cellStyle name="Komma 6 2 2" xfId="11004" xr:uid="{00000000-0005-0000-0000-0000DB240000}"/>
    <cellStyle name="Komma 6 2 3" xfId="10881" xr:uid="{00000000-0005-0000-0000-0000DC240000}"/>
    <cellStyle name="Komma 6 3" xfId="10979" xr:uid="{00000000-0005-0000-0000-0000DD240000}"/>
    <cellStyle name="Komma 6 4" xfId="10866" xr:uid="{00000000-0005-0000-0000-0000DE240000}"/>
    <cellStyle name="Komma 7" xfId="10734" xr:uid="{00000000-0005-0000-0000-0000DF240000}"/>
    <cellStyle name="Komma 8" xfId="36" xr:uid="{00000000-0005-0000-0000-00000A250000}"/>
    <cellStyle name="Kontrollcelle 2" xfId="95" xr:uid="{00000000-0005-0000-0000-0000E0240000}"/>
    <cellStyle name="Kontrollcelle 2 2" xfId="2324" xr:uid="{00000000-0005-0000-0000-0000E1240000}"/>
    <cellStyle name="Kontrollcelle 2_Balanse" xfId="11255" xr:uid="{00000000-0005-0000-0000-0000E2240000}"/>
    <cellStyle name="Lien hypertexte 2" xfId="4244" xr:uid="{00000000-0005-0000-0000-0000E3240000}"/>
    <cellStyle name="Lien hypertexte 3" xfId="4245" xr:uid="{00000000-0005-0000-0000-0000E4240000}"/>
    <cellStyle name="Linked Cell 2" xfId="10811" xr:uid="{00000000-0005-0000-0000-0000E5240000}"/>
    <cellStyle name="Magyarázó szöveg" xfId="4246" xr:uid="{00000000-0005-0000-0000-0000E6240000}"/>
    <cellStyle name="Merknad 10" xfId="2325" xr:uid="{00000000-0005-0000-0000-0000E7240000}"/>
    <cellStyle name="Merknad 10 2" xfId="2326" xr:uid="{00000000-0005-0000-0000-0000E8240000}"/>
    <cellStyle name="Merknad 100" xfId="2327" xr:uid="{00000000-0005-0000-0000-0000E9240000}"/>
    <cellStyle name="Merknad 101" xfId="2328" xr:uid="{00000000-0005-0000-0000-0000EA240000}"/>
    <cellStyle name="Merknad 101 2" xfId="2970" xr:uid="{00000000-0005-0000-0000-0000EB240000}"/>
    <cellStyle name="Merknad 101 2 2" xfId="3500" xr:uid="{00000000-0005-0000-0000-0000EC240000}"/>
    <cellStyle name="Merknad 101 2 2 2" xfId="7085" xr:uid="{00000000-0005-0000-0000-0000ED240000}"/>
    <cellStyle name="Merknad 101 2 3" xfId="4158" xr:uid="{00000000-0005-0000-0000-0000EE240000}"/>
    <cellStyle name="Merknad 101 2 4" xfId="6543" xr:uid="{00000000-0005-0000-0000-0000EF240000}"/>
    <cellStyle name="Merknad 101 2 5" xfId="9085" xr:uid="{00000000-0005-0000-0000-0000F0240000}"/>
    <cellStyle name="Merknad 101 3" xfId="3499" xr:uid="{00000000-0005-0000-0000-0000F1240000}"/>
    <cellStyle name="Merknad 101 3 2" xfId="7084" xr:uid="{00000000-0005-0000-0000-0000F2240000}"/>
    <cellStyle name="Merknad 101 4" xfId="3779" xr:uid="{00000000-0005-0000-0000-0000F3240000}"/>
    <cellStyle name="Merknad 101 5" xfId="6258" xr:uid="{00000000-0005-0000-0000-0000F4240000}"/>
    <cellStyle name="Merknad 101 6" xfId="9084" xr:uid="{00000000-0005-0000-0000-0000F5240000}"/>
    <cellStyle name="Merknad 102" xfId="2329" xr:uid="{00000000-0005-0000-0000-0000F6240000}"/>
    <cellStyle name="Merknad 102 2" xfId="2971" xr:uid="{00000000-0005-0000-0000-0000F7240000}"/>
    <cellStyle name="Merknad 102 2 2" xfId="3502" xr:uid="{00000000-0005-0000-0000-0000F8240000}"/>
    <cellStyle name="Merknad 102 2 2 2" xfId="7087" xr:uid="{00000000-0005-0000-0000-0000F9240000}"/>
    <cellStyle name="Merknad 102 2 3" xfId="4157" xr:uid="{00000000-0005-0000-0000-0000FA240000}"/>
    <cellStyle name="Merknad 102 2 4" xfId="6544" xr:uid="{00000000-0005-0000-0000-0000FB240000}"/>
    <cellStyle name="Merknad 102 2 5" xfId="9087" xr:uid="{00000000-0005-0000-0000-0000FC240000}"/>
    <cellStyle name="Merknad 102 3" xfId="3501" xr:uid="{00000000-0005-0000-0000-0000FD240000}"/>
    <cellStyle name="Merknad 102 3 2" xfId="7086" xr:uid="{00000000-0005-0000-0000-0000FE240000}"/>
    <cellStyle name="Merknad 102 4" xfId="3778" xr:uid="{00000000-0005-0000-0000-0000FF240000}"/>
    <cellStyle name="Merknad 102 5" xfId="6259" xr:uid="{00000000-0005-0000-0000-000000250000}"/>
    <cellStyle name="Merknad 102 6" xfId="9086" xr:uid="{00000000-0005-0000-0000-000001250000}"/>
    <cellStyle name="Merknad 103" xfId="2330" xr:uid="{00000000-0005-0000-0000-000002250000}"/>
    <cellStyle name="Merknad 103 2" xfId="2972" xr:uid="{00000000-0005-0000-0000-000003250000}"/>
    <cellStyle name="Merknad 103 2 2" xfId="3504" xr:uid="{00000000-0005-0000-0000-000004250000}"/>
    <cellStyle name="Merknad 103 2 2 2" xfId="7089" xr:uid="{00000000-0005-0000-0000-000005250000}"/>
    <cellStyle name="Merknad 103 2 3" xfId="3909" xr:uid="{00000000-0005-0000-0000-000006250000}"/>
    <cellStyle name="Merknad 103 2 4" xfId="6545" xr:uid="{00000000-0005-0000-0000-000007250000}"/>
    <cellStyle name="Merknad 103 2 5" xfId="9089" xr:uid="{00000000-0005-0000-0000-000008250000}"/>
    <cellStyle name="Merknad 103 3" xfId="3503" xr:uid="{00000000-0005-0000-0000-000009250000}"/>
    <cellStyle name="Merknad 103 3 2" xfId="7088" xr:uid="{00000000-0005-0000-0000-00000A250000}"/>
    <cellStyle name="Merknad 103 4" xfId="3777" xr:uid="{00000000-0005-0000-0000-00000B250000}"/>
    <cellStyle name="Merknad 103 5" xfId="6260" xr:uid="{00000000-0005-0000-0000-00000C250000}"/>
    <cellStyle name="Merknad 103 6" xfId="9088" xr:uid="{00000000-0005-0000-0000-00000D250000}"/>
    <cellStyle name="Merknad 104" xfId="2331" xr:uid="{00000000-0005-0000-0000-00000E250000}"/>
    <cellStyle name="Merknad 104 2" xfId="2973" xr:uid="{00000000-0005-0000-0000-00000F250000}"/>
    <cellStyle name="Merknad 104 2 2" xfId="3506" xr:uid="{00000000-0005-0000-0000-000010250000}"/>
    <cellStyle name="Merknad 104 2 2 2" xfId="7091" xr:uid="{00000000-0005-0000-0000-000011250000}"/>
    <cellStyle name="Merknad 104 2 3" xfId="3691" xr:uid="{00000000-0005-0000-0000-000012250000}"/>
    <cellStyle name="Merknad 104 2 4" xfId="6546" xr:uid="{00000000-0005-0000-0000-000013250000}"/>
    <cellStyle name="Merknad 104 2 5" xfId="9091" xr:uid="{00000000-0005-0000-0000-000014250000}"/>
    <cellStyle name="Merknad 104 3" xfId="3505" xr:uid="{00000000-0005-0000-0000-000015250000}"/>
    <cellStyle name="Merknad 104 3 2" xfId="7090" xr:uid="{00000000-0005-0000-0000-000016250000}"/>
    <cellStyle name="Merknad 104 4" xfId="3776" xr:uid="{00000000-0005-0000-0000-000017250000}"/>
    <cellStyle name="Merknad 104 5" xfId="6261" xr:uid="{00000000-0005-0000-0000-000018250000}"/>
    <cellStyle name="Merknad 104 6" xfId="9090" xr:uid="{00000000-0005-0000-0000-000019250000}"/>
    <cellStyle name="Merknad 105" xfId="2332" xr:uid="{00000000-0005-0000-0000-00001A250000}"/>
    <cellStyle name="Merknad 105 2" xfId="2974" xr:uid="{00000000-0005-0000-0000-00001B250000}"/>
    <cellStyle name="Merknad 105 2 2" xfId="3508" xr:uid="{00000000-0005-0000-0000-00001C250000}"/>
    <cellStyle name="Merknad 105 2 2 2" xfId="7093" xr:uid="{00000000-0005-0000-0000-00001D250000}"/>
    <cellStyle name="Merknad 105 2 3" xfId="3954" xr:uid="{00000000-0005-0000-0000-00001E250000}"/>
    <cellStyle name="Merknad 105 2 4" xfId="6547" xr:uid="{00000000-0005-0000-0000-00001F250000}"/>
    <cellStyle name="Merknad 105 2 5" xfId="9093" xr:uid="{00000000-0005-0000-0000-000020250000}"/>
    <cellStyle name="Merknad 105 3" xfId="3507" xr:uid="{00000000-0005-0000-0000-000021250000}"/>
    <cellStyle name="Merknad 105 3 2" xfId="7092" xr:uid="{00000000-0005-0000-0000-000022250000}"/>
    <cellStyle name="Merknad 105 4" xfId="3775" xr:uid="{00000000-0005-0000-0000-000023250000}"/>
    <cellStyle name="Merknad 105 5" xfId="6262" xr:uid="{00000000-0005-0000-0000-000024250000}"/>
    <cellStyle name="Merknad 105 6" xfId="9092" xr:uid="{00000000-0005-0000-0000-000025250000}"/>
    <cellStyle name="Merknad 106" xfId="2333" xr:uid="{00000000-0005-0000-0000-000026250000}"/>
    <cellStyle name="Merknad 106 2" xfId="2975" xr:uid="{00000000-0005-0000-0000-000027250000}"/>
    <cellStyle name="Merknad 106 2 2" xfId="3510" xr:uid="{00000000-0005-0000-0000-000028250000}"/>
    <cellStyle name="Merknad 106 2 2 2" xfId="7095" xr:uid="{00000000-0005-0000-0000-000029250000}"/>
    <cellStyle name="Merknad 106 2 3" xfId="4052" xr:uid="{00000000-0005-0000-0000-00002A250000}"/>
    <cellStyle name="Merknad 106 2 4" xfId="6548" xr:uid="{00000000-0005-0000-0000-00002B250000}"/>
    <cellStyle name="Merknad 106 2 5" xfId="9095" xr:uid="{00000000-0005-0000-0000-00002C250000}"/>
    <cellStyle name="Merknad 106 3" xfId="3509" xr:uid="{00000000-0005-0000-0000-00002D250000}"/>
    <cellStyle name="Merknad 106 3 2" xfId="7094" xr:uid="{00000000-0005-0000-0000-00002E250000}"/>
    <cellStyle name="Merknad 106 4" xfId="3774" xr:uid="{00000000-0005-0000-0000-00002F250000}"/>
    <cellStyle name="Merknad 106 5" xfId="6263" xr:uid="{00000000-0005-0000-0000-000030250000}"/>
    <cellStyle name="Merknad 106 6" xfId="9094" xr:uid="{00000000-0005-0000-0000-000031250000}"/>
    <cellStyle name="Merknad 107" xfId="2334" xr:uid="{00000000-0005-0000-0000-000032250000}"/>
    <cellStyle name="Merknad 107 2" xfId="2976" xr:uid="{00000000-0005-0000-0000-000033250000}"/>
    <cellStyle name="Merknad 107 2 2" xfId="3512" xr:uid="{00000000-0005-0000-0000-000034250000}"/>
    <cellStyle name="Merknad 107 2 2 2" xfId="7097" xr:uid="{00000000-0005-0000-0000-000035250000}"/>
    <cellStyle name="Merknad 107 2 3" xfId="3908" xr:uid="{00000000-0005-0000-0000-000036250000}"/>
    <cellStyle name="Merknad 107 2 4" xfId="6549" xr:uid="{00000000-0005-0000-0000-000037250000}"/>
    <cellStyle name="Merknad 107 2 5" xfId="9097" xr:uid="{00000000-0005-0000-0000-000038250000}"/>
    <cellStyle name="Merknad 107 3" xfId="3511" xr:uid="{00000000-0005-0000-0000-000039250000}"/>
    <cellStyle name="Merknad 107 3 2" xfId="7096" xr:uid="{00000000-0005-0000-0000-00003A250000}"/>
    <cellStyle name="Merknad 107 4" xfId="3773" xr:uid="{00000000-0005-0000-0000-00003B250000}"/>
    <cellStyle name="Merknad 107 5" xfId="6264" xr:uid="{00000000-0005-0000-0000-00003C250000}"/>
    <cellStyle name="Merknad 107 6" xfId="9096" xr:uid="{00000000-0005-0000-0000-00003D250000}"/>
    <cellStyle name="Merknad 108" xfId="2335" xr:uid="{00000000-0005-0000-0000-00003E250000}"/>
    <cellStyle name="Merknad 108 2" xfId="2977" xr:uid="{00000000-0005-0000-0000-00003F250000}"/>
    <cellStyle name="Merknad 108 2 2" xfId="3514" xr:uid="{00000000-0005-0000-0000-000040250000}"/>
    <cellStyle name="Merknad 108 2 2 2" xfId="7099" xr:uid="{00000000-0005-0000-0000-000041250000}"/>
    <cellStyle name="Merknad 108 2 3" xfId="3690" xr:uid="{00000000-0005-0000-0000-000042250000}"/>
    <cellStyle name="Merknad 108 2 4" xfId="6550" xr:uid="{00000000-0005-0000-0000-000043250000}"/>
    <cellStyle name="Merknad 108 2 5" xfId="9099" xr:uid="{00000000-0005-0000-0000-000044250000}"/>
    <cellStyle name="Merknad 108 3" xfId="3513" xr:uid="{00000000-0005-0000-0000-000045250000}"/>
    <cellStyle name="Merknad 108 3 2" xfId="7098" xr:uid="{00000000-0005-0000-0000-000046250000}"/>
    <cellStyle name="Merknad 108 4" xfId="3772" xr:uid="{00000000-0005-0000-0000-000047250000}"/>
    <cellStyle name="Merknad 108 5" xfId="6265" xr:uid="{00000000-0005-0000-0000-000048250000}"/>
    <cellStyle name="Merknad 108 6" xfId="9098" xr:uid="{00000000-0005-0000-0000-000049250000}"/>
    <cellStyle name="Merknad 109" xfId="2336" xr:uid="{00000000-0005-0000-0000-00004A250000}"/>
    <cellStyle name="Merknad 109 2" xfId="2978" xr:uid="{00000000-0005-0000-0000-00004B250000}"/>
    <cellStyle name="Merknad 109 2 2" xfId="3516" xr:uid="{00000000-0005-0000-0000-00004C250000}"/>
    <cellStyle name="Merknad 109 2 2 2" xfId="7101" xr:uid="{00000000-0005-0000-0000-00004D250000}"/>
    <cellStyle name="Merknad 109 2 3" xfId="4156" xr:uid="{00000000-0005-0000-0000-00004E250000}"/>
    <cellStyle name="Merknad 109 2 4" xfId="6551" xr:uid="{00000000-0005-0000-0000-00004F250000}"/>
    <cellStyle name="Merknad 109 2 5" xfId="9101" xr:uid="{00000000-0005-0000-0000-000050250000}"/>
    <cellStyle name="Merknad 109 3" xfId="3515" xr:uid="{00000000-0005-0000-0000-000051250000}"/>
    <cellStyle name="Merknad 109 3 2" xfId="7100" xr:uid="{00000000-0005-0000-0000-000052250000}"/>
    <cellStyle name="Merknad 109 4" xfId="3771" xr:uid="{00000000-0005-0000-0000-000053250000}"/>
    <cellStyle name="Merknad 109 5" xfId="6266" xr:uid="{00000000-0005-0000-0000-000054250000}"/>
    <cellStyle name="Merknad 109 6" xfId="9100" xr:uid="{00000000-0005-0000-0000-000055250000}"/>
    <cellStyle name="Merknad 11" xfId="2337" xr:uid="{00000000-0005-0000-0000-000056250000}"/>
    <cellStyle name="Merknad 11 2" xfId="2338" xr:uid="{00000000-0005-0000-0000-000057250000}"/>
    <cellStyle name="Merknad 110" xfId="2339" xr:uid="{00000000-0005-0000-0000-000058250000}"/>
    <cellStyle name="Merknad 110 2" xfId="2979" xr:uid="{00000000-0005-0000-0000-000059250000}"/>
    <cellStyle name="Merknad 110 2 2" xfId="3518" xr:uid="{00000000-0005-0000-0000-00005A250000}"/>
    <cellStyle name="Merknad 110 2 2 2" xfId="7103" xr:uid="{00000000-0005-0000-0000-00005B250000}"/>
    <cellStyle name="Merknad 110 2 3" xfId="4155" xr:uid="{00000000-0005-0000-0000-00005C250000}"/>
    <cellStyle name="Merknad 110 2 4" xfId="6552" xr:uid="{00000000-0005-0000-0000-00005D250000}"/>
    <cellStyle name="Merknad 110 2 5" xfId="9103" xr:uid="{00000000-0005-0000-0000-00005E250000}"/>
    <cellStyle name="Merknad 110 3" xfId="3517" xr:uid="{00000000-0005-0000-0000-00005F250000}"/>
    <cellStyle name="Merknad 110 3 2" xfId="7102" xr:uid="{00000000-0005-0000-0000-000060250000}"/>
    <cellStyle name="Merknad 110 4" xfId="3770" xr:uid="{00000000-0005-0000-0000-000061250000}"/>
    <cellStyle name="Merknad 110 5" xfId="6267" xr:uid="{00000000-0005-0000-0000-000062250000}"/>
    <cellStyle name="Merknad 110 6" xfId="9102" xr:uid="{00000000-0005-0000-0000-000063250000}"/>
    <cellStyle name="Merknad 111" xfId="2340" xr:uid="{00000000-0005-0000-0000-000064250000}"/>
    <cellStyle name="Merknad 111 2" xfId="2980" xr:uid="{00000000-0005-0000-0000-000065250000}"/>
    <cellStyle name="Merknad 111 2 2" xfId="3520" xr:uid="{00000000-0005-0000-0000-000066250000}"/>
    <cellStyle name="Merknad 111 2 2 2" xfId="7105" xr:uid="{00000000-0005-0000-0000-000067250000}"/>
    <cellStyle name="Merknad 111 2 3" xfId="3907" xr:uid="{00000000-0005-0000-0000-000068250000}"/>
    <cellStyle name="Merknad 111 2 4" xfId="6553" xr:uid="{00000000-0005-0000-0000-000069250000}"/>
    <cellStyle name="Merknad 111 2 5" xfId="9105" xr:uid="{00000000-0005-0000-0000-00006A250000}"/>
    <cellStyle name="Merknad 111 3" xfId="3519" xr:uid="{00000000-0005-0000-0000-00006B250000}"/>
    <cellStyle name="Merknad 111 3 2" xfId="7104" xr:uid="{00000000-0005-0000-0000-00006C250000}"/>
    <cellStyle name="Merknad 111 4" xfId="3769" xr:uid="{00000000-0005-0000-0000-00006D250000}"/>
    <cellStyle name="Merknad 111 5" xfId="6268" xr:uid="{00000000-0005-0000-0000-00006E250000}"/>
    <cellStyle name="Merknad 111 6" xfId="9104" xr:uid="{00000000-0005-0000-0000-00006F250000}"/>
    <cellStyle name="Merknad 112" xfId="2341" xr:uid="{00000000-0005-0000-0000-000070250000}"/>
    <cellStyle name="Merknad 112 2" xfId="2981" xr:uid="{00000000-0005-0000-0000-000071250000}"/>
    <cellStyle name="Merknad 112 2 2" xfId="3522" xr:uid="{00000000-0005-0000-0000-000072250000}"/>
    <cellStyle name="Merknad 112 2 2 2" xfId="7107" xr:uid="{00000000-0005-0000-0000-000073250000}"/>
    <cellStyle name="Merknad 112 2 3" xfId="3689" xr:uid="{00000000-0005-0000-0000-000074250000}"/>
    <cellStyle name="Merknad 112 2 4" xfId="6554" xr:uid="{00000000-0005-0000-0000-000075250000}"/>
    <cellStyle name="Merknad 112 2 5" xfId="9107" xr:uid="{00000000-0005-0000-0000-000076250000}"/>
    <cellStyle name="Merknad 112 3" xfId="3521" xr:uid="{00000000-0005-0000-0000-000077250000}"/>
    <cellStyle name="Merknad 112 3 2" xfId="7106" xr:uid="{00000000-0005-0000-0000-000078250000}"/>
    <cellStyle name="Merknad 112 4" xfId="3768" xr:uid="{00000000-0005-0000-0000-000079250000}"/>
    <cellStyle name="Merknad 112 5" xfId="6269" xr:uid="{00000000-0005-0000-0000-00007A250000}"/>
    <cellStyle name="Merknad 112 6" xfId="9106" xr:uid="{00000000-0005-0000-0000-00007B250000}"/>
    <cellStyle name="Merknad 113" xfId="2342" xr:uid="{00000000-0005-0000-0000-00007C250000}"/>
    <cellStyle name="Merknad 113 2" xfId="2982" xr:uid="{00000000-0005-0000-0000-00007D250000}"/>
    <cellStyle name="Merknad 113 2 2" xfId="3524" xr:uid="{00000000-0005-0000-0000-00007E250000}"/>
    <cellStyle name="Merknad 113 2 2 2" xfId="7109" xr:uid="{00000000-0005-0000-0000-00007F250000}"/>
    <cellStyle name="Merknad 113 2 3" xfId="3953" xr:uid="{00000000-0005-0000-0000-000080250000}"/>
    <cellStyle name="Merknad 113 2 4" xfId="6555" xr:uid="{00000000-0005-0000-0000-000081250000}"/>
    <cellStyle name="Merknad 113 2 5" xfId="9109" xr:uid="{00000000-0005-0000-0000-000082250000}"/>
    <cellStyle name="Merknad 113 3" xfId="3523" xr:uid="{00000000-0005-0000-0000-000083250000}"/>
    <cellStyle name="Merknad 113 3 2" xfId="7108" xr:uid="{00000000-0005-0000-0000-000084250000}"/>
    <cellStyle name="Merknad 113 4" xfId="3767" xr:uid="{00000000-0005-0000-0000-000085250000}"/>
    <cellStyle name="Merknad 113 5" xfId="6270" xr:uid="{00000000-0005-0000-0000-000086250000}"/>
    <cellStyle name="Merknad 113 6" xfId="9108" xr:uid="{00000000-0005-0000-0000-000087250000}"/>
    <cellStyle name="Merknad 114" xfId="2343" xr:uid="{00000000-0005-0000-0000-000088250000}"/>
    <cellStyle name="Merknad 114 2" xfId="2983" xr:uid="{00000000-0005-0000-0000-000089250000}"/>
    <cellStyle name="Merknad 114 2 2" xfId="3526" xr:uid="{00000000-0005-0000-0000-00008A250000}"/>
    <cellStyle name="Merknad 114 2 2 2" xfId="7111" xr:uid="{00000000-0005-0000-0000-00008B250000}"/>
    <cellStyle name="Merknad 114 2 3" xfId="4051" xr:uid="{00000000-0005-0000-0000-00008C250000}"/>
    <cellStyle name="Merknad 114 2 4" xfId="6556" xr:uid="{00000000-0005-0000-0000-00008D250000}"/>
    <cellStyle name="Merknad 114 2 5" xfId="9111" xr:uid="{00000000-0005-0000-0000-00008E250000}"/>
    <cellStyle name="Merknad 114 3" xfId="3525" xr:uid="{00000000-0005-0000-0000-00008F250000}"/>
    <cellStyle name="Merknad 114 3 2" xfId="7110" xr:uid="{00000000-0005-0000-0000-000090250000}"/>
    <cellStyle name="Merknad 114 4" xfId="3595" xr:uid="{00000000-0005-0000-0000-000091250000}"/>
    <cellStyle name="Merknad 114 5" xfId="6271" xr:uid="{00000000-0005-0000-0000-000092250000}"/>
    <cellStyle name="Merknad 114 6" xfId="9110" xr:uid="{00000000-0005-0000-0000-000093250000}"/>
    <cellStyle name="Merknad 115" xfId="2344" xr:uid="{00000000-0005-0000-0000-000094250000}"/>
    <cellStyle name="Merknad 115 2" xfId="2984" xr:uid="{00000000-0005-0000-0000-000095250000}"/>
    <cellStyle name="Merknad 115 2 2" xfId="3528" xr:uid="{00000000-0005-0000-0000-000096250000}"/>
    <cellStyle name="Merknad 115 2 2 2" xfId="7113" xr:uid="{00000000-0005-0000-0000-000097250000}"/>
    <cellStyle name="Merknad 115 2 3" xfId="3906" xr:uid="{00000000-0005-0000-0000-000098250000}"/>
    <cellStyle name="Merknad 115 2 4" xfId="6557" xr:uid="{00000000-0005-0000-0000-000099250000}"/>
    <cellStyle name="Merknad 115 2 5" xfId="9113" xr:uid="{00000000-0005-0000-0000-00009A250000}"/>
    <cellStyle name="Merknad 115 3" xfId="3527" xr:uid="{00000000-0005-0000-0000-00009B250000}"/>
    <cellStyle name="Merknad 115 3 2" xfId="7112" xr:uid="{00000000-0005-0000-0000-00009C250000}"/>
    <cellStyle name="Merknad 115 4" xfId="3766" xr:uid="{00000000-0005-0000-0000-00009D250000}"/>
    <cellStyle name="Merknad 115 5" xfId="6272" xr:uid="{00000000-0005-0000-0000-00009E250000}"/>
    <cellStyle name="Merknad 115 6" xfId="9112" xr:uid="{00000000-0005-0000-0000-00009F250000}"/>
    <cellStyle name="Merknad 116" xfId="2345" xr:uid="{00000000-0005-0000-0000-0000A0250000}"/>
    <cellStyle name="Merknad 116 2" xfId="2985" xr:uid="{00000000-0005-0000-0000-0000A1250000}"/>
    <cellStyle name="Merknad 116 2 2" xfId="3530" xr:uid="{00000000-0005-0000-0000-0000A2250000}"/>
    <cellStyle name="Merknad 116 2 2 2" xfId="7115" xr:uid="{00000000-0005-0000-0000-0000A3250000}"/>
    <cellStyle name="Merknad 116 2 3" xfId="3688" xr:uid="{00000000-0005-0000-0000-0000A4250000}"/>
    <cellStyle name="Merknad 116 2 4" xfId="6558" xr:uid="{00000000-0005-0000-0000-0000A5250000}"/>
    <cellStyle name="Merknad 116 2 5" xfId="9115" xr:uid="{00000000-0005-0000-0000-0000A6250000}"/>
    <cellStyle name="Merknad 116 3" xfId="3529" xr:uid="{00000000-0005-0000-0000-0000A7250000}"/>
    <cellStyle name="Merknad 116 3 2" xfId="7114" xr:uid="{00000000-0005-0000-0000-0000A8250000}"/>
    <cellStyle name="Merknad 116 4" xfId="3765" xr:uid="{00000000-0005-0000-0000-0000A9250000}"/>
    <cellStyle name="Merknad 116 5" xfId="6273" xr:uid="{00000000-0005-0000-0000-0000AA250000}"/>
    <cellStyle name="Merknad 116 6" xfId="9114" xr:uid="{00000000-0005-0000-0000-0000AB250000}"/>
    <cellStyle name="Merknad 117" xfId="2346" xr:uid="{00000000-0005-0000-0000-0000AC250000}"/>
    <cellStyle name="Merknad 117 2" xfId="2986" xr:uid="{00000000-0005-0000-0000-0000AD250000}"/>
    <cellStyle name="Merknad 117 2 2" xfId="3532" xr:uid="{00000000-0005-0000-0000-0000AE250000}"/>
    <cellStyle name="Merknad 117 2 2 2" xfId="7117" xr:uid="{00000000-0005-0000-0000-0000AF250000}"/>
    <cellStyle name="Merknad 117 2 3" xfId="4154" xr:uid="{00000000-0005-0000-0000-0000B0250000}"/>
    <cellStyle name="Merknad 117 2 4" xfId="6559" xr:uid="{00000000-0005-0000-0000-0000B1250000}"/>
    <cellStyle name="Merknad 117 2 5" xfId="9117" xr:uid="{00000000-0005-0000-0000-0000B2250000}"/>
    <cellStyle name="Merknad 117 3" xfId="3531" xr:uid="{00000000-0005-0000-0000-0000B3250000}"/>
    <cellStyle name="Merknad 117 3 2" xfId="7116" xr:uid="{00000000-0005-0000-0000-0000B4250000}"/>
    <cellStyle name="Merknad 117 4" xfId="3604" xr:uid="{00000000-0005-0000-0000-0000B5250000}"/>
    <cellStyle name="Merknad 117 5" xfId="6274" xr:uid="{00000000-0005-0000-0000-0000B6250000}"/>
    <cellStyle name="Merknad 117 6" xfId="9116" xr:uid="{00000000-0005-0000-0000-0000B7250000}"/>
    <cellStyle name="Merknad 118" xfId="2347" xr:uid="{00000000-0005-0000-0000-0000B8250000}"/>
    <cellStyle name="Merknad 118 2" xfId="2987" xr:uid="{00000000-0005-0000-0000-0000B9250000}"/>
    <cellStyle name="Merknad 118 2 2" xfId="3534" xr:uid="{00000000-0005-0000-0000-0000BA250000}"/>
    <cellStyle name="Merknad 118 2 2 2" xfId="7119" xr:uid="{00000000-0005-0000-0000-0000BB250000}"/>
    <cellStyle name="Merknad 118 2 3" xfId="4153" xr:uid="{00000000-0005-0000-0000-0000BC250000}"/>
    <cellStyle name="Merknad 118 2 4" xfId="6560" xr:uid="{00000000-0005-0000-0000-0000BD250000}"/>
    <cellStyle name="Merknad 118 2 5" xfId="9119" xr:uid="{00000000-0005-0000-0000-0000BE250000}"/>
    <cellStyle name="Merknad 118 3" xfId="3533" xr:uid="{00000000-0005-0000-0000-0000BF250000}"/>
    <cellStyle name="Merknad 118 3 2" xfId="7118" xr:uid="{00000000-0005-0000-0000-0000C0250000}"/>
    <cellStyle name="Merknad 118 4" xfId="3764" xr:uid="{00000000-0005-0000-0000-0000C1250000}"/>
    <cellStyle name="Merknad 118 5" xfId="6275" xr:uid="{00000000-0005-0000-0000-0000C2250000}"/>
    <cellStyle name="Merknad 118 6" xfId="9118" xr:uid="{00000000-0005-0000-0000-0000C3250000}"/>
    <cellStyle name="Merknad 119" xfId="2348" xr:uid="{00000000-0005-0000-0000-0000C4250000}"/>
    <cellStyle name="Merknad 119 2" xfId="2988" xr:uid="{00000000-0005-0000-0000-0000C5250000}"/>
    <cellStyle name="Merknad 119 2 2" xfId="3536" xr:uid="{00000000-0005-0000-0000-0000C6250000}"/>
    <cellStyle name="Merknad 119 2 2 2" xfId="7121" xr:uid="{00000000-0005-0000-0000-0000C7250000}"/>
    <cellStyle name="Merknad 119 2 3" xfId="3905" xr:uid="{00000000-0005-0000-0000-0000C8250000}"/>
    <cellStyle name="Merknad 119 2 4" xfId="6561" xr:uid="{00000000-0005-0000-0000-0000C9250000}"/>
    <cellStyle name="Merknad 119 2 5" xfId="9121" xr:uid="{00000000-0005-0000-0000-0000CA250000}"/>
    <cellStyle name="Merknad 119 3" xfId="3535" xr:uid="{00000000-0005-0000-0000-0000CB250000}"/>
    <cellStyle name="Merknad 119 3 2" xfId="7120" xr:uid="{00000000-0005-0000-0000-0000CC250000}"/>
    <cellStyle name="Merknad 119 4" xfId="3656" xr:uid="{00000000-0005-0000-0000-0000CD250000}"/>
    <cellStyle name="Merknad 119 5" xfId="6276" xr:uid="{00000000-0005-0000-0000-0000CE250000}"/>
    <cellStyle name="Merknad 119 6" xfId="9120" xr:uid="{00000000-0005-0000-0000-0000CF250000}"/>
    <cellStyle name="Merknad 12" xfId="2349" xr:uid="{00000000-0005-0000-0000-0000D0250000}"/>
    <cellStyle name="Merknad 12 2" xfId="2350" xr:uid="{00000000-0005-0000-0000-0000D1250000}"/>
    <cellStyle name="Merknad 120" xfId="2351" xr:uid="{00000000-0005-0000-0000-0000D2250000}"/>
    <cellStyle name="Merknad 120 2" xfId="2989" xr:uid="{00000000-0005-0000-0000-0000D3250000}"/>
    <cellStyle name="Merknad 120 2 2" xfId="3538" xr:uid="{00000000-0005-0000-0000-0000D4250000}"/>
    <cellStyle name="Merknad 120 2 2 2" xfId="7123" xr:uid="{00000000-0005-0000-0000-0000D5250000}"/>
    <cellStyle name="Merknad 120 2 3" xfId="3687" xr:uid="{00000000-0005-0000-0000-0000D6250000}"/>
    <cellStyle name="Merknad 120 2 4" xfId="6562" xr:uid="{00000000-0005-0000-0000-0000D7250000}"/>
    <cellStyle name="Merknad 120 2 5" xfId="9123" xr:uid="{00000000-0005-0000-0000-0000D8250000}"/>
    <cellStyle name="Merknad 120 3" xfId="3537" xr:uid="{00000000-0005-0000-0000-0000D9250000}"/>
    <cellStyle name="Merknad 120 3 2" xfId="7122" xr:uid="{00000000-0005-0000-0000-0000DA250000}"/>
    <cellStyle name="Merknad 120 4" xfId="3621" xr:uid="{00000000-0005-0000-0000-0000DB250000}"/>
    <cellStyle name="Merknad 120 5" xfId="6277" xr:uid="{00000000-0005-0000-0000-0000DC250000}"/>
    <cellStyle name="Merknad 120 6" xfId="9122" xr:uid="{00000000-0005-0000-0000-0000DD250000}"/>
    <cellStyle name="Merknad 121" xfId="3016" xr:uid="{00000000-0005-0000-0000-0000DE250000}"/>
    <cellStyle name="Merknad 121 2" xfId="6601" xr:uid="{00000000-0005-0000-0000-0000DF250000}"/>
    <cellStyle name="Merknad 122" xfId="8590" xr:uid="{00000000-0005-0000-0000-0000E0250000}"/>
    <cellStyle name="Merknad 13" xfId="2352" xr:uid="{00000000-0005-0000-0000-0000E1250000}"/>
    <cellStyle name="Merknad 13 2" xfId="2353" xr:uid="{00000000-0005-0000-0000-0000E2250000}"/>
    <cellStyle name="Merknad 14" xfId="2354" xr:uid="{00000000-0005-0000-0000-0000E3250000}"/>
    <cellStyle name="Merknad 14 2" xfId="2355" xr:uid="{00000000-0005-0000-0000-0000E4250000}"/>
    <cellStyle name="Merknad 15" xfId="2356" xr:uid="{00000000-0005-0000-0000-0000E5250000}"/>
    <cellStyle name="Merknad 15 2" xfId="2357" xr:uid="{00000000-0005-0000-0000-0000E6250000}"/>
    <cellStyle name="Merknad 16" xfId="2358" xr:uid="{00000000-0005-0000-0000-0000E7250000}"/>
    <cellStyle name="Merknad 16 2" xfId="2359" xr:uid="{00000000-0005-0000-0000-0000E8250000}"/>
    <cellStyle name="Merknad 17" xfId="2360" xr:uid="{00000000-0005-0000-0000-0000E9250000}"/>
    <cellStyle name="Merknad 17 2" xfId="2361" xr:uid="{00000000-0005-0000-0000-0000EA250000}"/>
    <cellStyle name="Merknad 18" xfId="2362" xr:uid="{00000000-0005-0000-0000-0000EB250000}"/>
    <cellStyle name="Merknad 18 2" xfId="2363" xr:uid="{00000000-0005-0000-0000-0000EC250000}"/>
    <cellStyle name="Merknad 19" xfId="2364" xr:uid="{00000000-0005-0000-0000-0000ED250000}"/>
    <cellStyle name="Merknad 19 2" xfId="2365" xr:uid="{00000000-0005-0000-0000-0000EE250000}"/>
    <cellStyle name="Merknad 2" xfId="96" xr:uid="{00000000-0005-0000-0000-0000EF250000}"/>
    <cellStyle name="Merknad 2 10" xfId="4291" xr:uid="{00000000-0005-0000-0000-0000F0250000}"/>
    <cellStyle name="Merknad 2 100" xfId="4386" xr:uid="{00000000-0005-0000-0000-0000F1250000}"/>
    <cellStyle name="Merknad 2 101" xfId="4387" xr:uid="{00000000-0005-0000-0000-0000F2250000}"/>
    <cellStyle name="Merknad 2 102" xfId="4388" xr:uid="{00000000-0005-0000-0000-0000F3250000}"/>
    <cellStyle name="Merknad 2 103" xfId="4389" xr:uid="{00000000-0005-0000-0000-0000F4250000}"/>
    <cellStyle name="Merknad 2 104" xfId="4390" xr:uid="{00000000-0005-0000-0000-0000F5250000}"/>
    <cellStyle name="Merknad 2 105" xfId="4391" xr:uid="{00000000-0005-0000-0000-0000F6250000}"/>
    <cellStyle name="Merknad 2 106" xfId="4392" xr:uid="{00000000-0005-0000-0000-0000F7250000}"/>
    <cellStyle name="Merknad 2 107" xfId="4393" xr:uid="{00000000-0005-0000-0000-0000F8250000}"/>
    <cellStyle name="Merknad 2 108" xfId="4394" xr:uid="{00000000-0005-0000-0000-0000F9250000}"/>
    <cellStyle name="Merknad 2 109" xfId="4395" xr:uid="{00000000-0005-0000-0000-0000FA250000}"/>
    <cellStyle name="Merknad 2 11" xfId="4292" xr:uid="{00000000-0005-0000-0000-0000FB250000}"/>
    <cellStyle name="Merknad 2 110" xfId="4396" xr:uid="{00000000-0005-0000-0000-0000FC250000}"/>
    <cellStyle name="Merknad 2 111" xfId="4397" xr:uid="{00000000-0005-0000-0000-0000FD250000}"/>
    <cellStyle name="Merknad 2 112" xfId="4398" xr:uid="{00000000-0005-0000-0000-0000FE250000}"/>
    <cellStyle name="Merknad 2 113" xfId="4399" xr:uid="{00000000-0005-0000-0000-0000FF250000}"/>
    <cellStyle name="Merknad 2 114" xfId="4400" xr:uid="{00000000-0005-0000-0000-000000260000}"/>
    <cellStyle name="Merknad 2 115" xfId="4401" xr:uid="{00000000-0005-0000-0000-000001260000}"/>
    <cellStyle name="Merknad 2 116" xfId="4402" xr:uid="{00000000-0005-0000-0000-000002260000}"/>
    <cellStyle name="Merknad 2 117" xfId="4403" xr:uid="{00000000-0005-0000-0000-000003260000}"/>
    <cellStyle name="Merknad 2 118" xfId="4404" xr:uid="{00000000-0005-0000-0000-000004260000}"/>
    <cellStyle name="Merknad 2 119" xfId="4405" xr:uid="{00000000-0005-0000-0000-000005260000}"/>
    <cellStyle name="Merknad 2 12" xfId="4293" xr:uid="{00000000-0005-0000-0000-000006260000}"/>
    <cellStyle name="Merknad 2 120" xfId="4406" xr:uid="{00000000-0005-0000-0000-000007260000}"/>
    <cellStyle name="Merknad 2 121" xfId="4407" xr:uid="{00000000-0005-0000-0000-000008260000}"/>
    <cellStyle name="Merknad 2 122" xfId="4408" xr:uid="{00000000-0005-0000-0000-000009260000}"/>
    <cellStyle name="Merknad 2 123" xfId="4409" xr:uid="{00000000-0005-0000-0000-00000A260000}"/>
    <cellStyle name="Merknad 2 124" xfId="4410" xr:uid="{00000000-0005-0000-0000-00000B260000}"/>
    <cellStyle name="Merknad 2 125" xfId="4411" xr:uid="{00000000-0005-0000-0000-00000C260000}"/>
    <cellStyle name="Merknad 2 126" xfId="4412" xr:uid="{00000000-0005-0000-0000-00000D260000}"/>
    <cellStyle name="Merknad 2 127" xfId="4413" xr:uid="{00000000-0005-0000-0000-00000E260000}"/>
    <cellStyle name="Merknad 2 128" xfId="4414" xr:uid="{00000000-0005-0000-0000-00000F260000}"/>
    <cellStyle name="Merknad 2 129" xfId="4415" xr:uid="{00000000-0005-0000-0000-000010260000}"/>
    <cellStyle name="Merknad 2 13" xfId="4294" xr:uid="{00000000-0005-0000-0000-000011260000}"/>
    <cellStyle name="Merknad 2 130" xfId="4416" xr:uid="{00000000-0005-0000-0000-000012260000}"/>
    <cellStyle name="Merknad 2 131" xfId="4417" xr:uid="{00000000-0005-0000-0000-000013260000}"/>
    <cellStyle name="Merknad 2 132" xfId="4418" xr:uid="{00000000-0005-0000-0000-000014260000}"/>
    <cellStyle name="Merknad 2 133" xfId="4419" xr:uid="{00000000-0005-0000-0000-000015260000}"/>
    <cellStyle name="Merknad 2 134" xfId="4420" xr:uid="{00000000-0005-0000-0000-000016260000}"/>
    <cellStyle name="Merknad 2 135" xfId="4421" xr:uid="{00000000-0005-0000-0000-000017260000}"/>
    <cellStyle name="Merknad 2 136" xfId="4422" xr:uid="{00000000-0005-0000-0000-000018260000}"/>
    <cellStyle name="Merknad 2 137" xfId="4423" xr:uid="{00000000-0005-0000-0000-000019260000}"/>
    <cellStyle name="Merknad 2 138" xfId="4424" xr:uid="{00000000-0005-0000-0000-00001A260000}"/>
    <cellStyle name="Merknad 2 139" xfId="4425" xr:uid="{00000000-0005-0000-0000-00001B260000}"/>
    <cellStyle name="Merknad 2 14" xfId="4295" xr:uid="{00000000-0005-0000-0000-00001C260000}"/>
    <cellStyle name="Merknad 2 140" xfId="4426" xr:uid="{00000000-0005-0000-0000-00001D260000}"/>
    <cellStyle name="Merknad 2 141" xfId="4427" xr:uid="{00000000-0005-0000-0000-00001E260000}"/>
    <cellStyle name="Merknad 2 142" xfId="4428" xr:uid="{00000000-0005-0000-0000-00001F260000}"/>
    <cellStyle name="Merknad 2 143" xfId="4429" xr:uid="{00000000-0005-0000-0000-000020260000}"/>
    <cellStyle name="Merknad 2 144" xfId="4430" xr:uid="{00000000-0005-0000-0000-000021260000}"/>
    <cellStyle name="Merknad 2 145" xfId="4431" xr:uid="{00000000-0005-0000-0000-000022260000}"/>
    <cellStyle name="Merknad 2 146" xfId="4432" xr:uid="{00000000-0005-0000-0000-000023260000}"/>
    <cellStyle name="Merknad 2 147" xfId="4433" xr:uid="{00000000-0005-0000-0000-000024260000}"/>
    <cellStyle name="Merknad 2 148" xfId="4434" xr:uid="{00000000-0005-0000-0000-000025260000}"/>
    <cellStyle name="Merknad 2 149" xfId="4435" xr:uid="{00000000-0005-0000-0000-000026260000}"/>
    <cellStyle name="Merknad 2 15" xfId="4296" xr:uid="{00000000-0005-0000-0000-000027260000}"/>
    <cellStyle name="Merknad 2 150" xfId="4436" xr:uid="{00000000-0005-0000-0000-000028260000}"/>
    <cellStyle name="Merknad 2 151" xfId="4437" xr:uid="{00000000-0005-0000-0000-000029260000}"/>
    <cellStyle name="Merknad 2 152" xfId="4438" xr:uid="{00000000-0005-0000-0000-00002A260000}"/>
    <cellStyle name="Merknad 2 153" xfId="4439" xr:uid="{00000000-0005-0000-0000-00002B260000}"/>
    <cellStyle name="Merknad 2 154" xfId="4440" xr:uid="{00000000-0005-0000-0000-00002C260000}"/>
    <cellStyle name="Merknad 2 155" xfId="4441" xr:uid="{00000000-0005-0000-0000-00002D260000}"/>
    <cellStyle name="Merknad 2 156" xfId="4442" xr:uid="{00000000-0005-0000-0000-00002E260000}"/>
    <cellStyle name="Merknad 2 157" xfId="4443" xr:uid="{00000000-0005-0000-0000-00002F260000}"/>
    <cellStyle name="Merknad 2 158" xfId="4444" xr:uid="{00000000-0005-0000-0000-000030260000}"/>
    <cellStyle name="Merknad 2 159" xfId="4445" xr:uid="{00000000-0005-0000-0000-000031260000}"/>
    <cellStyle name="Merknad 2 16" xfId="4297" xr:uid="{00000000-0005-0000-0000-000032260000}"/>
    <cellStyle name="Merknad 2 160" xfId="4446" xr:uid="{00000000-0005-0000-0000-000033260000}"/>
    <cellStyle name="Merknad 2 161" xfId="4447" xr:uid="{00000000-0005-0000-0000-000034260000}"/>
    <cellStyle name="Merknad 2 162" xfId="4448" xr:uid="{00000000-0005-0000-0000-000035260000}"/>
    <cellStyle name="Merknad 2 163" xfId="4449" xr:uid="{00000000-0005-0000-0000-000036260000}"/>
    <cellStyle name="Merknad 2 164" xfId="4450" xr:uid="{00000000-0005-0000-0000-000037260000}"/>
    <cellStyle name="Merknad 2 165" xfId="4451" xr:uid="{00000000-0005-0000-0000-000038260000}"/>
    <cellStyle name="Merknad 2 166" xfId="4452" xr:uid="{00000000-0005-0000-0000-000039260000}"/>
    <cellStyle name="Merknad 2 167" xfId="4453" xr:uid="{00000000-0005-0000-0000-00003A260000}"/>
    <cellStyle name="Merknad 2 168" xfId="4454" xr:uid="{00000000-0005-0000-0000-00003B260000}"/>
    <cellStyle name="Merknad 2 169" xfId="4455" xr:uid="{00000000-0005-0000-0000-00003C260000}"/>
    <cellStyle name="Merknad 2 17" xfId="4298" xr:uid="{00000000-0005-0000-0000-00003D260000}"/>
    <cellStyle name="Merknad 2 170" xfId="4456" xr:uid="{00000000-0005-0000-0000-00003E260000}"/>
    <cellStyle name="Merknad 2 171" xfId="4457" xr:uid="{00000000-0005-0000-0000-00003F260000}"/>
    <cellStyle name="Merknad 2 172" xfId="4458" xr:uid="{00000000-0005-0000-0000-000040260000}"/>
    <cellStyle name="Merknad 2 173" xfId="4459" xr:uid="{00000000-0005-0000-0000-000041260000}"/>
    <cellStyle name="Merknad 2 174" xfId="4460" xr:uid="{00000000-0005-0000-0000-000042260000}"/>
    <cellStyle name="Merknad 2 175" xfId="4461" xr:uid="{00000000-0005-0000-0000-000043260000}"/>
    <cellStyle name="Merknad 2 176" xfId="4462" xr:uid="{00000000-0005-0000-0000-000044260000}"/>
    <cellStyle name="Merknad 2 177" xfId="4463" xr:uid="{00000000-0005-0000-0000-000045260000}"/>
    <cellStyle name="Merknad 2 178" xfId="4464" xr:uid="{00000000-0005-0000-0000-000046260000}"/>
    <cellStyle name="Merknad 2 179" xfId="4465" xr:uid="{00000000-0005-0000-0000-000047260000}"/>
    <cellStyle name="Merknad 2 18" xfId="4299" xr:uid="{00000000-0005-0000-0000-000048260000}"/>
    <cellStyle name="Merknad 2 180" xfId="4466" xr:uid="{00000000-0005-0000-0000-000049260000}"/>
    <cellStyle name="Merknad 2 181" xfId="4467" xr:uid="{00000000-0005-0000-0000-00004A260000}"/>
    <cellStyle name="Merknad 2 182" xfId="4468" xr:uid="{00000000-0005-0000-0000-00004B260000}"/>
    <cellStyle name="Merknad 2 183" xfId="4469" xr:uid="{00000000-0005-0000-0000-00004C260000}"/>
    <cellStyle name="Merknad 2 184" xfId="4470" xr:uid="{00000000-0005-0000-0000-00004D260000}"/>
    <cellStyle name="Merknad 2 185" xfId="4471" xr:uid="{00000000-0005-0000-0000-00004E260000}"/>
    <cellStyle name="Merknad 2 186" xfId="4472" xr:uid="{00000000-0005-0000-0000-00004F260000}"/>
    <cellStyle name="Merknad 2 187" xfId="4473" xr:uid="{00000000-0005-0000-0000-000050260000}"/>
    <cellStyle name="Merknad 2 188" xfId="4474" xr:uid="{00000000-0005-0000-0000-000051260000}"/>
    <cellStyle name="Merknad 2 189" xfId="4475" xr:uid="{00000000-0005-0000-0000-000052260000}"/>
    <cellStyle name="Merknad 2 19" xfId="4300" xr:uid="{00000000-0005-0000-0000-000053260000}"/>
    <cellStyle name="Merknad 2 190" xfId="4476" xr:uid="{00000000-0005-0000-0000-000054260000}"/>
    <cellStyle name="Merknad 2 191" xfId="4477" xr:uid="{00000000-0005-0000-0000-000055260000}"/>
    <cellStyle name="Merknad 2 192" xfId="4478" xr:uid="{00000000-0005-0000-0000-000056260000}"/>
    <cellStyle name="Merknad 2 193" xfId="4479" xr:uid="{00000000-0005-0000-0000-000057260000}"/>
    <cellStyle name="Merknad 2 194" xfId="4480" xr:uid="{00000000-0005-0000-0000-000058260000}"/>
    <cellStyle name="Merknad 2 195" xfId="4481" xr:uid="{00000000-0005-0000-0000-000059260000}"/>
    <cellStyle name="Merknad 2 196" xfId="4482" xr:uid="{00000000-0005-0000-0000-00005A260000}"/>
    <cellStyle name="Merknad 2 197" xfId="4483" xr:uid="{00000000-0005-0000-0000-00005B260000}"/>
    <cellStyle name="Merknad 2 198" xfId="4484" xr:uid="{00000000-0005-0000-0000-00005C260000}"/>
    <cellStyle name="Merknad 2 199" xfId="4485" xr:uid="{00000000-0005-0000-0000-00005D260000}"/>
    <cellStyle name="Merknad 2 2" xfId="2366" xr:uid="{00000000-0005-0000-0000-00005E260000}"/>
    <cellStyle name="Merknad 2 2 2" xfId="10575" xr:uid="{00000000-0005-0000-0000-00005F260000}"/>
    <cellStyle name="Merknad 2 20" xfId="4302" xr:uid="{00000000-0005-0000-0000-000060260000}"/>
    <cellStyle name="Merknad 2 200" xfId="4486" xr:uid="{00000000-0005-0000-0000-000061260000}"/>
    <cellStyle name="Merknad 2 201" xfId="4487" xr:uid="{00000000-0005-0000-0000-000062260000}"/>
    <cellStyle name="Merknad 2 202" xfId="4488" xr:uid="{00000000-0005-0000-0000-000063260000}"/>
    <cellStyle name="Merknad 2 203" xfId="4489" xr:uid="{00000000-0005-0000-0000-000064260000}"/>
    <cellStyle name="Merknad 2 204" xfId="4490" xr:uid="{00000000-0005-0000-0000-000065260000}"/>
    <cellStyle name="Merknad 2 205" xfId="4491" xr:uid="{00000000-0005-0000-0000-000066260000}"/>
    <cellStyle name="Merknad 2 206" xfId="4492" xr:uid="{00000000-0005-0000-0000-000067260000}"/>
    <cellStyle name="Merknad 2 207" xfId="4493" xr:uid="{00000000-0005-0000-0000-000068260000}"/>
    <cellStyle name="Merknad 2 208" xfId="4494" xr:uid="{00000000-0005-0000-0000-000069260000}"/>
    <cellStyle name="Merknad 2 209" xfId="4495" xr:uid="{00000000-0005-0000-0000-00006A260000}"/>
    <cellStyle name="Merknad 2 21" xfId="4303" xr:uid="{00000000-0005-0000-0000-00006B260000}"/>
    <cellStyle name="Merknad 2 210" xfId="4496" xr:uid="{00000000-0005-0000-0000-00006C260000}"/>
    <cellStyle name="Merknad 2 211" xfId="4497" xr:uid="{00000000-0005-0000-0000-00006D260000}"/>
    <cellStyle name="Merknad 2 212" xfId="4498" xr:uid="{00000000-0005-0000-0000-00006E260000}"/>
    <cellStyle name="Merknad 2 213" xfId="4499" xr:uid="{00000000-0005-0000-0000-00006F260000}"/>
    <cellStyle name="Merknad 2 214" xfId="4500" xr:uid="{00000000-0005-0000-0000-000070260000}"/>
    <cellStyle name="Merknad 2 215" xfId="4501" xr:uid="{00000000-0005-0000-0000-000071260000}"/>
    <cellStyle name="Merknad 2 216" xfId="4502" xr:uid="{00000000-0005-0000-0000-000072260000}"/>
    <cellStyle name="Merknad 2 217" xfId="4503" xr:uid="{00000000-0005-0000-0000-000073260000}"/>
    <cellStyle name="Merknad 2 218" xfId="4504" xr:uid="{00000000-0005-0000-0000-000074260000}"/>
    <cellStyle name="Merknad 2 219" xfId="4505" xr:uid="{00000000-0005-0000-0000-000075260000}"/>
    <cellStyle name="Merknad 2 22" xfId="4304" xr:uid="{00000000-0005-0000-0000-000076260000}"/>
    <cellStyle name="Merknad 2 220" xfId="4506" xr:uid="{00000000-0005-0000-0000-000077260000}"/>
    <cellStyle name="Merknad 2 221" xfId="4507" xr:uid="{00000000-0005-0000-0000-000078260000}"/>
    <cellStyle name="Merknad 2 222" xfId="4508" xr:uid="{00000000-0005-0000-0000-000079260000}"/>
    <cellStyle name="Merknad 2 223" xfId="4509" xr:uid="{00000000-0005-0000-0000-00007A260000}"/>
    <cellStyle name="Merknad 2 224" xfId="4510" xr:uid="{00000000-0005-0000-0000-00007B260000}"/>
    <cellStyle name="Merknad 2 225" xfId="4511" xr:uid="{00000000-0005-0000-0000-00007C260000}"/>
    <cellStyle name="Merknad 2 226" xfId="4512" xr:uid="{00000000-0005-0000-0000-00007D260000}"/>
    <cellStyle name="Merknad 2 227" xfId="4536" xr:uid="{00000000-0005-0000-0000-00007E260000}"/>
    <cellStyle name="Merknad 2 228" xfId="4537" xr:uid="{00000000-0005-0000-0000-00007F260000}"/>
    <cellStyle name="Merknad 2 229" xfId="4538" xr:uid="{00000000-0005-0000-0000-000080260000}"/>
    <cellStyle name="Merknad 2 23" xfId="4305" xr:uid="{00000000-0005-0000-0000-000081260000}"/>
    <cellStyle name="Merknad 2 230" xfId="4539" xr:uid="{00000000-0005-0000-0000-000082260000}"/>
    <cellStyle name="Merknad 2 231" xfId="4540" xr:uid="{00000000-0005-0000-0000-000083260000}"/>
    <cellStyle name="Merknad 2 232" xfId="4541" xr:uid="{00000000-0005-0000-0000-000084260000}"/>
    <cellStyle name="Merknad 2 233" xfId="4542" xr:uid="{00000000-0005-0000-0000-000085260000}"/>
    <cellStyle name="Merknad 2 234" xfId="4543" xr:uid="{00000000-0005-0000-0000-000086260000}"/>
    <cellStyle name="Merknad 2 235" xfId="4544" xr:uid="{00000000-0005-0000-0000-000087260000}"/>
    <cellStyle name="Merknad 2 236" xfId="4545" xr:uid="{00000000-0005-0000-0000-000088260000}"/>
    <cellStyle name="Merknad 2 237" xfId="4546" xr:uid="{00000000-0005-0000-0000-000089260000}"/>
    <cellStyle name="Merknad 2 238" xfId="4547" xr:uid="{00000000-0005-0000-0000-00008A260000}"/>
    <cellStyle name="Merknad 2 239" xfId="4548" xr:uid="{00000000-0005-0000-0000-00008B260000}"/>
    <cellStyle name="Merknad 2 24" xfId="4306" xr:uid="{00000000-0005-0000-0000-00008C260000}"/>
    <cellStyle name="Merknad 2 240" xfId="4549" xr:uid="{00000000-0005-0000-0000-00008D260000}"/>
    <cellStyle name="Merknad 2 241" xfId="4550" xr:uid="{00000000-0005-0000-0000-00008E260000}"/>
    <cellStyle name="Merknad 2 242" xfId="4551" xr:uid="{00000000-0005-0000-0000-00008F260000}"/>
    <cellStyle name="Merknad 2 243" xfId="4552" xr:uid="{00000000-0005-0000-0000-000090260000}"/>
    <cellStyle name="Merknad 2 244" xfId="4553" xr:uid="{00000000-0005-0000-0000-000091260000}"/>
    <cellStyle name="Merknad 2 245" xfId="4554" xr:uid="{00000000-0005-0000-0000-000092260000}"/>
    <cellStyle name="Merknad 2 246" xfId="4555" xr:uid="{00000000-0005-0000-0000-000093260000}"/>
    <cellStyle name="Merknad 2 247" xfId="5231" xr:uid="{00000000-0005-0000-0000-000094260000}"/>
    <cellStyle name="Merknad 2 248" xfId="5232" xr:uid="{00000000-0005-0000-0000-000095260000}"/>
    <cellStyle name="Merknad 2 249" xfId="5234" xr:uid="{00000000-0005-0000-0000-000096260000}"/>
    <cellStyle name="Merknad 2 25" xfId="4307" xr:uid="{00000000-0005-0000-0000-000097260000}"/>
    <cellStyle name="Merknad 2 250" xfId="5235" xr:uid="{00000000-0005-0000-0000-000098260000}"/>
    <cellStyle name="Merknad 2 251" xfId="5236" xr:uid="{00000000-0005-0000-0000-000099260000}"/>
    <cellStyle name="Merknad 2 252" xfId="5237" xr:uid="{00000000-0005-0000-0000-00009A260000}"/>
    <cellStyle name="Merknad 2 253" xfId="5238" xr:uid="{00000000-0005-0000-0000-00009B260000}"/>
    <cellStyle name="Merknad 2 254" xfId="5239" xr:uid="{00000000-0005-0000-0000-00009C260000}"/>
    <cellStyle name="Merknad 2 255" xfId="5240" xr:uid="{00000000-0005-0000-0000-00009D260000}"/>
    <cellStyle name="Merknad 2 256" xfId="5241" xr:uid="{00000000-0005-0000-0000-00009E260000}"/>
    <cellStyle name="Merknad 2 257" xfId="5242" xr:uid="{00000000-0005-0000-0000-00009F260000}"/>
    <cellStyle name="Merknad 2 258" xfId="5243" xr:uid="{00000000-0005-0000-0000-0000A0260000}"/>
    <cellStyle name="Merknad 2 259" xfId="5244" xr:uid="{00000000-0005-0000-0000-0000A1260000}"/>
    <cellStyle name="Merknad 2 26" xfId="4308" xr:uid="{00000000-0005-0000-0000-0000A2260000}"/>
    <cellStyle name="Merknad 2 260" xfId="5246" xr:uid="{00000000-0005-0000-0000-0000A3260000}"/>
    <cellStyle name="Merknad 2 261" xfId="5247" xr:uid="{00000000-0005-0000-0000-0000A4260000}"/>
    <cellStyle name="Merknad 2 262" xfId="5248" xr:uid="{00000000-0005-0000-0000-0000A5260000}"/>
    <cellStyle name="Merknad 2 263" xfId="5249" xr:uid="{00000000-0005-0000-0000-0000A6260000}"/>
    <cellStyle name="Merknad 2 264" xfId="5250" xr:uid="{00000000-0005-0000-0000-0000A7260000}"/>
    <cellStyle name="Merknad 2 265" xfId="5251" xr:uid="{00000000-0005-0000-0000-0000A8260000}"/>
    <cellStyle name="Merknad 2 266" xfId="5252" xr:uid="{00000000-0005-0000-0000-0000A9260000}"/>
    <cellStyle name="Merknad 2 267" xfId="5956" xr:uid="{00000000-0005-0000-0000-0000AA260000}"/>
    <cellStyle name="Merknad 2 268" xfId="5957" xr:uid="{00000000-0005-0000-0000-0000AB260000}"/>
    <cellStyle name="Merknad 2 269" xfId="5958" xr:uid="{00000000-0005-0000-0000-0000AC260000}"/>
    <cellStyle name="Merknad 2 27" xfId="4309" xr:uid="{00000000-0005-0000-0000-0000AD260000}"/>
    <cellStyle name="Merknad 2 270" xfId="5959" xr:uid="{00000000-0005-0000-0000-0000AE260000}"/>
    <cellStyle name="Merknad 2 271" xfId="5960" xr:uid="{00000000-0005-0000-0000-0000AF260000}"/>
    <cellStyle name="Merknad 2 272" xfId="5961" xr:uid="{00000000-0005-0000-0000-0000B0260000}"/>
    <cellStyle name="Merknad 2 273" xfId="5962" xr:uid="{00000000-0005-0000-0000-0000B1260000}"/>
    <cellStyle name="Merknad 2 274" xfId="5963" xr:uid="{00000000-0005-0000-0000-0000B2260000}"/>
    <cellStyle name="Merknad 2 275" xfId="5964" xr:uid="{00000000-0005-0000-0000-0000B3260000}"/>
    <cellStyle name="Merknad 2 276" xfId="5965" xr:uid="{00000000-0005-0000-0000-0000B4260000}"/>
    <cellStyle name="Merknad 2 277" xfId="5966" xr:uid="{00000000-0005-0000-0000-0000B5260000}"/>
    <cellStyle name="Merknad 2 278" xfId="5967" xr:uid="{00000000-0005-0000-0000-0000B6260000}"/>
    <cellStyle name="Merknad 2 279" xfId="5968" xr:uid="{00000000-0005-0000-0000-0000B7260000}"/>
    <cellStyle name="Merknad 2 28" xfId="4310" xr:uid="{00000000-0005-0000-0000-0000B8260000}"/>
    <cellStyle name="Merknad 2 280" xfId="5969" xr:uid="{00000000-0005-0000-0000-0000B9260000}"/>
    <cellStyle name="Merknad 2 281" xfId="5970" xr:uid="{00000000-0005-0000-0000-0000BA260000}"/>
    <cellStyle name="Merknad 2 282" xfId="5971" xr:uid="{00000000-0005-0000-0000-0000BB260000}"/>
    <cellStyle name="Merknad 2 283" xfId="5972" xr:uid="{00000000-0005-0000-0000-0000BC260000}"/>
    <cellStyle name="Merknad 2 284" xfId="5973" xr:uid="{00000000-0005-0000-0000-0000BD260000}"/>
    <cellStyle name="Merknad 2 285" xfId="5974" xr:uid="{00000000-0005-0000-0000-0000BE260000}"/>
    <cellStyle name="Merknad 2 286" xfId="5975" xr:uid="{00000000-0005-0000-0000-0000BF260000}"/>
    <cellStyle name="Merknad 2 287" xfId="5981" xr:uid="{00000000-0005-0000-0000-0000C0260000}"/>
    <cellStyle name="Merknad 2 288" xfId="5980" xr:uid="{00000000-0005-0000-0000-0000C1260000}"/>
    <cellStyle name="Merknad 2 289" xfId="5979" xr:uid="{00000000-0005-0000-0000-0000C2260000}"/>
    <cellStyle name="Merknad 2 29" xfId="4311" xr:uid="{00000000-0005-0000-0000-0000C3260000}"/>
    <cellStyle name="Merknad 2 290" xfId="5978" xr:uid="{00000000-0005-0000-0000-0000C4260000}"/>
    <cellStyle name="Merknad 2 291" xfId="5977" xr:uid="{00000000-0005-0000-0000-0000C5260000}"/>
    <cellStyle name="Merknad 2 292" xfId="5976" xr:uid="{00000000-0005-0000-0000-0000C6260000}"/>
    <cellStyle name="Merknad 2 293" xfId="5982" xr:uid="{00000000-0005-0000-0000-0000C7260000}"/>
    <cellStyle name="Merknad 2 294" xfId="5983" xr:uid="{00000000-0005-0000-0000-0000C8260000}"/>
    <cellStyle name="Merknad 2 295" xfId="5984" xr:uid="{00000000-0005-0000-0000-0000C9260000}"/>
    <cellStyle name="Merknad 2 296" xfId="5985" xr:uid="{00000000-0005-0000-0000-0000CA260000}"/>
    <cellStyle name="Merknad 2 297" xfId="5986" xr:uid="{00000000-0005-0000-0000-0000CB260000}"/>
    <cellStyle name="Merknad 2 298" xfId="5987" xr:uid="{00000000-0005-0000-0000-0000CC260000}"/>
    <cellStyle name="Merknad 2 299" xfId="5988" xr:uid="{00000000-0005-0000-0000-0000CD260000}"/>
    <cellStyle name="Merknad 2 3" xfId="4274" xr:uid="{00000000-0005-0000-0000-0000CE260000}"/>
    <cellStyle name="Merknad 2 3 2" xfId="10156" xr:uid="{00000000-0005-0000-0000-0000CF260000}"/>
    <cellStyle name="Merknad 2 30" xfId="4312" xr:uid="{00000000-0005-0000-0000-0000D0260000}"/>
    <cellStyle name="Merknad 2 300" xfId="5989" xr:uid="{00000000-0005-0000-0000-0000D1260000}"/>
    <cellStyle name="Merknad 2 301" xfId="5990" xr:uid="{00000000-0005-0000-0000-0000D2260000}"/>
    <cellStyle name="Merknad 2 302" xfId="5991" xr:uid="{00000000-0005-0000-0000-0000D3260000}"/>
    <cellStyle name="Merknad 2 303" xfId="5992" xr:uid="{00000000-0005-0000-0000-0000D4260000}"/>
    <cellStyle name="Merknad 2 304" xfId="5993" xr:uid="{00000000-0005-0000-0000-0000D5260000}"/>
    <cellStyle name="Merknad 2 305" xfId="5994" xr:uid="{00000000-0005-0000-0000-0000D6260000}"/>
    <cellStyle name="Merknad 2 306" xfId="5995" xr:uid="{00000000-0005-0000-0000-0000D7260000}"/>
    <cellStyle name="Merknad 2 307" xfId="6001" xr:uid="{00000000-0005-0000-0000-0000D8260000}"/>
    <cellStyle name="Merknad 2 308" xfId="6000" xr:uid="{00000000-0005-0000-0000-0000D9260000}"/>
    <cellStyle name="Merknad 2 309" xfId="5999" xr:uid="{00000000-0005-0000-0000-0000DA260000}"/>
    <cellStyle name="Merknad 2 31" xfId="4313" xr:uid="{00000000-0005-0000-0000-0000DB260000}"/>
    <cellStyle name="Merknad 2 310" xfId="5998" xr:uid="{00000000-0005-0000-0000-0000DC260000}"/>
    <cellStyle name="Merknad 2 311" xfId="5997" xr:uid="{00000000-0005-0000-0000-0000DD260000}"/>
    <cellStyle name="Merknad 2 312" xfId="5996" xr:uid="{00000000-0005-0000-0000-0000DE260000}"/>
    <cellStyle name="Merknad 2 313" xfId="6002" xr:uid="{00000000-0005-0000-0000-0000DF260000}"/>
    <cellStyle name="Merknad 2 314" xfId="6003" xr:uid="{00000000-0005-0000-0000-0000E0260000}"/>
    <cellStyle name="Merknad 2 315" xfId="6004" xr:uid="{00000000-0005-0000-0000-0000E1260000}"/>
    <cellStyle name="Merknad 2 316" xfId="6005" xr:uid="{00000000-0005-0000-0000-0000E2260000}"/>
    <cellStyle name="Merknad 2 317" xfId="6006" xr:uid="{00000000-0005-0000-0000-0000E3260000}"/>
    <cellStyle name="Merknad 2 318" xfId="6007" xr:uid="{00000000-0005-0000-0000-0000E4260000}"/>
    <cellStyle name="Merknad 2 319" xfId="6008" xr:uid="{00000000-0005-0000-0000-0000E5260000}"/>
    <cellStyle name="Merknad 2 32" xfId="4314" xr:uid="{00000000-0005-0000-0000-0000E6260000}"/>
    <cellStyle name="Merknad 2 320" xfId="6009" xr:uid="{00000000-0005-0000-0000-0000E7260000}"/>
    <cellStyle name="Merknad 2 321" xfId="6010" xr:uid="{00000000-0005-0000-0000-0000E8260000}"/>
    <cellStyle name="Merknad 2 322" xfId="6011" xr:uid="{00000000-0005-0000-0000-0000E9260000}"/>
    <cellStyle name="Merknad 2 323" xfId="6012" xr:uid="{00000000-0005-0000-0000-0000EA260000}"/>
    <cellStyle name="Merknad 2 324" xfId="6013" xr:uid="{00000000-0005-0000-0000-0000EB260000}"/>
    <cellStyle name="Merknad 2 325" xfId="6014" xr:uid="{00000000-0005-0000-0000-0000EC260000}"/>
    <cellStyle name="Merknad 2 326" xfId="6015" xr:uid="{00000000-0005-0000-0000-0000ED260000}"/>
    <cellStyle name="Merknad 2 327" xfId="10097" xr:uid="{00000000-0005-0000-0000-0000EE260000}"/>
    <cellStyle name="Merknad 2 33" xfId="4315" xr:uid="{00000000-0005-0000-0000-0000EF260000}"/>
    <cellStyle name="Merknad 2 34" xfId="4316" xr:uid="{00000000-0005-0000-0000-0000F0260000}"/>
    <cellStyle name="Merknad 2 35" xfId="4317" xr:uid="{00000000-0005-0000-0000-0000F1260000}"/>
    <cellStyle name="Merknad 2 36" xfId="4318" xr:uid="{00000000-0005-0000-0000-0000F2260000}"/>
    <cellStyle name="Merknad 2 37" xfId="4319" xr:uid="{00000000-0005-0000-0000-0000F3260000}"/>
    <cellStyle name="Merknad 2 38" xfId="4320" xr:uid="{00000000-0005-0000-0000-0000F4260000}"/>
    <cellStyle name="Merknad 2 39" xfId="4321" xr:uid="{00000000-0005-0000-0000-0000F5260000}"/>
    <cellStyle name="Merknad 2 4" xfId="4275" xr:uid="{00000000-0005-0000-0000-0000F6260000}"/>
    <cellStyle name="Merknad 2 40" xfId="4322" xr:uid="{00000000-0005-0000-0000-0000F7260000}"/>
    <cellStyle name="Merknad 2 41" xfId="4323" xr:uid="{00000000-0005-0000-0000-0000F8260000}"/>
    <cellStyle name="Merknad 2 42" xfId="4324" xr:uid="{00000000-0005-0000-0000-0000F9260000}"/>
    <cellStyle name="Merknad 2 43" xfId="4325" xr:uid="{00000000-0005-0000-0000-0000FA260000}"/>
    <cellStyle name="Merknad 2 44" xfId="4326" xr:uid="{00000000-0005-0000-0000-0000FB260000}"/>
    <cellStyle name="Merknad 2 45" xfId="4327" xr:uid="{00000000-0005-0000-0000-0000FC260000}"/>
    <cellStyle name="Merknad 2 46" xfId="4328" xr:uid="{00000000-0005-0000-0000-0000FD260000}"/>
    <cellStyle name="Merknad 2 47" xfId="4331" xr:uid="{00000000-0005-0000-0000-0000FE260000}"/>
    <cellStyle name="Merknad 2 48" xfId="4332" xr:uid="{00000000-0005-0000-0000-0000FF260000}"/>
    <cellStyle name="Merknad 2 49" xfId="4334" xr:uid="{00000000-0005-0000-0000-000000270000}"/>
    <cellStyle name="Merknad 2 5" xfId="4279" xr:uid="{00000000-0005-0000-0000-000001270000}"/>
    <cellStyle name="Merknad 2 50" xfId="4335" xr:uid="{00000000-0005-0000-0000-000002270000}"/>
    <cellStyle name="Merknad 2 51" xfId="4336" xr:uid="{00000000-0005-0000-0000-000003270000}"/>
    <cellStyle name="Merknad 2 52" xfId="4337" xr:uid="{00000000-0005-0000-0000-000004270000}"/>
    <cellStyle name="Merknad 2 53" xfId="4338" xr:uid="{00000000-0005-0000-0000-000005270000}"/>
    <cellStyle name="Merknad 2 54" xfId="4339" xr:uid="{00000000-0005-0000-0000-000006270000}"/>
    <cellStyle name="Merknad 2 55" xfId="4340" xr:uid="{00000000-0005-0000-0000-000007270000}"/>
    <cellStyle name="Merknad 2 56" xfId="4341" xr:uid="{00000000-0005-0000-0000-000008270000}"/>
    <cellStyle name="Merknad 2 57" xfId="4342" xr:uid="{00000000-0005-0000-0000-000009270000}"/>
    <cellStyle name="Merknad 2 58" xfId="4343" xr:uid="{00000000-0005-0000-0000-00000A270000}"/>
    <cellStyle name="Merknad 2 59" xfId="4344" xr:uid="{00000000-0005-0000-0000-00000B270000}"/>
    <cellStyle name="Merknad 2 6" xfId="4280" xr:uid="{00000000-0005-0000-0000-00000C270000}"/>
    <cellStyle name="Merknad 2 60" xfId="4346" xr:uid="{00000000-0005-0000-0000-00000D270000}"/>
    <cellStyle name="Merknad 2 61" xfId="4347" xr:uid="{00000000-0005-0000-0000-00000E270000}"/>
    <cellStyle name="Merknad 2 62" xfId="4348" xr:uid="{00000000-0005-0000-0000-00000F270000}"/>
    <cellStyle name="Merknad 2 63" xfId="4349" xr:uid="{00000000-0005-0000-0000-000010270000}"/>
    <cellStyle name="Merknad 2 64" xfId="4350" xr:uid="{00000000-0005-0000-0000-000011270000}"/>
    <cellStyle name="Merknad 2 65" xfId="4351" xr:uid="{00000000-0005-0000-0000-000012270000}"/>
    <cellStyle name="Merknad 2 66" xfId="4352" xr:uid="{00000000-0005-0000-0000-000013270000}"/>
    <cellStyle name="Merknad 2 67" xfId="4353" xr:uid="{00000000-0005-0000-0000-000014270000}"/>
    <cellStyle name="Merknad 2 68" xfId="4354" xr:uid="{00000000-0005-0000-0000-000015270000}"/>
    <cellStyle name="Merknad 2 69" xfId="4355" xr:uid="{00000000-0005-0000-0000-000016270000}"/>
    <cellStyle name="Merknad 2 7" xfId="4287" xr:uid="{00000000-0005-0000-0000-000017270000}"/>
    <cellStyle name="Merknad 2 70" xfId="4356" xr:uid="{00000000-0005-0000-0000-000018270000}"/>
    <cellStyle name="Merknad 2 71" xfId="4357" xr:uid="{00000000-0005-0000-0000-000019270000}"/>
    <cellStyle name="Merknad 2 72" xfId="4358" xr:uid="{00000000-0005-0000-0000-00001A270000}"/>
    <cellStyle name="Merknad 2 73" xfId="4359" xr:uid="{00000000-0005-0000-0000-00001B270000}"/>
    <cellStyle name="Merknad 2 74" xfId="4360" xr:uid="{00000000-0005-0000-0000-00001C270000}"/>
    <cellStyle name="Merknad 2 75" xfId="4361" xr:uid="{00000000-0005-0000-0000-00001D270000}"/>
    <cellStyle name="Merknad 2 76" xfId="4362" xr:uid="{00000000-0005-0000-0000-00001E270000}"/>
    <cellStyle name="Merknad 2 77" xfId="4363" xr:uid="{00000000-0005-0000-0000-00001F270000}"/>
    <cellStyle name="Merknad 2 78" xfId="4364" xr:uid="{00000000-0005-0000-0000-000020270000}"/>
    <cellStyle name="Merknad 2 79" xfId="4365" xr:uid="{00000000-0005-0000-0000-000021270000}"/>
    <cellStyle name="Merknad 2 8" xfId="4288" xr:uid="{00000000-0005-0000-0000-000022270000}"/>
    <cellStyle name="Merknad 2 80" xfId="4366" xr:uid="{00000000-0005-0000-0000-000023270000}"/>
    <cellStyle name="Merknad 2 81" xfId="4367" xr:uid="{00000000-0005-0000-0000-000024270000}"/>
    <cellStyle name="Merknad 2 82" xfId="4368" xr:uid="{00000000-0005-0000-0000-000025270000}"/>
    <cellStyle name="Merknad 2 83" xfId="4369" xr:uid="{00000000-0005-0000-0000-000026270000}"/>
    <cellStyle name="Merknad 2 84" xfId="4370" xr:uid="{00000000-0005-0000-0000-000027270000}"/>
    <cellStyle name="Merknad 2 85" xfId="4371" xr:uid="{00000000-0005-0000-0000-000028270000}"/>
    <cellStyle name="Merknad 2 86" xfId="4372" xr:uid="{00000000-0005-0000-0000-000029270000}"/>
    <cellStyle name="Merknad 2 87" xfId="4373" xr:uid="{00000000-0005-0000-0000-00002A270000}"/>
    <cellStyle name="Merknad 2 88" xfId="4374" xr:uid="{00000000-0005-0000-0000-00002B270000}"/>
    <cellStyle name="Merknad 2 89" xfId="4375" xr:uid="{00000000-0005-0000-0000-00002C270000}"/>
    <cellStyle name="Merknad 2 9" xfId="4290" xr:uid="{00000000-0005-0000-0000-00002D270000}"/>
    <cellStyle name="Merknad 2 90" xfId="4376" xr:uid="{00000000-0005-0000-0000-00002E270000}"/>
    <cellStyle name="Merknad 2 91" xfId="4377" xr:uid="{00000000-0005-0000-0000-00002F270000}"/>
    <cellStyle name="Merknad 2 92" xfId="4378" xr:uid="{00000000-0005-0000-0000-000030270000}"/>
    <cellStyle name="Merknad 2 93" xfId="4379" xr:uid="{00000000-0005-0000-0000-000031270000}"/>
    <cellStyle name="Merknad 2 94" xfId="4380" xr:uid="{00000000-0005-0000-0000-000032270000}"/>
    <cellStyle name="Merknad 2 95" xfId="4381" xr:uid="{00000000-0005-0000-0000-000033270000}"/>
    <cellStyle name="Merknad 2 96" xfId="4382" xr:uid="{00000000-0005-0000-0000-000034270000}"/>
    <cellStyle name="Merknad 2 97" xfId="4383" xr:uid="{00000000-0005-0000-0000-000035270000}"/>
    <cellStyle name="Merknad 2 98" xfId="4384" xr:uid="{00000000-0005-0000-0000-000036270000}"/>
    <cellStyle name="Merknad 2 99" xfId="4385" xr:uid="{00000000-0005-0000-0000-000037270000}"/>
    <cellStyle name="Merknad 20" xfId="2367" xr:uid="{00000000-0005-0000-0000-000038270000}"/>
    <cellStyle name="Merknad 20 2" xfId="2368" xr:uid="{00000000-0005-0000-0000-000039270000}"/>
    <cellStyle name="Merknad 21" xfId="2369" xr:uid="{00000000-0005-0000-0000-00003A270000}"/>
    <cellStyle name="Merknad 21 2" xfId="2370" xr:uid="{00000000-0005-0000-0000-00003B270000}"/>
    <cellStyle name="Merknad 22" xfId="2371" xr:uid="{00000000-0005-0000-0000-00003C270000}"/>
    <cellStyle name="Merknad 22 2" xfId="2372" xr:uid="{00000000-0005-0000-0000-00003D270000}"/>
    <cellStyle name="Merknad 23" xfId="2373" xr:uid="{00000000-0005-0000-0000-00003E270000}"/>
    <cellStyle name="Merknad 23 2" xfId="2374" xr:uid="{00000000-0005-0000-0000-00003F270000}"/>
    <cellStyle name="Merknad 24" xfId="2375" xr:uid="{00000000-0005-0000-0000-000040270000}"/>
    <cellStyle name="Merknad 24 2" xfId="2376" xr:uid="{00000000-0005-0000-0000-000041270000}"/>
    <cellStyle name="Merknad 25" xfId="2377" xr:uid="{00000000-0005-0000-0000-000042270000}"/>
    <cellStyle name="Merknad 25 2" xfId="2378" xr:uid="{00000000-0005-0000-0000-000043270000}"/>
    <cellStyle name="Merknad 26" xfId="2379" xr:uid="{00000000-0005-0000-0000-000044270000}"/>
    <cellStyle name="Merknad 26 2" xfId="2380" xr:uid="{00000000-0005-0000-0000-000045270000}"/>
    <cellStyle name="Merknad 27" xfId="2381" xr:uid="{00000000-0005-0000-0000-000046270000}"/>
    <cellStyle name="Merknad 27 2" xfId="2382" xr:uid="{00000000-0005-0000-0000-000047270000}"/>
    <cellStyle name="Merknad 28" xfId="2383" xr:uid="{00000000-0005-0000-0000-000048270000}"/>
    <cellStyle name="Merknad 28 2" xfId="2384" xr:uid="{00000000-0005-0000-0000-000049270000}"/>
    <cellStyle name="Merknad 29" xfId="2385" xr:uid="{00000000-0005-0000-0000-00004A270000}"/>
    <cellStyle name="Merknad 29 2" xfId="2386" xr:uid="{00000000-0005-0000-0000-00004B270000}"/>
    <cellStyle name="Merknad 3" xfId="2387" xr:uid="{00000000-0005-0000-0000-00004C270000}"/>
    <cellStyle name="Merknad 3 2" xfId="2388" xr:uid="{00000000-0005-0000-0000-00004D270000}"/>
    <cellStyle name="Merknad 30" xfId="2389" xr:uid="{00000000-0005-0000-0000-00004E270000}"/>
    <cellStyle name="Merknad 30 2" xfId="2390" xr:uid="{00000000-0005-0000-0000-00004F270000}"/>
    <cellStyle name="Merknad 31" xfId="2391" xr:uid="{00000000-0005-0000-0000-000050270000}"/>
    <cellStyle name="Merknad 31 2" xfId="2392" xr:uid="{00000000-0005-0000-0000-000051270000}"/>
    <cellStyle name="Merknad 32" xfId="2393" xr:uid="{00000000-0005-0000-0000-000052270000}"/>
    <cellStyle name="Merknad 32 2" xfId="2394" xr:uid="{00000000-0005-0000-0000-000053270000}"/>
    <cellStyle name="Merknad 33" xfId="2395" xr:uid="{00000000-0005-0000-0000-000054270000}"/>
    <cellStyle name="Merknad 33 2" xfId="2396" xr:uid="{00000000-0005-0000-0000-000055270000}"/>
    <cellStyle name="Merknad 34" xfId="2397" xr:uid="{00000000-0005-0000-0000-000056270000}"/>
    <cellStyle name="Merknad 34 2" xfId="2398" xr:uid="{00000000-0005-0000-0000-000057270000}"/>
    <cellStyle name="Merknad 35" xfId="2399" xr:uid="{00000000-0005-0000-0000-000058270000}"/>
    <cellStyle name="Merknad 35 2" xfId="2400" xr:uid="{00000000-0005-0000-0000-000059270000}"/>
    <cellStyle name="Merknad 36" xfId="2401" xr:uid="{00000000-0005-0000-0000-00005A270000}"/>
    <cellStyle name="Merknad 36 2" xfId="2402" xr:uid="{00000000-0005-0000-0000-00005B270000}"/>
    <cellStyle name="Merknad 37" xfId="2403" xr:uid="{00000000-0005-0000-0000-00005C270000}"/>
    <cellStyle name="Merknad 37 2" xfId="2404" xr:uid="{00000000-0005-0000-0000-00005D270000}"/>
    <cellStyle name="Merknad 38" xfId="2405" xr:uid="{00000000-0005-0000-0000-00005E270000}"/>
    <cellStyle name="Merknad 38 2" xfId="2406" xr:uid="{00000000-0005-0000-0000-00005F270000}"/>
    <cellStyle name="Merknad 39" xfId="2407" xr:uid="{00000000-0005-0000-0000-000060270000}"/>
    <cellStyle name="Merknad 39 2" xfId="2408" xr:uid="{00000000-0005-0000-0000-000061270000}"/>
    <cellStyle name="Merknad 4" xfId="2409" xr:uid="{00000000-0005-0000-0000-000062270000}"/>
    <cellStyle name="Merknad 4 2" xfId="2410" xr:uid="{00000000-0005-0000-0000-000063270000}"/>
    <cellStyle name="Merknad 40" xfId="2411" xr:uid="{00000000-0005-0000-0000-000064270000}"/>
    <cellStyle name="Merknad 40 2" xfId="2412" xr:uid="{00000000-0005-0000-0000-000065270000}"/>
    <cellStyle name="Merknad 41" xfId="2413" xr:uid="{00000000-0005-0000-0000-000066270000}"/>
    <cellStyle name="Merknad 41 2" xfId="2414" xr:uid="{00000000-0005-0000-0000-000067270000}"/>
    <cellStyle name="Merknad 42" xfId="2415" xr:uid="{00000000-0005-0000-0000-000068270000}"/>
    <cellStyle name="Merknad 42 2" xfId="2416" xr:uid="{00000000-0005-0000-0000-000069270000}"/>
    <cellStyle name="Merknad 43" xfId="2417" xr:uid="{00000000-0005-0000-0000-00006A270000}"/>
    <cellStyle name="Merknad 43 2" xfId="2418" xr:uid="{00000000-0005-0000-0000-00006B270000}"/>
    <cellStyle name="Merknad 44" xfId="2419" xr:uid="{00000000-0005-0000-0000-00006C270000}"/>
    <cellStyle name="Merknad 44 2" xfId="2420" xr:uid="{00000000-0005-0000-0000-00006D270000}"/>
    <cellStyle name="Merknad 45" xfId="2421" xr:uid="{00000000-0005-0000-0000-00006E270000}"/>
    <cellStyle name="Merknad 45 2" xfId="2422" xr:uid="{00000000-0005-0000-0000-00006F270000}"/>
    <cellStyle name="Merknad 46" xfId="2423" xr:uid="{00000000-0005-0000-0000-000070270000}"/>
    <cellStyle name="Merknad 46 2" xfId="2424" xr:uid="{00000000-0005-0000-0000-000071270000}"/>
    <cellStyle name="Merknad 47" xfId="2425" xr:uid="{00000000-0005-0000-0000-000072270000}"/>
    <cellStyle name="Merknad 47 2" xfId="2426" xr:uid="{00000000-0005-0000-0000-000073270000}"/>
    <cellStyle name="Merknad 48" xfId="2427" xr:uid="{00000000-0005-0000-0000-000074270000}"/>
    <cellStyle name="Merknad 48 2" xfId="2428" xr:uid="{00000000-0005-0000-0000-000075270000}"/>
    <cellStyle name="Merknad 49" xfId="2429" xr:uid="{00000000-0005-0000-0000-000076270000}"/>
    <cellStyle name="Merknad 49 2" xfId="2430" xr:uid="{00000000-0005-0000-0000-000077270000}"/>
    <cellStyle name="Merknad 5" xfId="2431" xr:uid="{00000000-0005-0000-0000-000078270000}"/>
    <cellStyle name="Merknad 5 2" xfId="2432" xr:uid="{00000000-0005-0000-0000-000079270000}"/>
    <cellStyle name="Merknad 50" xfId="2433" xr:uid="{00000000-0005-0000-0000-00007A270000}"/>
    <cellStyle name="Merknad 50 2" xfId="2434" xr:uid="{00000000-0005-0000-0000-00007B270000}"/>
    <cellStyle name="Merknad 51" xfId="2435" xr:uid="{00000000-0005-0000-0000-00007C270000}"/>
    <cellStyle name="Merknad 51 2" xfId="2436" xr:uid="{00000000-0005-0000-0000-00007D270000}"/>
    <cellStyle name="Merknad 52" xfId="2437" xr:uid="{00000000-0005-0000-0000-00007E270000}"/>
    <cellStyle name="Merknad 52 2" xfId="2438" xr:uid="{00000000-0005-0000-0000-00007F270000}"/>
    <cellStyle name="Merknad 53" xfId="2439" xr:uid="{00000000-0005-0000-0000-000080270000}"/>
    <cellStyle name="Merknad 53 2" xfId="2440" xr:uid="{00000000-0005-0000-0000-000081270000}"/>
    <cellStyle name="Merknad 54" xfId="2441" xr:uid="{00000000-0005-0000-0000-000082270000}"/>
    <cellStyle name="Merknad 54 2" xfId="2442" xr:uid="{00000000-0005-0000-0000-000083270000}"/>
    <cellStyle name="Merknad 55" xfId="2443" xr:uid="{00000000-0005-0000-0000-000084270000}"/>
    <cellStyle name="Merknad 55 2" xfId="2444" xr:uid="{00000000-0005-0000-0000-000085270000}"/>
    <cellStyle name="Merknad 56" xfId="2445" xr:uid="{00000000-0005-0000-0000-000086270000}"/>
    <cellStyle name="Merknad 56 2" xfId="2446" xr:uid="{00000000-0005-0000-0000-000087270000}"/>
    <cellStyle name="Merknad 57" xfId="2447" xr:uid="{00000000-0005-0000-0000-000088270000}"/>
    <cellStyle name="Merknad 57 2" xfId="2448" xr:uid="{00000000-0005-0000-0000-000089270000}"/>
    <cellStyle name="Merknad 58" xfId="2449" xr:uid="{00000000-0005-0000-0000-00008A270000}"/>
    <cellStyle name="Merknad 58 2" xfId="2450" xr:uid="{00000000-0005-0000-0000-00008B270000}"/>
    <cellStyle name="Merknad 59" xfId="2451" xr:uid="{00000000-0005-0000-0000-00008C270000}"/>
    <cellStyle name="Merknad 59 2" xfId="2452" xr:uid="{00000000-0005-0000-0000-00008D270000}"/>
    <cellStyle name="Merknad 6" xfId="2453" xr:uid="{00000000-0005-0000-0000-00008E270000}"/>
    <cellStyle name="Merknad 6 2" xfId="2454" xr:uid="{00000000-0005-0000-0000-00008F270000}"/>
    <cellStyle name="Merknad 60" xfId="2455" xr:uid="{00000000-0005-0000-0000-000090270000}"/>
    <cellStyle name="Merknad 60 2" xfId="2456" xr:uid="{00000000-0005-0000-0000-000091270000}"/>
    <cellStyle name="Merknad 61" xfId="2457" xr:uid="{00000000-0005-0000-0000-000092270000}"/>
    <cellStyle name="Merknad 61 2" xfId="2458" xr:uid="{00000000-0005-0000-0000-000093270000}"/>
    <cellStyle name="Merknad 62" xfId="2459" xr:uid="{00000000-0005-0000-0000-000094270000}"/>
    <cellStyle name="Merknad 62 2" xfId="2460" xr:uid="{00000000-0005-0000-0000-000095270000}"/>
    <cellStyle name="Merknad 63" xfId="2461" xr:uid="{00000000-0005-0000-0000-000096270000}"/>
    <cellStyle name="Merknad 63 2" xfId="2462" xr:uid="{00000000-0005-0000-0000-000097270000}"/>
    <cellStyle name="Merknad 64" xfId="2463" xr:uid="{00000000-0005-0000-0000-000098270000}"/>
    <cellStyle name="Merknad 64 2" xfId="2464" xr:uid="{00000000-0005-0000-0000-000099270000}"/>
    <cellStyle name="Merknad 65" xfId="2465" xr:uid="{00000000-0005-0000-0000-00009A270000}"/>
    <cellStyle name="Merknad 65 2" xfId="2466" xr:uid="{00000000-0005-0000-0000-00009B270000}"/>
    <cellStyle name="Merknad 66" xfId="2467" xr:uid="{00000000-0005-0000-0000-00009C270000}"/>
    <cellStyle name="Merknad 66 2" xfId="2468" xr:uid="{00000000-0005-0000-0000-00009D270000}"/>
    <cellStyle name="Merknad 67" xfId="2469" xr:uid="{00000000-0005-0000-0000-00009E270000}"/>
    <cellStyle name="Merknad 67 2" xfId="2470" xr:uid="{00000000-0005-0000-0000-00009F270000}"/>
    <cellStyle name="Merknad 68" xfId="2471" xr:uid="{00000000-0005-0000-0000-0000A0270000}"/>
    <cellStyle name="Merknad 68 2" xfId="2472" xr:uid="{00000000-0005-0000-0000-0000A1270000}"/>
    <cellStyle name="Merknad 69" xfId="2473" xr:uid="{00000000-0005-0000-0000-0000A2270000}"/>
    <cellStyle name="Merknad 69 2" xfId="2474" xr:uid="{00000000-0005-0000-0000-0000A3270000}"/>
    <cellStyle name="Merknad 7" xfId="2475" xr:uid="{00000000-0005-0000-0000-0000A4270000}"/>
    <cellStyle name="Merknad 7 2" xfId="2476" xr:uid="{00000000-0005-0000-0000-0000A5270000}"/>
    <cellStyle name="Merknad 70" xfId="2477" xr:uid="{00000000-0005-0000-0000-0000A6270000}"/>
    <cellStyle name="Merknad 70 2" xfId="2478" xr:uid="{00000000-0005-0000-0000-0000A7270000}"/>
    <cellStyle name="Merknad 71" xfId="2479" xr:uid="{00000000-0005-0000-0000-0000A8270000}"/>
    <cellStyle name="Merknad 71 2" xfId="2480" xr:uid="{00000000-0005-0000-0000-0000A9270000}"/>
    <cellStyle name="Merknad 72" xfId="2481" xr:uid="{00000000-0005-0000-0000-0000AA270000}"/>
    <cellStyle name="Merknad 72 2" xfId="2482" xr:uid="{00000000-0005-0000-0000-0000AB270000}"/>
    <cellStyle name="Merknad 73" xfId="2483" xr:uid="{00000000-0005-0000-0000-0000AC270000}"/>
    <cellStyle name="Merknad 73 2" xfId="2484" xr:uid="{00000000-0005-0000-0000-0000AD270000}"/>
    <cellStyle name="Merknad 74" xfId="2485" xr:uid="{00000000-0005-0000-0000-0000AE270000}"/>
    <cellStyle name="Merknad 74 2" xfId="2486" xr:uid="{00000000-0005-0000-0000-0000AF270000}"/>
    <cellStyle name="Merknad 75" xfId="2487" xr:uid="{00000000-0005-0000-0000-0000B0270000}"/>
    <cellStyle name="Merknad 75 2" xfId="2488" xr:uid="{00000000-0005-0000-0000-0000B1270000}"/>
    <cellStyle name="Merknad 76" xfId="2489" xr:uid="{00000000-0005-0000-0000-0000B2270000}"/>
    <cellStyle name="Merknad 76 2" xfId="2490" xr:uid="{00000000-0005-0000-0000-0000B3270000}"/>
    <cellStyle name="Merknad 77" xfId="2491" xr:uid="{00000000-0005-0000-0000-0000B4270000}"/>
    <cellStyle name="Merknad 77 2" xfId="2492" xr:uid="{00000000-0005-0000-0000-0000B5270000}"/>
    <cellStyle name="Merknad 78" xfId="2493" xr:uid="{00000000-0005-0000-0000-0000B6270000}"/>
    <cellStyle name="Merknad 78 2" xfId="2494" xr:uid="{00000000-0005-0000-0000-0000B7270000}"/>
    <cellStyle name="Merknad 79" xfId="2495" xr:uid="{00000000-0005-0000-0000-0000B8270000}"/>
    <cellStyle name="Merknad 79 2" xfId="2496" xr:uid="{00000000-0005-0000-0000-0000B9270000}"/>
    <cellStyle name="Merknad 8" xfId="2497" xr:uid="{00000000-0005-0000-0000-0000BA270000}"/>
    <cellStyle name="Merknad 8 2" xfId="2498" xr:uid="{00000000-0005-0000-0000-0000BB270000}"/>
    <cellStyle name="Merknad 80" xfId="2499" xr:uid="{00000000-0005-0000-0000-0000BC270000}"/>
    <cellStyle name="Merknad 80 2" xfId="2500" xr:uid="{00000000-0005-0000-0000-0000BD270000}"/>
    <cellStyle name="Merknad 81" xfId="2501" xr:uid="{00000000-0005-0000-0000-0000BE270000}"/>
    <cellStyle name="Merknad 81 2" xfId="2502" xr:uid="{00000000-0005-0000-0000-0000BF270000}"/>
    <cellStyle name="Merknad 82" xfId="2503" xr:uid="{00000000-0005-0000-0000-0000C0270000}"/>
    <cellStyle name="Merknad 82 2" xfId="2504" xr:uid="{00000000-0005-0000-0000-0000C1270000}"/>
    <cellStyle name="Merknad 83" xfId="2505" xr:uid="{00000000-0005-0000-0000-0000C2270000}"/>
    <cellStyle name="Merknad 83 2" xfId="2506" xr:uid="{00000000-0005-0000-0000-0000C3270000}"/>
    <cellStyle name="Merknad 84" xfId="2507" xr:uid="{00000000-0005-0000-0000-0000C4270000}"/>
    <cellStyle name="Merknad 84 2" xfId="2508" xr:uid="{00000000-0005-0000-0000-0000C5270000}"/>
    <cellStyle name="Merknad 85" xfId="2509" xr:uid="{00000000-0005-0000-0000-0000C6270000}"/>
    <cellStyle name="Merknad 85 2" xfId="2510" xr:uid="{00000000-0005-0000-0000-0000C7270000}"/>
    <cellStyle name="Merknad 86" xfId="2511" xr:uid="{00000000-0005-0000-0000-0000C8270000}"/>
    <cellStyle name="Merknad 86 2" xfId="2512" xr:uid="{00000000-0005-0000-0000-0000C9270000}"/>
    <cellStyle name="Merknad 87" xfId="2513" xr:uid="{00000000-0005-0000-0000-0000CA270000}"/>
    <cellStyle name="Merknad 87 2" xfId="2514" xr:uid="{00000000-0005-0000-0000-0000CB270000}"/>
    <cellStyle name="Merknad 88" xfId="2515" xr:uid="{00000000-0005-0000-0000-0000CC270000}"/>
    <cellStyle name="Merknad 88 2" xfId="2516" xr:uid="{00000000-0005-0000-0000-0000CD270000}"/>
    <cellStyle name="Merknad 89" xfId="2517" xr:uid="{00000000-0005-0000-0000-0000CE270000}"/>
    <cellStyle name="Merknad 9" xfId="2518" xr:uid="{00000000-0005-0000-0000-0000CF270000}"/>
    <cellStyle name="Merknad 9 2" xfId="2519" xr:uid="{00000000-0005-0000-0000-0000D0270000}"/>
    <cellStyle name="Merknad 90" xfId="2520" xr:uid="{00000000-0005-0000-0000-0000D1270000}"/>
    <cellStyle name="Merknad 91" xfId="2521" xr:uid="{00000000-0005-0000-0000-0000D2270000}"/>
    <cellStyle name="Merknad 92" xfId="2522" xr:uid="{00000000-0005-0000-0000-0000D3270000}"/>
    <cellStyle name="Merknad 93" xfId="2523" xr:uid="{00000000-0005-0000-0000-0000D4270000}"/>
    <cellStyle name="Merknad 94" xfId="2524" xr:uid="{00000000-0005-0000-0000-0000D5270000}"/>
    <cellStyle name="Merknad 95" xfId="2525" xr:uid="{00000000-0005-0000-0000-0000D6270000}"/>
    <cellStyle name="Merknad 96" xfId="2526" xr:uid="{00000000-0005-0000-0000-0000D7270000}"/>
    <cellStyle name="Merknad 97" xfId="2527" xr:uid="{00000000-0005-0000-0000-0000D8270000}"/>
    <cellStyle name="Merknad 98" xfId="2528" xr:uid="{00000000-0005-0000-0000-0000D9270000}"/>
    <cellStyle name="Merknad 99" xfId="2529" xr:uid="{00000000-0005-0000-0000-0000DA270000}"/>
    <cellStyle name="Millares 2" xfId="10812" xr:uid="{00000000-0005-0000-0000-0000DB270000}"/>
    <cellStyle name="Millares 2 2" xfId="10813" xr:uid="{00000000-0005-0000-0000-0000DC270000}"/>
    <cellStyle name="Millares 3" xfId="10814" xr:uid="{00000000-0005-0000-0000-0000DD270000}"/>
    <cellStyle name="Millares 3 2" xfId="10815" xr:uid="{00000000-0005-0000-0000-0000DE270000}"/>
    <cellStyle name="Millares 3 2 2" xfId="11012" xr:uid="{00000000-0005-0000-0000-0000DF270000}"/>
    <cellStyle name="Millares 3 2 3" xfId="10888" xr:uid="{00000000-0005-0000-0000-0000E0270000}"/>
    <cellStyle name="Millares 3 3" xfId="11011" xr:uid="{00000000-0005-0000-0000-0000E1270000}"/>
    <cellStyle name="Millares 3 4" xfId="10887" xr:uid="{00000000-0005-0000-0000-0000E2270000}"/>
    <cellStyle name="Milliers [0]_3A_NumeratorReport_Option1_040611" xfId="4169" xr:uid="{00000000-0005-0000-0000-0000E3270000}"/>
    <cellStyle name="Milliers_3A_NumeratorReport_Option1_040611" xfId="4170" xr:uid="{00000000-0005-0000-0000-0000E4270000}"/>
    <cellStyle name="Monétaire [0]_3A_NumeratorReport_Option1_040611" xfId="4171" xr:uid="{00000000-0005-0000-0000-0000E5270000}"/>
    <cellStyle name="Monétaire_3A_NumeratorReport_Option1_040611" xfId="4172" xr:uid="{00000000-0005-0000-0000-0000E6270000}"/>
    <cellStyle name="Navadno_List1" xfId="4247" xr:uid="{00000000-0005-0000-0000-0000E7270000}"/>
    <cellStyle name="Neutral" xfId="43" xr:uid="{00000000-0005-0000-0000-0000E8270000}"/>
    <cellStyle name="Neutral 2" xfId="10155" xr:uid="{00000000-0005-0000-0000-0000E9270000}"/>
    <cellStyle name="Normal" xfId="0" builtinId="0"/>
    <cellStyle name="Normal 10" xfId="2530" xr:uid="{00000000-0005-0000-0000-0000EB270000}"/>
    <cellStyle name="Normal 10 2" xfId="2531" xr:uid="{00000000-0005-0000-0000-0000EC270000}"/>
    <cellStyle name="Normal 10 3" xfId="3592" xr:uid="{00000000-0005-0000-0000-0000ED270000}"/>
    <cellStyle name="Normal 100" xfId="2532" xr:uid="{00000000-0005-0000-0000-0000EE270000}"/>
    <cellStyle name="Normal 100 2" xfId="2990" xr:uid="{00000000-0005-0000-0000-0000EF270000}"/>
    <cellStyle name="Normal 100 2 2" xfId="3540" xr:uid="{00000000-0005-0000-0000-0000F0270000}"/>
    <cellStyle name="Normal 100 2 2 2" xfId="7125" xr:uid="{00000000-0005-0000-0000-0000F1270000}"/>
    <cellStyle name="Normal 100 2 3" xfId="3952" xr:uid="{00000000-0005-0000-0000-0000F2270000}"/>
    <cellStyle name="Normal 100 2 4" xfId="6563" xr:uid="{00000000-0005-0000-0000-0000F3270000}"/>
    <cellStyle name="Normal 100 2 5" xfId="9125" xr:uid="{00000000-0005-0000-0000-0000F4270000}"/>
    <cellStyle name="Normal 100 3" xfId="3539" xr:uid="{00000000-0005-0000-0000-0000F5270000}"/>
    <cellStyle name="Normal 100 3 2" xfId="7124" xr:uid="{00000000-0005-0000-0000-0000F6270000}"/>
    <cellStyle name="Normal 100 4" xfId="3680" xr:uid="{00000000-0005-0000-0000-0000F7270000}"/>
    <cellStyle name="Normal 100 5" xfId="6278" xr:uid="{00000000-0005-0000-0000-0000F8270000}"/>
    <cellStyle name="Normal 100 6" xfId="9124" xr:uid="{00000000-0005-0000-0000-0000F9270000}"/>
    <cellStyle name="Normal 101" xfId="2533" xr:uid="{00000000-0005-0000-0000-0000FA270000}"/>
    <cellStyle name="Normal 101 2" xfId="2991" xr:uid="{00000000-0005-0000-0000-0000FB270000}"/>
    <cellStyle name="Normal 101 2 2" xfId="3542" xr:uid="{00000000-0005-0000-0000-0000FC270000}"/>
    <cellStyle name="Normal 101 2 2 2" xfId="7127" xr:uid="{00000000-0005-0000-0000-0000FD270000}"/>
    <cellStyle name="Normal 101 2 3" xfId="4050" xr:uid="{00000000-0005-0000-0000-0000FE270000}"/>
    <cellStyle name="Normal 101 2 4" xfId="6564" xr:uid="{00000000-0005-0000-0000-0000FF270000}"/>
    <cellStyle name="Normal 101 2 5" xfId="9127" xr:uid="{00000000-0005-0000-0000-000000280000}"/>
    <cellStyle name="Normal 101 3" xfId="3541" xr:uid="{00000000-0005-0000-0000-000001280000}"/>
    <cellStyle name="Normal 101 3 2" xfId="7126" xr:uid="{00000000-0005-0000-0000-000002280000}"/>
    <cellStyle name="Normal 101 4" xfId="3622" xr:uid="{00000000-0005-0000-0000-000003280000}"/>
    <cellStyle name="Normal 101 5" xfId="6279" xr:uid="{00000000-0005-0000-0000-000004280000}"/>
    <cellStyle name="Normal 101 6" xfId="9126" xr:uid="{00000000-0005-0000-0000-000005280000}"/>
    <cellStyle name="Normal 102" xfId="2534" xr:uid="{00000000-0005-0000-0000-000006280000}"/>
    <cellStyle name="Normal 102 2" xfId="2992" xr:uid="{00000000-0005-0000-0000-000007280000}"/>
    <cellStyle name="Normal 102 2 2" xfId="3544" xr:uid="{00000000-0005-0000-0000-000008280000}"/>
    <cellStyle name="Normal 102 2 2 2" xfId="7129" xr:uid="{00000000-0005-0000-0000-000009280000}"/>
    <cellStyle name="Normal 102 2 3" xfId="3904" xr:uid="{00000000-0005-0000-0000-00000A280000}"/>
    <cellStyle name="Normal 102 2 4" xfId="6565" xr:uid="{00000000-0005-0000-0000-00000B280000}"/>
    <cellStyle name="Normal 102 2 5" xfId="9129" xr:uid="{00000000-0005-0000-0000-00000C280000}"/>
    <cellStyle name="Normal 102 3" xfId="3543" xr:uid="{00000000-0005-0000-0000-00000D280000}"/>
    <cellStyle name="Normal 102 3 2" xfId="7128" xr:uid="{00000000-0005-0000-0000-00000E280000}"/>
    <cellStyle name="Normal 102 4" xfId="3763" xr:uid="{00000000-0005-0000-0000-00000F280000}"/>
    <cellStyle name="Normal 102 5" xfId="6280" xr:uid="{00000000-0005-0000-0000-000010280000}"/>
    <cellStyle name="Normal 102 6" xfId="9128" xr:uid="{00000000-0005-0000-0000-000011280000}"/>
    <cellStyle name="Normal 103" xfId="2535" xr:uid="{00000000-0005-0000-0000-000012280000}"/>
    <cellStyle name="Normal 103 2" xfId="2993" xr:uid="{00000000-0005-0000-0000-000013280000}"/>
    <cellStyle name="Normal 103 2 2" xfId="3546" xr:uid="{00000000-0005-0000-0000-000014280000}"/>
    <cellStyle name="Normal 103 2 2 2" xfId="7131" xr:uid="{00000000-0005-0000-0000-000015280000}"/>
    <cellStyle name="Normal 103 2 3" xfId="3686" xr:uid="{00000000-0005-0000-0000-000016280000}"/>
    <cellStyle name="Normal 103 2 4" xfId="6566" xr:uid="{00000000-0005-0000-0000-000017280000}"/>
    <cellStyle name="Normal 103 2 5" xfId="9131" xr:uid="{00000000-0005-0000-0000-000018280000}"/>
    <cellStyle name="Normal 103 3" xfId="3545" xr:uid="{00000000-0005-0000-0000-000019280000}"/>
    <cellStyle name="Normal 103 3 2" xfId="7130" xr:uid="{00000000-0005-0000-0000-00001A280000}"/>
    <cellStyle name="Normal 103 4" xfId="3655" xr:uid="{00000000-0005-0000-0000-00001B280000}"/>
    <cellStyle name="Normal 103 5" xfId="6281" xr:uid="{00000000-0005-0000-0000-00001C280000}"/>
    <cellStyle name="Normal 103 6" xfId="9130" xr:uid="{00000000-0005-0000-0000-00001D280000}"/>
    <cellStyle name="Normal 104" xfId="2536" xr:uid="{00000000-0005-0000-0000-00001E280000}"/>
    <cellStyle name="Normal 104 2" xfId="2994" xr:uid="{00000000-0005-0000-0000-00001F280000}"/>
    <cellStyle name="Normal 104 2 2" xfId="3548" xr:uid="{00000000-0005-0000-0000-000020280000}"/>
    <cellStyle name="Normal 104 2 2 2" xfId="7133" xr:uid="{00000000-0005-0000-0000-000021280000}"/>
    <cellStyle name="Normal 104 2 3" xfId="4152" xr:uid="{00000000-0005-0000-0000-000022280000}"/>
    <cellStyle name="Normal 104 2 4" xfId="6567" xr:uid="{00000000-0005-0000-0000-000023280000}"/>
    <cellStyle name="Normal 104 2 5" xfId="9133" xr:uid="{00000000-0005-0000-0000-000024280000}"/>
    <cellStyle name="Normal 104 3" xfId="3547" xr:uid="{00000000-0005-0000-0000-000025280000}"/>
    <cellStyle name="Normal 104 3 2" xfId="7132" xr:uid="{00000000-0005-0000-0000-000026280000}"/>
    <cellStyle name="Normal 104 4" xfId="3619" xr:uid="{00000000-0005-0000-0000-000027280000}"/>
    <cellStyle name="Normal 104 5" xfId="6282" xr:uid="{00000000-0005-0000-0000-000028280000}"/>
    <cellStyle name="Normal 104 6" xfId="9132" xr:uid="{00000000-0005-0000-0000-000029280000}"/>
    <cellStyle name="Normal 105" xfId="2537" xr:uid="{00000000-0005-0000-0000-00002A280000}"/>
    <cellStyle name="Normal 105 2" xfId="2995" xr:uid="{00000000-0005-0000-0000-00002B280000}"/>
    <cellStyle name="Normal 105 2 2" xfId="3550" xr:uid="{00000000-0005-0000-0000-00002C280000}"/>
    <cellStyle name="Normal 105 2 2 2" xfId="7135" xr:uid="{00000000-0005-0000-0000-00002D280000}"/>
    <cellStyle name="Normal 105 2 3" xfId="4151" xr:uid="{00000000-0005-0000-0000-00002E280000}"/>
    <cellStyle name="Normal 105 2 4" xfId="6568" xr:uid="{00000000-0005-0000-0000-00002F280000}"/>
    <cellStyle name="Normal 105 2 5" xfId="9135" xr:uid="{00000000-0005-0000-0000-000030280000}"/>
    <cellStyle name="Normal 105 3" xfId="3549" xr:uid="{00000000-0005-0000-0000-000031280000}"/>
    <cellStyle name="Normal 105 3 2" xfId="7134" xr:uid="{00000000-0005-0000-0000-000032280000}"/>
    <cellStyle name="Normal 105 4" xfId="3620" xr:uid="{00000000-0005-0000-0000-000033280000}"/>
    <cellStyle name="Normal 105 5" xfId="6283" xr:uid="{00000000-0005-0000-0000-000034280000}"/>
    <cellStyle name="Normal 105 6" xfId="9134" xr:uid="{00000000-0005-0000-0000-000035280000}"/>
    <cellStyle name="Normal 106" xfId="2538" xr:uid="{00000000-0005-0000-0000-000036280000}"/>
    <cellStyle name="Normal 106 2" xfId="2996" xr:uid="{00000000-0005-0000-0000-000037280000}"/>
    <cellStyle name="Normal 106 2 2" xfId="3552" xr:uid="{00000000-0005-0000-0000-000038280000}"/>
    <cellStyle name="Normal 106 2 2 2" xfId="7137" xr:uid="{00000000-0005-0000-0000-000039280000}"/>
    <cellStyle name="Normal 106 2 3" xfId="3903" xr:uid="{00000000-0005-0000-0000-00003A280000}"/>
    <cellStyle name="Normal 106 2 4" xfId="6569" xr:uid="{00000000-0005-0000-0000-00003B280000}"/>
    <cellStyle name="Normal 106 2 5" xfId="9137" xr:uid="{00000000-0005-0000-0000-00003C280000}"/>
    <cellStyle name="Normal 106 3" xfId="3551" xr:uid="{00000000-0005-0000-0000-00003D280000}"/>
    <cellStyle name="Normal 106 3 2" xfId="7136" xr:uid="{00000000-0005-0000-0000-00003E280000}"/>
    <cellStyle name="Normal 106 4" xfId="3762" xr:uid="{00000000-0005-0000-0000-00003F280000}"/>
    <cellStyle name="Normal 106 5" xfId="6284" xr:uid="{00000000-0005-0000-0000-000040280000}"/>
    <cellStyle name="Normal 106 6" xfId="9136" xr:uid="{00000000-0005-0000-0000-000041280000}"/>
    <cellStyle name="Normal 107" xfId="2539" xr:uid="{00000000-0005-0000-0000-000042280000}"/>
    <cellStyle name="Normal 107 2" xfId="2997" xr:uid="{00000000-0005-0000-0000-000043280000}"/>
    <cellStyle name="Normal 107 2 2" xfId="3554" xr:uid="{00000000-0005-0000-0000-000044280000}"/>
    <cellStyle name="Normal 107 2 2 2" xfId="7139" xr:uid="{00000000-0005-0000-0000-000045280000}"/>
    <cellStyle name="Normal 107 2 3" xfId="3685" xr:uid="{00000000-0005-0000-0000-000046280000}"/>
    <cellStyle name="Normal 107 2 4" xfId="6570" xr:uid="{00000000-0005-0000-0000-000047280000}"/>
    <cellStyle name="Normal 107 2 5" xfId="9139" xr:uid="{00000000-0005-0000-0000-000048280000}"/>
    <cellStyle name="Normal 107 3" xfId="3553" xr:uid="{00000000-0005-0000-0000-000049280000}"/>
    <cellStyle name="Normal 107 3 2" xfId="7138" xr:uid="{00000000-0005-0000-0000-00004A280000}"/>
    <cellStyle name="Normal 107 4" xfId="3654" xr:uid="{00000000-0005-0000-0000-00004B280000}"/>
    <cellStyle name="Normal 107 5" xfId="6285" xr:uid="{00000000-0005-0000-0000-00004C280000}"/>
    <cellStyle name="Normal 107 6" xfId="9138" xr:uid="{00000000-0005-0000-0000-00004D280000}"/>
    <cellStyle name="Normal 108" xfId="126" xr:uid="{00000000-0005-0000-0000-00004E280000}"/>
    <cellStyle name="Normal 108 2" xfId="2998" xr:uid="{00000000-0005-0000-0000-00004F280000}"/>
    <cellStyle name="Normal 108 2 2" xfId="3556" xr:uid="{00000000-0005-0000-0000-000050280000}"/>
    <cellStyle name="Normal 108 2 2 2" xfId="7141" xr:uid="{00000000-0005-0000-0000-000051280000}"/>
    <cellStyle name="Normal 108 2 3" xfId="3951" xr:uid="{00000000-0005-0000-0000-000052280000}"/>
    <cellStyle name="Normal 108 2 4" xfId="6571" xr:uid="{00000000-0005-0000-0000-000053280000}"/>
    <cellStyle name="Normal 108 2 5" xfId="9141" xr:uid="{00000000-0005-0000-0000-000054280000}"/>
    <cellStyle name="Normal 108 3" xfId="3555" xr:uid="{00000000-0005-0000-0000-000055280000}"/>
    <cellStyle name="Normal 108 3 2" xfId="7140" xr:uid="{00000000-0005-0000-0000-000056280000}"/>
    <cellStyle name="Normal 108 4" xfId="3617" xr:uid="{00000000-0005-0000-0000-000057280000}"/>
    <cellStyle name="Normal 108 5" xfId="6286" xr:uid="{00000000-0005-0000-0000-000058280000}"/>
    <cellStyle name="Normal 108 6" xfId="9140" xr:uid="{00000000-0005-0000-0000-000059280000}"/>
    <cellStyle name="Normal 109" xfId="125" xr:uid="{00000000-0005-0000-0000-00005A280000}"/>
    <cellStyle name="Normal 109 2" xfId="2999" xr:uid="{00000000-0005-0000-0000-00005B280000}"/>
    <cellStyle name="Normal 109 2 2" xfId="3558" xr:uid="{00000000-0005-0000-0000-00005C280000}"/>
    <cellStyle name="Normal 109 2 2 2" xfId="7143" xr:uid="{00000000-0005-0000-0000-00005D280000}"/>
    <cellStyle name="Normal 109 2 3" xfId="4049" xr:uid="{00000000-0005-0000-0000-00005E280000}"/>
    <cellStyle name="Normal 109 2 4" xfId="6572" xr:uid="{00000000-0005-0000-0000-00005F280000}"/>
    <cellStyle name="Normal 109 2 5" xfId="9143" xr:uid="{00000000-0005-0000-0000-000060280000}"/>
    <cellStyle name="Normal 109 3" xfId="3557" xr:uid="{00000000-0005-0000-0000-000061280000}"/>
    <cellStyle name="Normal 109 3 2" xfId="7142" xr:uid="{00000000-0005-0000-0000-000062280000}"/>
    <cellStyle name="Normal 109 4" xfId="3618" xr:uid="{00000000-0005-0000-0000-000063280000}"/>
    <cellStyle name="Normal 109 5" xfId="6287" xr:uid="{00000000-0005-0000-0000-000064280000}"/>
    <cellStyle name="Normal 109 6" xfId="9142" xr:uid="{00000000-0005-0000-0000-000065280000}"/>
    <cellStyle name="Normal 11" xfId="2540" xr:uid="{00000000-0005-0000-0000-000066280000}"/>
    <cellStyle name="Normal 11 2" xfId="2541" xr:uid="{00000000-0005-0000-0000-000067280000}"/>
    <cellStyle name="Normal 11 3" xfId="9265" xr:uid="{00000000-0005-0000-0000-000068280000}"/>
    <cellStyle name="Normal 110" xfId="2542" xr:uid="{00000000-0005-0000-0000-000069280000}"/>
    <cellStyle name="Normal 110 2" xfId="3000" xr:uid="{00000000-0005-0000-0000-00006A280000}"/>
    <cellStyle name="Normal 110 2 2" xfId="3560" xr:uid="{00000000-0005-0000-0000-00006B280000}"/>
    <cellStyle name="Normal 110 2 2 2" xfId="7145" xr:uid="{00000000-0005-0000-0000-00006C280000}"/>
    <cellStyle name="Normal 110 2 3" xfId="3902" xr:uid="{00000000-0005-0000-0000-00006D280000}"/>
    <cellStyle name="Normal 110 2 4" xfId="6573" xr:uid="{00000000-0005-0000-0000-00006E280000}"/>
    <cellStyle name="Normal 110 2 5" xfId="9145" xr:uid="{00000000-0005-0000-0000-00006F280000}"/>
    <cellStyle name="Normal 110 3" xfId="3559" xr:uid="{00000000-0005-0000-0000-000070280000}"/>
    <cellStyle name="Normal 110 3 2" xfId="7144" xr:uid="{00000000-0005-0000-0000-000071280000}"/>
    <cellStyle name="Normal 110 4" xfId="3761" xr:uid="{00000000-0005-0000-0000-000072280000}"/>
    <cellStyle name="Normal 110 5" xfId="6288" xr:uid="{00000000-0005-0000-0000-000073280000}"/>
    <cellStyle name="Normal 110 6" xfId="9144" xr:uid="{00000000-0005-0000-0000-000074280000}"/>
    <cellStyle name="Normal 111" xfId="2722" xr:uid="{00000000-0005-0000-0000-000075280000}"/>
    <cellStyle name="Normal 111 2" xfId="2729" xr:uid="{00000000-0005-0000-0000-000076280000}"/>
    <cellStyle name="Normal 111 2 2" xfId="3014" xr:uid="{00000000-0005-0000-0000-000077280000}"/>
    <cellStyle name="Normal 111 2 2 2" xfId="3590" xr:uid="{00000000-0005-0000-0000-000078280000}"/>
    <cellStyle name="Normal 111 2 2 2 2" xfId="7173" xr:uid="{00000000-0005-0000-0000-000079280000}"/>
    <cellStyle name="Normal 111 2 2 3" xfId="6587" xr:uid="{00000000-0005-0000-0000-00007A280000}"/>
    <cellStyle name="Normal 111 2 2 4" xfId="9173" xr:uid="{00000000-0005-0000-0000-00007B280000}"/>
    <cellStyle name="Normal 111 2 3" xfId="3018" xr:uid="{00000000-0005-0000-0000-00007C280000}"/>
    <cellStyle name="Normal 111 2 3 2" xfId="6603" xr:uid="{00000000-0005-0000-0000-00007D280000}"/>
    <cellStyle name="Normal 111 2 4" xfId="3611" xr:uid="{00000000-0005-0000-0000-00007E280000}"/>
    <cellStyle name="Normal 111 2 5" xfId="6302" xr:uid="{00000000-0005-0000-0000-00007F280000}"/>
    <cellStyle name="Normal 111 2 6" xfId="8604" xr:uid="{00000000-0005-0000-0000-000080280000}"/>
    <cellStyle name="Normal 111 3" xfId="3561" xr:uid="{00000000-0005-0000-0000-000081280000}"/>
    <cellStyle name="Normal 111 3 2" xfId="7146" xr:uid="{00000000-0005-0000-0000-000082280000}"/>
    <cellStyle name="Normal 111 4" xfId="4147" xr:uid="{00000000-0005-0000-0000-000083280000}"/>
    <cellStyle name="Normal 111 5" xfId="6018" xr:uid="{00000000-0005-0000-0000-000084280000}"/>
    <cellStyle name="Normal 111 6" xfId="9146" xr:uid="{00000000-0005-0000-0000-000085280000}"/>
    <cellStyle name="Normal 112" xfId="124" xr:uid="{00000000-0005-0000-0000-000086280000}"/>
    <cellStyle name="Normal 112 2" xfId="2726" xr:uid="{00000000-0005-0000-0000-000087280000}"/>
    <cellStyle name="Normal 113" xfId="3015" xr:uid="{00000000-0005-0000-0000-000088280000}"/>
    <cellStyle name="Normal 113 2" xfId="6600" xr:uid="{00000000-0005-0000-0000-000089280000}"/>
    <cellStyle name="Normal 114" xfId="2723" xr:uid="{00000000-0005-0000-0000-00008A280000}"/>
    <cellStyle name="Normal 114 2" xfId="3591" xr:uid="{00000000-0005-0000-0000-00008B280000}"/>
    <cellStyle name="Normal 114 2 2" xfId="7174" xr:uid="{00000000-0005-0000-0000-00008C280000}"/>
    <cellStyle name="Normal 114 3" xfId="4168" xr:uid="{00000000-0005-0000-0000-00008D280000}"/>
    <cellStyle name="Normal 115" xfId="8589" xr:uid="{00000000-0005-0000-0000-00008E280000}"/>
    <cellStyle name="Normal 116" xfId="9187" xr:uid="{00000000-0005-0000-0000-00008F280000}"/>
    <cellStyle name="Normal 116 2" xfId="9202" xr:uid="{00000000-0005-0000-0000-000090280000}"/>
    <cellStyle name="Normal 117" xfId="9189" xr:uid="{00000000-0005-0000-0000-000091280000}"/>
    <cellStyle name="Normal 117 2" xfId="9204" xr:uid="{00000000-0005-0000-0000-000092280000}"/>
    <cellStyle name="Normal 118" xfId="35" xr:uid="{00000000-0005-0000-0000-00002C280000}"/>
    <cellStyle name="Normal 119" xfId="11326" xr:uid="{C07951A4-783E-4812-91AF-C00D4AC0437E}"/>
    <cellStyle name="Normal 12" xfId="2543" xr:uid="{00000000-0005-0000-0000-000093280000}"/>
    <cellStyle name="Normal 12 2" xfId="2544" xr:uid="{00000000-0005-0000-0000-000094280000}"/>
    <cellStyle name="Normal 12 3" xfId="10482" xr:uid="{00000000-0005-0000-0000-000095280000}"/>
    <cellStyle name="Normal 13" xfId="2545" xr:uid="{00000000-0005-0000-0000-000096280000}"/>
    <cellStyle name="Normal 13 2" xfId="2546" xr:uid="{00000000-0005-0000-0000-000097280000}"/>
    <cellStyle name="Normal 13 2 2" xfId="10574" xr:uid="{00000000-0005-0000-0000-000098280000}"/>
    <cellStyle name="Normal 13 3" xfId="10154" xr:uid="{00000000-0005-0000-0000-000099280000}"/>
    <cellStyle name="Normal 13 4" xfId="10096" xr:uid="{00000000-0005-0000-0000-00009A280000}"/>
    <cellStyle name="Normal 14" xfId="2547" xr:uid="{00000000-0005-0000-0000-00009B280000}"/>
    <cellStyle name="Normal 14 2" xfId="2548" xr:uid="{00000000-0005-0000-0000-00009C280000}"/>
    <cellStyle name="Normal 14 2 2" xfId="9263" xr:uid="{00000000-0005-0000-0000-00009D280000}"/>
    <cellStyle name="Normal 14 3" xfId="10481" xr:uid="{00000000-0005-0000-0000-00009E280000}"/>
    <cellStyle name="Normal 14 4" xfId="9264" xr:uid="{00000000-0005-0000-0000-00009F280000}"/>
    <cellStyle name="Normal 15" xfId="2549" xr:uid="{00000000-0005-0000-0000-0000A0280000}"/>
    <cellStyle name="Normal 15 2" xfId="2550" xr:uid="{00000000-0005-0000-0000-0000A1280000}"/>
    <cellStyle name="Normal 15 2 2" xfId="10573" xr:uid="{00000000-0005-0000-0000-0000A2280000}"/>
    <cellStyle name="Normal 15 3" xfId="10153" xr:uid="{00000000-0005-0000-0000-0000A3280000}"/>
    <cellStyle name="Normal 15 4" xfId="10095" xr:uid="{00000000-0005-0000-0000-0000A4280000}"/>
    <cellStyle name="Normal 16" xfId="2551" xr:uid="{00000000-0005-0000-0000-0000A5280000}"/>
    <cellStyle name="Normal 16 2" xfId="2552" xr:uid="{00000000-0005-0000-0000-0000A6280000}"/>
    <cellStyle name="Normal 16 2 2" xfId="9261" xr:uid="{00000000-0005-0000-0000-0000A7280000}"/>
    <cellStyle name="Normal 16 3" xfId="10480" xr:uid="{00000000-0005-0000-0000-0000A8280000}"/>
    <cellStyle name="Normal 16 4" xfId="9262" xr:uid="{00000000-0005-0000-0000-0000A9280000}"/>
    <cellStyle name="Normal 17" xfId="2553" xr:uid="{00000000-0005-0000-0000-0000AA280000}"/>
    <cellStyle name="Normal 17 2" xfId="2554" xr:uid="{00000000-0005-0000-0000-0000AB280000}"/>
    <cellStyle name="Normal 18" xfId="2555" xr:uid="{00000000-0005-0000-0000-0000AC280000}"/>
    <cellStyle name="Normal 18 2" xfId="2556" xr:uid="{00000000-0005-0000-0000-0000AD280000}"/>
    <cellStyle name="Normal 18 2 2" xfId="10464" xr:uid="{00000000-0005-0000-0000-0000AE280000}"/>
    <cellStyle name="Normal 18 3" xfId="10555" xr:uid="{00000000-0005-0000-0000-0000AF280000}"/>
    <cellStyle name="Normal 19" xfId="2557" xr:uid="{00000000-0005-0000-0000-0000B0280000}"/>
    <cellStyle name="Normal 19 2" xfId="2558" xr:uid="{00000000-0005-0000-0000-0000B1280000}"/>
    <cellStyle name="Normal 19 3" xfId="9226" xr:uid="{00000000-0005-0000-0000-0000B2280000}"/>
    <cellStyle name="Normal 2" xfId="7" xr:uid="{00000000-0005-0000-0000-000005000000}"/>
    <cellStyle name="Normal 2 10" xfId="3657" xr:uid="{00000000-0005-0000-0000-0000B4280000}"/>
    <cellStyle name="Normal 2 11" xfId="6017" xr:uid="{00000000-0005-0000-0000-0000B5280000}"/>
    <cellStyle name="Normal 2 12" xfId="9147" xr:uid="{00000000-0005-0000-0000-0000B6280000}"/>
    <cellStyle name="Normal 2 13" xfId="10736" xr:uid="{00000000-0005-0000-0000-0000B7280000}"/>
    <cellStyle name="Normal 2 14" xfId="10733" xr:uid="{00000000-0005-0000-0000-0000B8280000}"/>
    <cellStyle name="Normal 2 2" xfId="14" xr:uid="{00000000-0005-0000-0000-000006000000}"/>
    <cellStyle name="Normal 2 2 2" xfId="4248" xr:uid="{00000000-0005-0000-0000-0000BA280000}"/>
    <cellStyle name="Normal 2 2 3" xfId="4249" xr:uid="{00000000-0005-0000-0000-0000BB280000}"/>
    <cellStyle name="Normal 2 2 3 2" xfId="10816" xr:uid="{00000000-0005-0000-0000-0000BC280000}"/>
    <cellStyle name="Normal 2 2_COREP GL04rev3" xfId="4250" xr:uid="{00000000-0005-0000-0000-0000BD280000}"/>
    <cellStyle name="Normal 2 3" xfId="2728" xr:uid="{00000000-0005-0000-0000-0000BE280000}"/>
    <cellStyle name="Normal 2 3 2" xfId="3013" xr:uid="{00000000-0005-0000-0000-0000BF280000}"/>
    <cellStyle name="Normal 2 3 2 2" xfId="3589" xr:uid="{00000000-0005-0000-0000-0000C0280000}"/>
    <cellStyle name="Normal 2 3 2 2 2" xfId="7172" xr:uid="{00000000-0005-0000-0000-0000C1280000}"/>
    <cellStyle name="Normal 2 3 2 3" xfId="4277" xr:uid="{00000000-0005-0000-0000-0000C2280000}"/>
    <cellStyle name="Normal 2 3 2 4" xfId="6586" xr:uid="{00000000-0005-0000-0000-0000C3280000}"/>
    <cellStyle name="Normal 2 3 2 5" xfId="9172" xr:uid="{00000000-0005-0000-0000-0000C4280000}"/>
    <cellStyle name="Normal 2 3 3" xfId="3017" xr:uid="{00000000-0005-0000-0000-0000C5280000}"/>
    <cellStyle name="Normal 2 3 3 2" xfId="6602" xr:uid="{00000000-0005-0000-0000-0000C6280000}"/>
    <cellStyle name="Normal 2 3 4" xfId="4251" xr:uid="{00000000-0005-0000-0000-0000C7280000}"/>
    <cellStyle name="Normal 2 3 5" xfId="3929" xr:uid="{00000000-0005-0000-0000-0000C8280000}"/>
    <cellStyle name="Normal 2 3 6" xfId="6301" xr:uid="{00000000-0005-0000-0000-0000C9280000}"/>
    <cellStyle name="Normal 2 3 7" xfId="8603" xr:uid="{00000000-0005-0000-0000-0000CA280000}"/>
    <cellStyle name="Normal 2 4" xfId="3562" xr:uid="{00000000-0005-0000-0000-0000CB280000}"/>
    <cellStyle name="Normal 2 4 2" xfId="7147" xr:uid="{00000000-0005-0000-0000-0000CC280000}"/>
    <cellStyle name="Normal 2 5" xfId="2725" xr:uid="{00000000-0005-0000-0000-0000CD280000}"/>
    <cellStyle name="Normal 2 6" xfId="3979" xr:uid="{00000000-0005-0000-0000-0000CE280000}"/>
    <cellStyle name="Normal 2 7" xfId="6016" xr:uid="{00000000-0005-0000-0000-0000CF280000}"/>
    <cellStyle name="Normal 2 8" xfId="4119" xr:uid="{00000000-0005-0000-0000-0000D0280000}"/>
    <cellStyle name="Normal 2 9" xfId="3653" xr:uid="{00000000-0005-0000-0000-0000D1280000}"/>
    <cellStyle name="Normal 2_~0149226" xfId="10817" xr:uid="{00000000-0005-0000-0000-0000D2280000}"/>
    <cellStyle name="Normal 20" xfId="2559" xr:uid="{00000000-0005-0000-0000-0000D3280000}"/>
    <cellStyle name="Normal 20 2" xfId="12" xr:uid="{00000000-0005-0000-0000-000007000000}"/>
    <cellStyle name="Normal 20 2 2" xfId="2560" xr:uid="{00000000-0005-0000-0000-0000D4280000}"/>
    <cellStyle name="Normal 20 3" xfId="10138" xr:uid="{00000000-0005-0000-0000-0000D5280000}"/>
    <cellStyle name="Normal 21" xfId="2561" xr:uid="{00000000-0005-0000-0000-0000D6280000}"/>
    <cellStyle name="Normal 21 2" xfId="2562" xr:uid="{00000000-0005-0000-0000-0000D7280000}"/>
    <cellStyle name="Normal 22" xfId="2563" xr:uid="{00000000-0005-0000-0000-0000D8280000}"/>
    <cellStyle name="Normal 22 2" xfId="2564" xr:uid="{00000000-0005-0000-0000-0000D9280000}"/>
    <cellStyle name="Normal 23" xfId="2565" xr:uid="{00000000-0005-0000-0000-0000DA280000}"/>
    <cellStyle name="Normal 23 2" xfId="2566" xr:uid="{00000000-0005-0000-0000-0000DB280000}"/>
    <cellStyle name="Normal 24" xfId="2567" xr:uid="{00000000-0005-0000-0000-0000DC280000}"/>
    <cellStyle name="Normal 24 2" xfId="2568" xr:uid="{00000000-0005-0000-0000-0000DD280000}"/>
    <cellStyle name="Normal 25" xfId="2569" xr:uid="{00000000-0005-0000-0000-0000DE280000}"/>
    <cellStyle name="Normal 25 2" xfId="2570" xr:uid="{00000000-0005-0000-0000-0000DF280000}"/>
    <cellStyle name="Normal 26" xfId="2571" xr:uid="{00000000-0005-0000-0000-0000E0280000}"/>
    <cellStyle name="Normal 26 2" xfId="2572" xr:uid="{00000000-0005-0000-0000-0000E1280000}"/>
    <cellStyle name="Normal 27" xfId="2573" xr:uid="{00000000-0005-0000-0000-0000E2280000}"/>
    <cellStyle name="Normal 27 2" xfId="2574" xr:uid="{00000000-0005-0000-0000-0000E3280000}"/>
    <cellStyle name="Normal 28" xfId="2575" xr:uid="{00000000-0005-0000-0000-0000E4280000}"/>
    <cellStyle name="Normal 28 2" xfId="2576" xr:uid="{00000000-0005-0000-0000-0000E5280000}"/>
    <cellStyle name="Normal 29" xfId="2577" xr:uid="{00000000-0005-0000-0000-0000E6280000}"/>
    <cellStyle name="Normal 29 2" xfId="2578" xr:uid="{00000000-0005-0000-0000-0000E7280000}"/>
    <cellStyle name="Normal 3" xfId="17" xr:uid="{00000000-0005-0000-0000-000008000000}"/>
    <cellStyle name="Normal 3 10" xfId="97" xr:uid="{00000000-0005-0000-0000-0000E8280000}"/>
    <cellStyle name="Normal 3 2" xfId="98" xr:uid="{00000000-0005-0000-0000-0000E9280000}"/>
    <cellStyle name="Normal 3 2 2" xfId="2579" xr:uid="{00000000-0005-0000-0000-0000EA280000}"/>
    <cellStyle name="Normal 3 2 3" xfId="3002" xr:uid="{00000000-0005-0000-0000-0000EB280000}"/>
    <cellStyle name="Normal 3 2 3 2" xfId="3565" xr:uid="{00000000-0005-0000-0000-0000EC280000}"/>
    <cellStyle name="Normal 3 2 3 2 2" xfId="7150" xr:uid="{00000000-0005-0000-0000-0000ED280000}"/>
    <cellStyle name="Normal 3 2 3 3" xfId="4150" xr:uid="{00000000-0005-0000-0000-0000EE280000}"/>
    <cellStyle name="Normal 3 2 3 4" xfId="6575" xr:uid="{00000000-0005-0000-0000-0000EF280000}"/>
    <cellStyle name="Normal 3 2 3 5" xfId="9150" xr:uid="{00000000-0005-0000-0000-0000F0280000}"/>
    <cellStyle name="Normal 3 2 4" xfId="3564" xr:uid="{00000000-0005-0000-0000-0000F1280000}"/>
    <cellStyle name="Normal 3 2 4 2" xfId="7149" xr:uid="{00000000-0005-0000-0000-0000F2280000}"/>
    <cellStyle name="Normal 3 2 5" xfId="4253" xr:uid="{00000000-0005-0000-0000-0000F3280000}"/>
    <cellStyle name="Normal 3 2 6" xfId="3616" xr:uid="{00000000-0005-0000-0000-0000F4280000}"/>
    <cellStyle name="Normal 3 2 7" xfId="6290" xr:uid="{00000000-0005-0000-0000-0000F5280000}"/>
    <cellStyle name="Normal 3 2 8" xfId="9149" xr:uid="{00000000-0005-0000-0000-0000F6280000}"/>
    <cellStyle name="Normal 3 3" xfId="99" xr:uid="{00000000-0005-0000-0000-0000F7280000}"/>
    <cellStyle name="Normal 3 3 2" xfId="4254" xr:uid="{00000000-0005-0000-0000-0000F8280000}"/>
    <cellStyle name="Normal 3 3_Balanse" xfId="11256" xr:uid="{00000000-0005-0000-0000-0000F9280000}"/>
    <cellStyle name="Normal 3 4" xfId="3001" xr:uid="{00000000-0005-0000-0000-0000FA280000}"/>
    <cellStyle name="Normal 3 4 2" xfId="3566" xr:uid="{00000000-0005-0000-0000-0000FB280000}"/>
    <cellStyle name="Normal 3 4 2 2" xfId="7151" xr:uid="{00000000-0005-0000-0000-0000FC280000}"/>
    <cellStyle name="Normal 3 4 3" xfId="3684" xr:uid="{00000000-0005-0000-0000-0000FD280000}"/>
    <cellStyle name="Normal 3 4 4" xfId="6574" xr:uid="{00000000-0005-0000-0000-0000FE280000}"/>
    <cellStyle name="Normal 3 4 5" xfId="9151" xr:uid="{00000000-0005-0000-0000-0000FF280000}"/>
    <cellStyle name="Normal 3 4 6" xfId="10479" xr:uid="{00000000-0005-0000-0000-000000290000}"/>
    <cellStyle name="Normal 3 5" xfId="3563" xr:uid="{00000000-0005-0000-0000-000001290000}"/>
    <cellStyle name="Normal 3 5 2" xfId="7148" xr:uid="{00000000-0005-0000-0000-000002290000}"/>
    <cellStyle name="Normal 3 5 3" xfId="10094" xr:uid="{00000000-0005-0000-0000-000003290000}"/>
    <cellStyle name="Normal 3 6" xfId="4252" xr:uid="{00000000-0005-0000-0000-000004290000}"/>
    <cellStyle name="Normal 3 7" xfId="3615" xr:uid="{00000000-0005-0000-0000-000005290000}"/>
    <cellStyle name="Normal 3 8" xfId="6289" xr:uid="{00000000-0005-0000-0000-000006290000}"/>
    <cellStyle name="Normal 3 9" xfId="9148" xr:uid="{00000000-0005-0000-0000-000007290000}"/>
    <cellStyle name="Normal 3_~1520012" xfId="4255" xr:uid="{00000000-0005-0000-0000-000008290000}"/>
    <cellStyle name="Normal 30" xfId="2580" xr:uid="{00000000-0005-0000-0000-000009290000}"/>
    <cellStyle name="Normal 30 2" xfId="2581" xr:uid="{00000000-0005-0000-0000-00000A290000}"/>
    <cellStyle name="Normal 31" xfId="2582" xr:uid="{00000000-0005-0000-0000-00000B290000}"/>
    <cellStyle name="Normal 31 2" xfId="2583" xr:uid="{00000000-0005-0000-0000-00000C290000}"/>
    <cellStyle name="Normal 32" xfId="2584" xr:uid="{00000000-0005-0000-0000-00000D290000}"/>
    <cellStyle name="Normal 32 2" xfId="2585" xr:uid="{00000000-0005-0000-0000-00000E290000}"/>
    <cellStyle name="Normal 33" xfId="2586" xr:uid="{00000000-0005-0000-0000-00000F290000}"/>
    <cellStyle name="Normal 33 2" xfId="2587" xr:uid="{00000000-0005-0000-0000-000010290000}"/>
    <cellStyle name="Normal 34" xfId="2588" xr:uid="{00000000-0005-0000-0000-000011290000}"/>
    <cellStyle name="Normal 34 2" xfId="2589" xr:uid="{00000000-0005-0000-0000-000012290000}"/>
    <cellStyle name="Normal 35" xfId="3" xr:uid="{00000000-0005-0000-0000-000009000000}"/>
    <cellStyle name="Normal 35 2" xfId="8" xr:uid="{00000000-0005-0000-0000-00000A000000}"/>
    <cellStyle name="Normal 35 2 2" xfId="2591" xr:uid="{00000000-0005-0000-0000-000014290000}"/>
    <cellStyle name="Normal 35 3" xfId="10" xr:uid="{00000000-0005-0000-0000-00000B000000}"/>
    <cellStyle name="Normal 35 4" xfId="2590" xr:uid="{00000000-0005-0000-0000-000013290000}"/>
    <cellStyle name="Normal 36" xfId="2592" xr:uid="{00000000-0005-0000-0000-000015290000}"/>
    <cellStyle name="Normal 36 2" xfId="2593" xr:uid="{00000000-0005-0000-0000-000016290000}"/>
    <cellStyle name="Normal 37" xfId="2594" xr:uid="{00000000-0005-0000-0000-000017290000}"/>
    <cellStyle name="Normal 37 2" xfId="2595" xr:uid="{00000000-0005-0000-0000-000018290000}"/>
    <cellStyle name="Normal 38" xfId="2596" xr:uid="{00000000-0005-0000-0000-000019290000}"/>
    <cellStyle name="Normal 38 2" xfId="2597" xr:uid="{00000000-0005-0000-0000-00001A290000}"/>
    <cellStyle name="Normal 39" xfId="2598" xr:uid="{00000000-0005-0000-0000-00001B290000}"/>
    <cellStyle name="Normal 39 2" xfId="2599" xr:uid="{00000000-0005-0000-0000-00001C290000}"/>
    <cellStyle name="Normal 4" xfId="100" xr:uid="{00000000-0005-0000-0000-00001D290000}"/>
    <cellStyle name="Normal 4 2" xfId="2600" xr:uid="{00000000-0005-0000-0000-00001E290000}"/>
    <cellStyle name="Normal 4 2 2" xfId="9260" xr:uid="{00000000-0005-0000-0000-00001F290000}"/>
    <cellStyle name="Normal 4 2_Balanse" xfId="11257" xr:uid="{00000000-0005-0000-0000-000020290000}"/>
    <cellStyle name="Normal 4 3" xfId="3003" xr:uid="{00000000-0005-0000-0000-000021290000}"/>
    <cellStyle name="Normal 4 3 2" xfId="3568" xr:uid="{00000000-0005-0000-0000-000022290000}"/>
    <cellStyle name="Normal 4 3 2 2" xfId="7153" xr:uid="{00000000-0005-0000-0000-000023290000}"/>
    <cellStyle name="Normal 4 3 3" xfId="4149" xr:uid="{00000000-0005-0000-0000-000024290000}"/>
    <cellStyle name="Normal 4 3 4" xfId="6576" xr:uid="{00000000-0005-0000-0000-000025290000}"/>
    <cellStyle name="Normal 4 3 5" xfId="9153" xr:uid="{00000000-0005-0000-0000-000026290000}"/>
    <cellStyle name="Normal 4 4" xfId="3567" xr:uid="{00000000-0005-0000-0000-000027290000}"/>
    <cellStyle name="Normal 4 4 2" xfId="7152" xr:uid="{00000000-0005-0000-0000-000028290000}"/>
    <cellStyle name="Normal 4 4 3" xfId="9259" xr:uid="{00000000-0005-0000-0000-000029290000}"/>
    <cellStyle name="Normal 4 5" xfId="4256" xr:uid="{00000000-0005-0000-0000-00002A290000}"/>
    <cellStyle name="Normal 4 5 2" xfId="10478" xr:uid="{00000000-0005-0000-0000-00002B290000}"/>
    <cellStyle name="Normal 4 5 3" xfId="10093" xr:uid="{00000000-0005-0000-0000-00002C290000}"/>
    <cellStyle name="Normal 4 5 4" xfId="9258" xr:uid="{00000000-0005-0000-0000-00002D290000}"/>
    <cellStyle name="Normal 4 6" xfId="3760" xr:uid="{00000000-0005-0000-0000-00002E290000}"/>
    <cellStyle name="Normal 4 6 2" xfId="10152" xr:uid="{00000000-0005-0000-0000-00002F290000}"/>
    <cellStyle name="Normal 4 6 3" xfId="9257" xr:uid="{00000000-0005-0000-0000-000030290000}"/>
    <cellStyle name="Normal 4 7" xfId="6291" xr:uid="{00000000-0005-0000-0000-000031290000}"/>
    <cellStyle name="Normal 4 8" xfId="9152" xr:uid="{00000000-0005-0000-0000-000032290000}"/>
    <cellStyle name="Normal 4 9" xfId="10835" xr:uid="{00000000-0005-0000-0000-000033290000}"/>
    <cellStyle name="Normal 40" xfId="2601" xr:uid="{00000000-0005-0000-0000-000034290000}"/>
    <cellStyle name="Normal 40 2" xfId="2602" xr:uid="{00000000-0005-0000-0000-000035290000}"/>
    <cellStyle name="Normal 41" xfId="2603" xr:uid="{00000000-0005-0000-0000-000036290000}"/>
    <cellStyle name="Normal 41 2" xfId="2604" xr:uid="{00000000-0005-0000-0000-000037290000}"/>
    <cellStyle name="Normal 42" xfId="2605" xr:uid="{00000000-0005-0000-0000-000038290000}"/>
    <cellStyle name="Normal 42 2" xfId="2606" xr:uid="{00000000-0005-0000-0000-000039290000}"/>
    <cellStyle name="Normal 43" xfId="2607" xr:uid="{00000000-0005-0000-0000-00003A290000}"/>
    <cellStyle name="Normal 43 2" xfId="2608" xr:uid="{00000000-0005-0000-0000-00003B290000}"/>
    <cellStyle name="Normal 44" xfId="2609" xr:uid="{00000000-0005-0000-0000-00003C290000}"/>
    <cellStyle name="Normal 44 2" xfId="2610" xr:uid="{00000000-0005-0000-0000-00003D290000}"/>
    <cellStyle name="Normal 45" xfId="2611" xr:uid="{00000000-0005-0000-0000-00003E290000}"/>
    <cellStyle name="Normal 45 2" xfId="2612" xr:uid="{00000000-0005-0000-0000-00003F290000}"/>
    <cellStyle name="Normal 46" xfId="2613" xr:uid="{00000000-0005-0000-0000-000040290000}"/>
    <cellStyle name="Normal 46 2" xfId="2614" xr:uid="{00000000-0005-0000-0000-000041290000}"/>
    <cellStyle name="Normal 47" xfId="2615" xr:uid="{00000000-0005-0000-0000-000042290000}"/>
    <cellStyle name="Normal 47 2" xfId="2616" xr:uid="{00000000-0005-0000-0000-000043290000}"/>
    <cellStyle name="Normal 48" xfId="2617" xr:uid="{00000000-0005-0000-0000-000044290000}"/>
    <cellStyle name="Normal 48 2" xfId="2618" xr:uid="{00000000-0005-0000-0000-000045290000}"/>
    <cellStyle name="Normal 49" xfId="2619" xr:uid="{00000000-0005-0000-0000-000046290000}"/>
    <cellStyle name="Normal 49 2" xfId="2620" xr:uid="{00000000-0005-0000-0000-000047290000}"/>
    <cellStyle name="Normal 5" xfId="120" xr:uid="{00000000-0005-0000-0000-000048290000}"/>
    <cellStyle name="Normal 5 2" xfId="2622" xr:uid="{00000000-0005-0000-0000-000049290000}"/>
    <cellStyle name="Normal 5 2 2" xfId="5950" xr:uid="{00000000-0005-0000-0000-00004A290000}"/>
    <cellStyle name="Normal 5 2 2 2" xfId="8583" xr:uid="{00000000-0005-0000-0000-00004B290000}"/>
    <cellStyle name="Normal 5 2 2 3" xfId="9256" xr:uid="{00000000-0005-0000-0000-00004C290000}"/>
    <cellStyle name="Normal 5 2 3" xfId="4285" xr:uid="{00000000-0005-0000-0000-00004D290000}"/>
    <cellStyle name="Normal 5 2 3 2" xfId="7178" xr:uid="{00000000-0005-0000-0000-00004E290000}"/>
    <cellStyle name="Normal 5 2 4" xfId="10092" xr:uid="{00000000-0005-0000-0000-00004F290000}"/>
    <cellStyle name="Normal 5 2 5" xfId="10818" xr:uid="{00000000-0005-0000-0000-000050290000}"/>
    <cellStyle name="Normal 5 3" xfId="2621" xr:uid="{00000000-0005-0000-0000-000051290000}"/>
    <cellStyle name="Normal 5 3 2" xfId="5253" xr:uid="{00000000-0005-0000-0000-000052290000}"/>
    <cellStyle name="Normal 5 3 2 2" xfId="7886" xr:uid="{00000000-0005-0000-0000-000053290000}"/>
    <cellStyle name="Normal 5 3 2 3" xfId="9255" xr:uid="{00000000-0005-0000-0000-000054290000}"/>
    <cellStyle name="Normal 5 3 3" xfId="4329" xr:uid="{00000000-0005-0000-0000-000055290000}"/>
    <cellStyle name="Normal 5 3 3 2" xfId="7182" xr:uid="{00000000-0005-0000-0000-000056290000}"/>
    <cellStyle name="Normal 5 3 4" xfId="10091" xr:uid="{00000000-0005-0000-0000-000057290000}"/>
    <cellStyle name="Normal 5 4" xfId="2727" xr:uid="{00000000-0005-0000-0000-000058290000}"/>
    <cellStyle name="Normal 5 4 2" xfId="7882" xr:uid="{00000000-0005-0000-0000-000059290000}"/>
    <cellStyle name="Normal 5 4 3" xfId="5229" xr:uid="{00000000-0005-0000-0000-00005A290000}"/>
    <cellStyle name="Normal 5 5" xfId="4173" xr:uid="{00000000-0005-0000-0000-00005B290000}"/>
    <cellStyle name="Normal 5 5 2" xfId="7175" xr:uid="{00000000-0005-0000-0000-00005C290000}"/>
    <cellStyle name="Normal 5 5 3" xfId="9254" xr:uid="{00000000-0005-0000-0000-00005D290000}"/>
    <cellStyle name="Normal 5 6" xfId="10477" xr:uid="{00000000-0005-0000-0000-00005E290000}"/>
    <cellStyle name="Normal 5 7" xfId="10090" xr:uid="{00000000-0005-0000-0000-00005F290000}"/>
    <cellStyle name="Normal 5_20130128_ITS on reporting_Annex I_CA" xfId="10819" xr:uid="{00000000-0005-0000-0000-000060290000}"/>
    <cellStyle name="Normal 50" xfId="2623" xr:uid="{00000000-0005-0000-0000-000061290000}"/>
    <cellStyle name="Normal 50 2" xfId="2624" xr:uid="{00000000-0005-0000-0000-000062290000}"/>
    <cellStyle name="Normal 51" xfId="2625" xr:uid="{00000000-0005-0000-0000-000063290000}"/>
    <cellStyle name="Normal 51 2" xfId="2626" xr:uid="{00000000-0005-0000-0000-000064290000}"/>
    <cellStyle name="Normal 52" xfId="2627" xr:uid="{00000000-0005-0000-0000-000065290000}"/>
    <cellStyle name="Normal 52 2" xfId="2628" xr:uid="{00000000-0005-0000-0000-000066290000}"/>
    <cellStyle name="Normal 53" xfId="2629" xr:uid="{00000000-0005-0000-0000-000067290000}"/>
    <cellStyle name="Normal 53 2" xfId="2630" xr:uid="{00000000-0005-0000-0000-000068290000}"/>
    <cellStyle name="Normal 54" xfId="2631" xr:uid="{00000000-0005-0000-0000-000069290000}"/>
    <cellStyle name="Normal 54 2" xfId="2632" xr:uid="{00000000-0005-0000-0000-00006A290000}"/>
    <cellStyle name="Normal 55" xfId="2633" xr:uid="{00000000-0005-0000-0000-00006B290000}"/>
    <cellStyle name="Normal 55 2" xfId="2634" xr:uid="{00000000-0005-0000-0000-00006C290000}"/>
    <cellStyle name="Normal 56" xfId="2635" xr:uid="{00000000-0005-0000-0000-00006D290000}"/>
    <cellStyle name="Normal 56 2" xfId="2636" xr:uid="{00000000-0005-0000-0000-00006E290000}"/>
    <cellStyle name="Normal 57" xfId="2637" xr:uid="{00000000-0005-0000-0000-00006F290000}"/>
    <cellStyle name="Normal 57 2" xfId="2638" xr:uid="{00000000-0005-0000-0000-000070290000}"/>
    <cellStyle name="Normal 58" xfId="2639" xr:uid="{00000000-0005-0000-0000-000071290000}"/>
    <cellStyle name="Normal 58 2" xfId="2640" xr:uid="{00000000-0005-0000-0000-000072290000}"/>
    <cellStyle name="Normal 59" xfId="2641" xr:uid="{00000000-0005-0000-0000-000073290000}"/>
    <cellStyle name="Normal 59 2" xfId="2642" xr:uid="{00000000-0005-0000-0000-000074290000}"/>
    <cellStyle name="Normal 6" xfId="2643" xr:uid="{00000000-0005-0000-0000-000075290000}"/>
    <cellStyle name="Normal 6 2" xfId="2644" xr:uid="{00000000-0005-0000-0000-000076290000}"/>
    <cellStyle name="Normal 6 2 2" xfId="5951" xr:uid="{00000000-0005-0000-0000-000077290000}"/>
    <cellStyle name="Normal 6 2 2 2" xfId="8584" xr:uid="{00000000-0005-0000-0000-000078290000}"/>
    <cellStyle name="Normal 6 2 2 3" xfId="10476" xr:uid="{00000000-0005-0000-0000-000079290000}"/>
    <cellStyle name="Normal 6 2 3" xfId="4286" xr:uid="{00000000-0005-0000-0000-00007A290000}"/>
    <cellStyle name="Normal 6 2 3 2" xfId="7179" xr:uid="{00000000-0005-0000-0000-00007B290000}"/>
    <cellStyle name="Normal 6 2 4" xfId="10571" xr:uid="{00000000-0005-0000-0000-00007C290000}"/>
    <cellStyle name="Normal 6 3" xfId="4330" xr:uid="{00000000-0005-0000-0000-00007D290000}"/>
    <cellStyle name="Normal 6 3 2" xfId="5952" xr:uid="{00000000-0005-0000-0000-00007E290000}"/>
    <cellStyle name="Normal 6 3 2 2" xfId="8585" xr:uid="{00000000-0005-0000-0000-00007F290000}"/>
    <cellStyle name="Normal 6 3 2 3" xfId="10475" xr:uid="{00000000-0005-0000-0000-000080290000}"/>
    <cellStyle name="Normal 6 3 3" xfId="7183" xr:uid="{00000000-0005-0000-0000-000081290000}"/>
    <cellStyle name="Normal 6 3 4" xfId="10570" xr:uid="{00000000-0005-0000-0000-000082290000}"/>
    <cellStyle name="Normal 6 4" xfId="5230" xr:uid="{00000000-0005-0000-0000-000083290000}"/>
    <cellStyle name="Normal 6 4 2" xfId="7883" xr:uid="{00000000-0005-0000-0000-000084290000}"/>
    <cellStyle name="Normal 6 4 3" xfId="9253" xr:uid="{00000000-0005-0000-0000-000085290000}"/>
    <cellStyle name="Normal 6 5" xfId="4174" xr:uid="{00000000-0005-0000-0000-000086290000}"/>
    <cellStyle name="Normal 6 5 2" xfId="7176" xr:uid="{00000000-0005-0000-0000-000087290000}"/>
    <cellStyle name="Normal 6 6" xfId="10089" xr:uid="{00000000-0005-0000-0000-000088290000}"/>
    <cellStyle name="Normal 6 7" xfId="10572" xr:uid="{00000000-0005-0000-0000-000089290000}"/>
    <cellStyle name="Normal 6 8" xfId="10820" xr:uid="{00000000-0005-0000-0000-00008A290000}"/>
    <cellStyle name="Normal 6_Balanse" xfId="11258" xr:uid="{00000000-0005-0000-0000-00008B290000}"/>
    <cellStyle name="Normal 60" xfId="2645" xr:uid="{00000000-0005-0000-0000-00008C290000}"/>
    <cellStyle name="Normal 60 2" xfId="2646" xr:uid="{00000000-0005-0000-0000-00008D290000}"/>
    <cellStyle name="Normal 61" xfId="2647" xr:uid="{00000000-0005-0000-0000-00008E290000}"/>
    <cellStyle name="Normal 61 2" xfId="2648" xr:uid="{00000000-0005-0000-0000-00008F290000}"/>
    <cellStyle name="Normal 62" xfId="2649" xr:uid="{00000000-0005-0000-0000-000090290000}"/>
    <cellStyle name="Normal 62 2" xfId="2650" xr:uid="{00000000-0005-0000-0000-000091290000}"/>
    <cellStyle name="Normal 63" xfId="2651" xr:uid="{00000000-0005-0000-0000-000092290000}"/>
    <cellStyle name="Normal 63 2" xfId="2652" xr:uid="{00000000-0005-0000-0000-000093290000}"/>
    <cellStyle name="Normal 64" xfId="2653" xr:uid="{00000000-0005-0000-0000-000094290000}"/>
    <cellStyle name="Normal 64 2" xfId="2654" xr:uid="{00000000-0005-0000-0000-000095290000}"/>
    <cellStyle name="Normal 65" xfId="2655" xr:uid="{00000000-0005-0000-0000-000096290000}"/>
    <cellStyle name="Normal 65 2" xfId="2656" xr:uid="{00000000-0005-0000-0000-000097290000}"/>
    <cellStyle name="Normal 66" xfId="2657" xr:uid="{00000000-0005-0000-0000-000098290000}"/>
    <cellStyle name="Normal 66 2" xfId="2658" xr:uid="{00000000-0005-0000-0000-000099290000}"/>
    <cellStyle name="Normal 67" xfId="2659" xr:uid="{00000000-0005-0000-0000-00009A290000}"/>
    <cellStyle name="Normal 67 2" xfId="2660" xr:uid="{00000000-0005-0000-0000-00009B290000}"/>
    <cellStyle name="Normal 68" xfId="2661" xr:uid="{00000000-0005-0000-0000-00009C290000}"/>
    <cellStyle name="Normal 68 2" xfId="2662" xr:uid="{00000000-0005-0000-0000-00009D290000}"/>
    <cellStyle name="Normal 69" xfId="2663" xr:uid="{00000000-0005-0000-0000-00009E290000}"/>
    <cellStyle name="Normal 69 2" xfId="2664" xr:uid="{00000000-0005-0000-0000-00009F290000}"/>
    <cellStyle name="Normal 7" xfId="2665" xr:uid="{00000000-0005-0000-0000-0000A0290000}"/>
    <cellStyle name="Normal 7 2" xfId="2666" xr:uid="{00000000-0005-0000-0000-0000A1290000}"/>
    <cellStyle name="Normal 7 2 2" xfId="5953" xr:uid="{00000000-0005-0000-0000-0000A2290000}"/>
    <cellStyle name="Normal 7 2 2 2" xfId="8586" xr:uid="{00000000-0005-0000-0000-0000A3290000}"/>
    <cellStyle name="Normal 7 2 2 3" xfId="10474" xr:uid="{00000000-0005-0000-0000-0000A4290000}"/>
    <cellStyle name="Normal 7 2 3" xfId="4289" xr:uid="{00000000-0005-0000-0000-0000A5290000}"/>
    <cellStyle name="Normal 7 2 3 2" xfId="7180" xr:uid="{00000000-0005-0000-0000-0000A6290000}"/>
    <cellStyle name="Normal 7 2 4" xfId="10569" xr:uid="{00000000-0005-0000-0000-0000A7290000}"/>
    <cellStyle name="Normal 7 2 5" xfId="10822" xr:uid="{00000000-0005-0000-0000-0000A8290000}"/>
    <cellStyle name="Normal 7 3" xfId="4333" xr:uid="{00000000-0005-0000-0000-0000A9290000}"/>
    <cellStyle name="Normal 7 3 2" xfId="5954" xr:uid="{00000000-0005-0000-0000-0000AA290000}"/>
    <cellStyle name="Normal 7 3 2 2" xfId="8587" xr:uid="{00000000-0005-0000-0000-0000AB290000}"/>
    <cellStyle name="Normal 7 3 2 3" xfId="10473" xr:uid="{00000000-0005-0000-0000-0000AC290000}"/>
    <cellStyle name="Normal 7 3 3" xfId="7184" xr:uid="{00000000-0005-0000-0000-0000AD290000}"/>
    <cellStyle name="Normal 7 3 4" xfId="10568" xr:uid="{00000000-0005-0000-0000-0000AE290000}"/>
    <cellStyle name="Normal 7 4" xfId="5233" xr:uid="{00000000-0005-0000-0000-0000AF290000}"/>
    <cellStyle name="Normal 7 4 2" xfId="7884" xr:uid="{00000000-0005-0000-0000-0000B0290000}"/>
    <cellStyle name="Normal 7 4 3" xfId="9252" xr:uid="{00000000-0005-0000-0000-0000B1290000}"/>
    <cellStyle name="Normal 7 5" xfId="4278" xr:uid="{00000000-0005-0000-0000-0000B2290000}"/>
    <cellStyle name="Normal 7 5 2" xfId="7177" xr:uid="{00000000-0005-0000-0000-0000B3290000}"/>
    <cellStyle name="Normal 7 6" xfId="10088" xr:uid="{00000000-0005-0000-0000-0000B4290000}"/>
    <cellStyle name="Normal 7 7" xfId="10821" xr:uid="{00000000-0005-0000-0000-0000B5290000}"/>
    <cellStyle name="Normal 7_Balanse" xfId="11259" xr:uid="{00000000-0005-0000-0000-0000B6290000}"/>
    <cellStyle name="Normal 70" xfId="2667" xr:uid="{00000000-0005-0000-0000-0000B7290000}"/>
    <cellStyle name="Normal 70 2" xfId="2668" xr:uid="{00000000-0005-0000-0000-0000B8290000}"/>
    <cellStyle name="Normal 71" xfId="2669" xr:uid="{00000000-0005-0000-0000-0000B9290000}"/>
    <cellStyle name="Normal 71 2" xfId="2670" xr:uid="{00000000-0005-0000-0000-0000BA290000}"/>
    <cellStyle name="Normal 72" xfId="2671" xr:uid="{00000000-0005-0000-0000-0000BB290000}"/>
    <cellStyle name="Normal 72 2" xfId="2672" xr:uid="{00000000-0005-0000-0000-0000BC290000}"/>
    <cellStyle name="Normal 73" xfId="2673" xr:uid="{00000000-0005-0000-0000-0000BD290000}"/>
    <cellStyle name="Normal 73 2" xfId="2674" xr:uid="{00000000-0005-0000-0000-0000BE290000}"/>
    <cellStyle name="Normal 74" xfId="2675" xr:uid="{00000000-0005-0000-0000-0000BF290000}"/>
    <cellStyle name="Normal 74 2" xfId="2676" xr:uid="{00000000-0005-0000-0000-0000C0290000}"/>
    <cellStyle name="Normal 75" xfId="2677" xr:uid="{00000000-0005-0000-0000-0000C1290000}"/>
    <cellStyle name="Normal 75 2" xfId="2678" xr:uid="{00000000-0005-0000-0000-0000C2290000}"/>
    <cellStyle name="Normal 76" xfId="2679" xr:uid="{00000000-0005-0000-0000-0000C3290000}"/>
    <cellStyle name="Normal 76 2" xfId="2680" xr:uid="{00000000-0005-0000-0000-0000C4290000}"/>
    <cellStyle name="Normal 77" xfId="127" xr:uid="{00000000-0005-0000-0000-0000C5290000}"/>
    <cellStyle name="Normal 77 2" xfId="2681" xr:uid="{00000000-0005-0000-0000-0000C6290000}"/>
    <cellStyle name="Normal 78" xfId="2682" xr:uid="{00000000-0005-0000-0000-0000C7290000}"/>
    <cellStyle name="Normal 79" xfId="2683" xr:uid="{00000000-0005-0000-0000-0000C8290000}"/>
    <cellStyle name="Normal 8" xfId="2684" xr:uid="{00000000-0005-0000-0000-0000C9290000}"/>
    <cellStyle name="Normal 8 2" xfId="2685" xr:uid="{00000000-0005-0000-0000-0000CA290000}"/>
    <cellStyle name="Normal 8 2 2" xfId="10151" xr:uid="{00000000-0005-0000-0000-0000CB290000}"/>
    <cellStyle name="Normal 8 3" xfId="4282" xr:uid="{00000000-0005-0000-0000-0000CC290000}"/>
    <cellStyle name="Normal 8 3 2" xfId="9251" xr:uid="{00000000-0005-0000-0000-0000CD290000}"/>
    <cellStyle name="Normal 8 4" xfId="10567" xr:uid="{00000000-0005-0000-0000-0000CE290000}"/>
    <cellStyle name="Normal 8 5" xfId="10823" xr:uid="{00000000-0005-0000-0000-0000CF290000}"/>
    <cellStyle name="Normal 8_Balanse" xfId="11260" xr:uid="{00000000-0005-0000-0000-0000D0290000}"/>
    <cellStyle name="Normal 80" xfId="2686" xr:uid="{00000000-0005-0000-0000-0000D1290000}"/>
    <cellStyle name="Normal 81" xfId="2687" xr:uid="{00000000-0005-0000-0000-0000D2290000}"/>
    <cellStyle name="Normal 82" xfId="2688" xr:uid="{00000000-0005-0000-0000-0000D3290000}"/>
    <cellStyle name="Normal 83" xfId="2689" xr:uid="{00000000-0005-0000-0000-0000D4290000}"/>
    <cellStyle name="Normal 84" xfId="2690" xr:uid="{00000000-0005-0000-0000-0000D5290000}"/>
    <cellStyle name="Normal 85" xfId="2691" xr:uid="{00000000-0005-0000-0000-0000D6290000}"/>
    <cellStyle name="Normal 86" xfId="2692" xr:uid="{00000000-0005-0000-0000-0000D7290000}"/>
    <cellStyle name="Normal 87" xfId="2693" xr:uid="{00000000-0005-0000-0000-0000D8290000}"/>
    <cellStyle name="Normal 88" xfId="2694" xr:uid="{00000000-0005-0000-0000-0000D9290000}"/>
    <cellStyle name="Normal 89" xfId="2695" xr:uid="{00000000-0005-0000-0000-0000DA290000}"/>
    <cellStyle name="Normal 9" xfId="2696" xr:uid="{00000000-0005-0000-0000-0000DB290000}"/>
    <cellStyle name="Normal 9 2" xfId="2697" xr:uid="{00000000-0005-0000-0000-0000DC290000}"/>
    <cellStyle name="Normal 9 2 2" xfId="5955" xr:uid="{00000000-0005-0000-0000-0000DD290000}"/>
    <cellStyle name="Normal 9 2 2 2" xfId="8588" xr:uid="{00000000-0005-0000-0000-0000DE290000}"/>
    <cellStyle name="Normal 9 2 2 3" xfId="10150" xr:uid="{00000000-0005-0000-0000-0000DF290000}"/>
    <cellStyle name="Normal 9 2 3" xfId="4345" xr:uid="{00000000-0005-0000-0000-0000E0290000}"/>
    <cellStyle name="Normal 9 2 3 2" xfId="7185" xr:uid="{00000000-0005-0000-0000-0000E1290000}"/>
    <cellStyle name="Normal 9 2 4" xfId="9250" xr:uid="{00000000-0005-0000-0000-0000E2290000}"/>
    <cellStyle name="Normal 9 3" xfId="5245" xr:uid="{00000000-0005-0000-0000-0000E3290000}"/>
    <cellStyle name="Normal 9 3 2" xfId="7885" xr:uid="{00000000-0005-0000-0000-0000E4290000}"/>
    <cellStyle name="Normal 9 3 3" xfId="10566" xr:uid="{00000000-0005-0000-0000-0000E5290000}"/>
    <cellStyle name="Normal 9 4" xfId="4301" xr:uid="{00000000-0005-0000-0000-0000E6290000}"/>
    <cellStyle name="Normal 9 4 2" xfId="7181" xr:uid="{00000000-0005-0000-0000-0000E7290000}"/>
    <cellStyle name="Normal 9 5" xfId="9249" xr:uid="{00000000-0005-0000-0000-0000E8290000}"/>
    <cellStyle name="Normal 90" xfId="2698" xr:uid="{00000000-0005-0000-0000-0000E9290000}"/>
    <cellStyle name="Normal 91" xfId="2699" xr:uid="{00000000-0005-0000-0000-0000EA290000}"/>
    <cellStyle name="Normal 91 2" xfId="3004" xr:uid="{00000000-0005-0000-0000-0000EB290000}"/>
    <cellStyle name="Normal 91 2 2" xfId="3570" xr:uid="{00000000-0005-0000-0000-0000EC290000}"/>
    <cellStyle name="Normal 91 2 2 2" xfId="7155" xr:uid="{00000000-0005-0000-0000-0000ED290000}"/>
    <cellStyle name="Normal 91 2 3" xfId="3901" xr:uid="{00000000-0005-0000-0000-0000EE290000}"/>
    <cellStyle name="Normal 91 2 4" xfId="6577" xr:uid="{00000000-0005-0000-0000-0000EF290000}"/>
    <cellStyle name="Normal 91 2 5" xfId="9155" xr:uid="{00000000-0005-0000-0000-0000F0290000}"/>
    <cellStyle name="Normal 91 3" xfId="3569" xr:uid="{00000000-0005-0000-0000-0000F1290000}"/>
    <cellStyle name="Normal 91 3 2" xfId="7154" xr:uid="{00000000-0005-0000-0000-0000F2290000}"/>
    <cellStyle name="Normal 91 4" xfId="3652" xr:uid="{00000000-0005-0000-0000-0000F3290000}"/>
    <cellStyle name="Normal 91 5" xfId="6292" xr:uid="{00000000-0005-0000-0000-0000F4290000}"/>
    <cellStyle name="Normal 91 6" xfId="9154" xr:uid="{00000000-0005-0000-0000-0000F5290000}"/>
    <cellStyle name="Normal 92" xfId="2700" xr:uid="{00000000-0005-0000-0000-0000F6290000}"/>
    <cellStyle name="Normal 92 2" xfId="3005" xr:uid="{00000000-0005-0000-0000-0000F7290000}"/>
    <cellStyle name="Normal 92 2 2" xfId="3572" xr:uid="{00000000-0005-0000-0000-0000F8290000}"/>
    <cellStyle name="Normal 92 2 2 2" xfId="7157" xr:uid="{00000000-0005-0000-0000-0000F9290000}"/>
    <cellStyle name="Normal 92 2 3" xfId="3683" xr:uid="{00000000-0005-0000-0000-0000FA290000}"/>
    <cellStyle name="Normal 92 2 4" xfId="6578" xr:uid="{00000000-0005-0000-0000-0000FB290000}"/>
    <cellStyle name="Normal 92 2 5" xfId="9157" xr:uid="{00000000-0005-0000-0000-0000FC290000}"/>
    <cellStyle name="Normal 92 3" xfId="3571" xr:uid="{00000000-0005-0000-0000-0000FD290000}"/>
    <cellStyle name="Normal 92 3 2" xfId="7156" xr:uid="{00000000-0005-0000-0000-0000FE290000}"/>
    <cellStyle name="Normal 92 4" xfId="3613" xr:uid="{00000000-0005-0000-0000-0000FF290000}"/>
    <cellStyle name="Normal 92 5" xfId="6293" xr:uid="{00000000-0005-0000-0000-0000002A0000}"/>
    <cellStyle name="Normal 92 6" xfId="9156" xr:uid="{00000000-0005-0000-0000-0000012A0000}"/>
    <cellStyle name="Normal 93" xfId="2701" xr:uid="{00000000-0005-0000-0000-0000022A0000}"/>
    <cellStyle name="Normal 93 2" xfId="3006" xr:uid="{00000000-0005-0000-0000-0000032A0000}"/>
    <cellStyle name="Normal 93 2 2" xfId="3574" xr:uid="{00000000-0005-0000-0000-0000042A0000}"/>
    <cellStyle name="Normal 93 2 2 2" xfId="7159" xr:uid="{00000000-0005-0000-0000-0000052A0000}"/>
    <cellStyle name="Normal 93 2 3" xfId="3682" xr:uid="{00000000-0005-0000-0000-0000062A0000}"/>
    <cellStyle name="Normal 93 2 4" xfId="6579" xr:uid="{00000000-0005-0000-0000-0000072A0000}"/>
    <cellStyle name="Normal 93 2 5" xfId="9159" xr:uid="{00000000-0005-0000-0000-0000082A0000}"/>
    <cellStyle name="Normal 93 3" xfId="3573" xr:uid="{00000000-0005-0000-0000-0000092A0000}"/>
    <cellStyle name="Normal 93 3 2" xfId="7158" xr:uid="{00000000-0005-0000-0000-00000A2A0000}"/>
    <cellStyle name="Normal 93 4" xfId="3614" xr:uid="{00000000-0005-0000-0000-00000B2A0000}"/>
    <cellStyle name="Normal 93 5" xfId="6294" xr:uid="{00000000-0005-0000-0000-00000C2A0000}"/>
    <cellStyle name="Normal 93 6" xfId="9158" xr:uid="{00000000-0005-0000-0000-00000D2A0000}"/>
    <cellStyle name="Normal 94" xfId="2702" xr:uid="{00000000-0005-0000-0000-00000E2A0000}"/>
    <cellStyle name="Normal 94 2" xfId="3007" xr:uid="{00000000-0005-0000-0000-00000F2A0000}"/>
    <cellStyle name="Normal 94 2 2" xfId="3576" xr:uid="{00000000-0005-0000-0000-0000102A0000}"/>
    <cellStyle name="Normal 94 2 2 2" xfId="7161" xr:uid="{00000000-0005-0000-0000-0000112A0000}"/>
    <cellStyle name="Normal 94 2 3" xfId="3681" xr:uid="{00000000-0005-0000-0000-0000122A0000}"/>
    <cellStyle name="Normal 94 2 4" xfId="6580" xr:uid="{00000000-0005-0000-0000-0000132A0000}"/>
    <cellStyle name="Normal 94 2 5" xfId="9161" xr:uid="{00000000-0005-0000-0000-0000142A0000}"/>
    <cellStyle name="Normal 94 3" xfId="3575" xr:uid="{00000000-0005-0000-0000-0000152A0000}"/>
    <cellStyle name="Normal 94 3 2" xfId="7160" xr:uid="{00000000-0005-0000-0000-0000162A0000}"/>
    <cellStyle name="Normal 94 4" xfId="3759" xr:uid="{00000000-0005-0000-0000-0000172A0000}"/>
    <cellStyle name="Normal 94 5" xfId="6295" xr:uid="{00000000-0005-0000-0000-0000182A0000}"/>
    <cellStyle name="Normal 94 6" xfId="9160" xr:uid="{00000000-0005-0000-0000-0000192A0000}"/>
    <cellStyle name="Normal 95" xfId="2703" xr:uid="{00000000-0005-0000-0000-00001A2A0000}"/>
    <cellStyle name="Normal 95 2" xfId="3008" xr:uid="{00000000-0005-0000-0000-00001B2A0000}"/>
    <cellStyle name="Normal 95 2 2" xfId="3578" xr:uid="{00000000-0005-0000-0000-00001C2A0000}"/>
    <cellStyle name="Normal 95 2 2 2" xfId="7163" xr:uid="{00000000-0005-0000-0000-00001D2A0000}"/>
    <cellStyle name="Normal 95 2 3" xfId="3995" xr:uid="{00000000-0005-0000-0000-00001E2A0000}"/>
    <cellStyle name="Normal 95 2 4" xfId="6581" xr:uid="{00000000-0005-0000-0000-00001F2A0000}"/>
    <cellStyle name="Normal 95 2 5" xfId="9163" xr:uid="{00000000-0005-0000-0000-0000202A0000}"/>
    <cellStyle name="Normal 95 3" xfId="3577" xr:uid="{00000000-0005-0000-0000-0000212A0000}"/>
    <cellStyle name="Normal 95 3 2" xfId="7162" xr:uid="{00000000-0005-0000-0000-0000222A0000}"/>
    <cellStyle name="Normal 95 4" xfId="4070" xr:uid="{00000000-0005-0000-0000-0000232A0000}"/>
    <cellStyle name="Normal 95 5" xfId="6296" xr:uid="{00000000-0005-0000-0000-0000242A0000}"/>
    <cellStyle name="Normal 95 6" xfId="9162" xr:uid="{00000000-0005-0000-0000-0000252A0000}"/>
    <cellStyle name="Normal 96" xfId="2704" xr:uid="{00000000-0005-0000-0000-0000262A0000}"/>
    <cellStyle name="Normal 96 2" xfId="3009" xr:uid="{00000000-0005-0000-0000-0000272A0000}"/>
    <cellStyle name="Normal 96 2 2" xfId="3580" xr:uid="{00000000-0005-0000-0000-0000282A0000}"/>
    <cellStyle name="Normal 96 2 2 2" xfId="7165" xr:uid="{00000000-0005-0000-0000-0000292A0000}"/>
    <cellStyle name="Normal 96 2 3" xfId="4164" xr:uid="{00000000-0005-0000-0000-00002A2A0000}"/>
    <cellStyle name="Normal 96 2 4" xfId="6582" xr:uid="{00000000-0005-0000-0000-00002B2A0000}"/>
    <cellStyle name="Normal 96 2 5" xfId="9165" xr:uid="{00000000-0005-0000-0000-00002C2A0000}"/>
    <cellStyle name="Normal 96 3" xfId="3579" xr:uid="{00000000-0005-0000-0000-00002D2A0000}"/>
    <cellStyle name="Normal 96 3 2" xfId="7164" xr:uid="{00000000-0005-0000-0000-00002E2A0000}"/>
    <cellStyle name="Normal 96 4" xfId="4008" xr:uid="{00000000-0005-0000-0000-00002F2A0000}"/>
    <cellStyle name="Normal 96 5" xfId="6297" xr:uid="{00000000-0005-0000-0000-0000302A0000}"/>
    <cellStyle name="Normal 96 6" xfId="9164" xr:uid="{00000000-0005-0000-0000-0000312A0000}"/>
    <cellStyle name="Normal 97" xfId="2705" xr:uid="{00000000-0005-0000-0000-0000322A0000}"/>
    <cellStyle name="Normal 97 2" xfId="3010" xr:uid="{00000000-0005-0000-0000-0000332A0000}"/>
    <cellStyle name="Normal 97 2 2" xfId="3582" xr:uid="{00000000-0005-0000-0000-0000342A0000}"/>
    <cellStyle name="Normal 97 2 2 2" xfId="7167" xr:uid="{00000000-0005-0000-0000-0000352A0000}"/>
    <cellStyle name="Normal 97 2 3" xfId="4165" xr:uid="{00000000-0005-0000-0000-0000362A0000}"/>
    <cellStyle name="Normal 97 2 4" xfId="6583" xr:uid="{00000000-0005-0000-0000-0000372A0000}"/>
    <cellStyle name="Normal 97 2 5" xfId="9167" xr:uid="{00000000-0005-0000-0000-0000382A0000}"/>
    <cellStyle name="Normal 97 3" xfId="3581" xr:uid="{00000000-0005-0000-0000-0000392A0000}"/>
    <cellStyle name="Normal 97 3 2" xfId="7166" xr:uid="{00000000-0005-0000-0000-00003A2A0000}"/>
    <cellStyle name="Normal 97 4" xfId="3930" xr:uid="{00000000-0005-0000-0000-00003B2A0000}"/>
    <cellStyle name="Normal 97 5" xfId="6298" xr:uid="{00000000-0005-0000-0000-00003C2A0000}"/>
    <cellStyle name="Normal 97 6" xfId="9166" xr:uid="{00000000-0005-0000-0000-00003D2A0000}"/>
    <cellStyle name="Normal 98" xfId="2706" xr:uid="{00000000-0005-0000-0000-00003E2A0000}"/>
    <cellStyle name="Normal 98 2" xfId="3011" xr:uid="{00000000-0005-0000-0000-00003F2A0000}"/>
    <cellStyle name="Normal 98 2 2" xfId="3584" xr:uid="{00000000-0005-0000-0000-0000402A0000}"/>
    <cellStyle name="Normal 98 2 2 2" xfId="7169" xr:uid="{00000000-0005-0000-0000-0000412A0000}"/>
    <cellStyle name="Normal 98 2 3" xfId="4166" xr:uid="{00000000-0005-0000-0000-0000422A0000}"/>
    <cellStyle name="Normal 98 2 4" xfId="6584" xr:uid="{00000000-0005-0000-0000-0000432A0000}"/>
    <cellStyle name="Normal 98 2 5" xfId="9169" xr:uid="{00000000-0005-0000-0000-0000442A0000}"/>
    <cellStyle name="Normal 98 3" xfId="3583" xr:uid="{00000000-0005-0000-0000-0000452A0000}"/>
    <cellStyle name="Normal 98 3 2" xfId="7168" xr:uid="{00000000-0005-0000-0000-0000462A0000}"/>
    <cellStyle name="Normal 98 4" xfId="3651" xr:uid="{00000000-0005-0000-0000-0000472A0000}"/>
    <cellStyle name="Normal 98 5" xfId="6299" xr:uid="{00000000-0005-0000-0000-0000482A0000}"/>
    <cellStyle name="Normal 98 6" xfId="9168" xr:uid="{00000000-0005-0000-0000-0000492A0000}"/>
    <cellStyle name="Normal 99" xfId="2707" xr:uid="{00000000-0005-0000-0000-00004A2A0000}"/>
    <cellStyle name="Normal 99 2" xfId="3012" xr:uid="{00000000-0005-0000-0000-00004B2A0000}"/>
    <cellStyle name="Normal 99 2 2" xfId="3586" xr:uid="{00000000-0005-0000-0000-00004C2A0000}"/>
    <cellStyle name="Normal 99 2 2 2" xfId="7171" xr:uid="{00000000-0005-0000-0000-00004D2A0000}"/>
    <cellStyle name="Normal 99 2 3" xfId="4167" xr:uid="{00000000-0005-0000-0000-00004E2A0000}"/>
    <cellStyle name="Normal 99 2 4" xfId="6585" xr:uid="{00000000-0005-0000-0000-00004F2A0000}"/>
    <cellStyle name="Normal 99 2 5" xfId="9171" xr:uid="{00000000-0005-0000-0000-0000502A0000}"/>
    <cellStyle name="Normal 99 3" xfId="3585" xr:uid="{00000000-0005-0000-0000-0000512A0000}"/>
    <cellStyle name="Normal 99 3 2" xfId="7170" xr:uid="{00000000-0005-0000-0000-0000522A0000}"/>
    <cellStyle name="Normal 99 4" xfId="3662" xr:uid="{00000000-0005-0000-0000-0000532A0000}"/>
    <cellStyle name="Normal 99 5" xfId="6300" xr:uid="{00000000-0005-0000-0000-0000542A0000}"/>
    <cellStyle name="Normal 99 6" xfId="9170" xr:uid="{00000000-0005-0000-0000-0000552A0000}"/>
    <cellStyle name="Normal_Note 5 til 7" xfId="16" xr:uid="{00000000-0005-0000-0000-00000C000000}"/>
    <cellStyle name="Normal_Noter" xfId="15" xr:uid="{00000000-0005-0000-0000-00000D000000}"/>
    <cellStyle name="Normal_tabeller.xls 2 2" xfId="13" xr:uid="{00000000-0005-0000-0000-00000E000000}"/>
    <cellStyle name="Normale_2011 04 14 Templates for stress test_bcl" xfId="10824" xr:uid="{00000000-0005-0000-0000-0000602A0000}"/>
    <cellStyle name="Notas" xfId="4257" xr:uid="{00000000-0005-0000-0000-0000612A0000}"/>
    <cellStyle name="Notas 2" xfId="9181" xr:uid="{00000000-0005-0000-0000-0000622A0000}"/>
    <cellStyle name="Notas 2 2" xfId="10950" xr:uid="{00000000-0005-0000-0000-0000632A0000}"/>
    <cellStyle name="Notas 2 3" xfId="10965" xr:uid="{00000000-0005-0000-0000-0000642A0000}"/>
    <cellStyle name="Notas 2 4" xfId="10971" xr:uid="{00000000-0005-0000-0000-0000652A0000}"/>
    <cellStyle name="Notas 2 5" xfId="10901" xr:uid="{00000000-0005-0000-0000-0000662A0000}"/>
    <cellStyle name="Notas 2 6" xfId="10858" xr:uid="{00000000-0005-0000-0000-0000672A0000}"/>
    <cellStyle name="Notas 3" xfId="10943" xr:uid="{00000000-0005-0000-0000-0000682A0000}"/>
    <cellStyle name="Notas 4" xfId="10896" xr:uid="{00000000-0005-0000-0000-0000692A0000}"/>
    <cellStyle name="Notas 5" xfId="10926" xr:uid="{00000000-0005-0000-0000-00006A2A0000}"/>
    <cellStyle name="Notas 6" xfId="10945" xr:uid="{00000000-0005-0000-0000-00006B2A0000}"/>
    <cellStyle name="Notas 7" xfId="10847" xr:uid="{00000000-0005-0000-0000-00006C2A0000}"/>
    <cellStyle name="Note" xfId="9190" xr:uid="{00000000-0005-0000-0000-00006D2A0000}"/>
    <cellStyle name="Note 2" xfId="10825" xr:uid="{00000000-0005-0000-0000-00006E2A0000}"/>
    <cellStyle name="Note 2 2" xfId="11013" xr:uid="{00000000-0005-0000-0000-00006F2A0000}"/>
    <cellStyle name="Note 2 3" xfId="10968" xr:uid="{00000000-0005-0000-0000-0000702A0000}"/>
    <cellStyle name="Note 2 4" xfId="11010" xr:uid="{00000000-0005-0000-0000-0000712A0000}"/>
    <cellStyle name="Note 2 5" xfId="10953" xr:uid="{00000000-0005-0000-0000-0000722A0000}"/>
    <cellStyle name="Note 2 6" xfId="10889" xr:uid="{00000000-0005-0000-0000-0000732A0000}"/>
    <cellStyle name="Nøytral 2" xfId="101" xr:uid="{00000000-0005-0000-0000-0000742A0000}"/>
    <cellStyle name="Nøytral 2 2" xfId="2708" xr:uid="{00000000-0005-0000-0000-0000752A0000}"/>
    <cellStyle name="Nøytral 2_Balanse" xfId="11261" xr:uid="{00000000-0005-0000-0000-0000762A0000}"/>
    <cellStyle name="Output" xfId="44" xr:uid="{00000000-0005-0000-0000-0000772A0000}"/>
    <cellStyle name="Output 2" xfId="9182" xr:uid="{00000000-0005-0000-0000-0000782A0000}"/>
    <cellStyle name="Output 2 2" xfId="10917" xr:uid="{00000000-0005-0000-0000-0000792A0000}"/>
    <cellStyle name="Output 2 3" xfId="10912" xr:uid="{00000000-0005-0000-0000-00007A2A0000}"/>
    <cellStyle name="Output 2 4" xfId="10989" xr:uid="{00000000-0005-0000-0000-00007B2A0000}"/>
    <cellStyle name="Output 2 5" xfId="10893" xr:uid="{00000000-0005-0000-0000-00007C2A0000}"/>
    <cellStyle name="Output 2 6" xfId="10859" xr:uid="{00000000-0005-0000-0000-00007D2A0000}"/>
    <cellStyle name="Overskrift" xfId="6" xr:uid="{00000000-0005-0000-0000-00000F000000}"/>
    <cellStyle name="Overskrift 1 2" xfId="102" xr:uid="{00000000-0005-0000-0000-00007F2A0000}"/>
    <cellStyle name="Overskrift 1 2 2" xfId="2709" xr:uid="{00000000-0005-0000-0000-0000802A0000}"/>
    <cellStyle name="Overskrift 1 2_Balanse" xfId="11262" xr:uid="{00000000-0005-0000-0000-0000812A0000}"/>
    <cellStyle name="Overskrift 10" xfId="10087" xr:uid="{00000000-0005-0000-0000-00007E2A0000}"/>
    <cellStyle name="Overskrift 2 2" xfId="103" xr:uid="{00000000-0005-0000-0000-0000822A0000}"/>
    <cellStyle name="Overskrift 2 2 2" xfId="2710" xr:uid="{00000000-0005-0000-0000-0000832A0000}"/>
    <cellStyle name="Overskrift 2 2_Balanse" xfId="11263" xr:uid="{00000000-0005-0000-0000-0000842A0000}"/>
    <cellStyle name="Overskrift 3 2" xfId="104" xr:uid="{00000000-0005-0000-0000-0000852A0000}"/>
    <cellStyle name="Overskrift 3 2 2" xfId="2711" xr:uid="{00000000-0005-0000-0000-0000862A0000}"/>
    <cellStyle name="Overskrift 3 2_Balanse" xfId="11264" xr:uid="{00000000-0005-0000-0000-0000872A0000}"/>
    <cellStyle name="Overskrift 4 2" xfId="105" xr:uid="{00000000-0005-0000-0000-0000882A0000}"/>
    <cellStyle name="Overskrift 4 2 2" xfId="2712" xr:uid="{00000000-0005-0000-0000-0000892A0000}"/>
    <cellStyle name="Overskrift 4 2_Balanse" xfId="11265" xr:uid="{00000000-0005-0000-0000-00008A2A0000}"/>
    <cellStyle name="Overskrift 5" xfId="10916" xr:uid="{00000000-0005-0000-0000-00008B2A0000}"/>
    <cellStyle name="Overskrift 6" xfId="10964" xr:uid="{00000000-0005-0000-0000-00008C2A0000}"/>
    <cellStyle name="Overskrift 7" xfId="10924" xr:uid="{00000000-0005-0000-0000-00008D2A0000}"/>
    <cellStyle name="Overskrift 8" xfId="10938" xr:uid="{00000000-0005-0000-0000-00008E2A0000}"/>
    <cellStyle name="Overskrift 9" xfId="10868" xr:uid="{00000000-0005-0000-0000-00008F2A0000}"/>
    <cellStyle name="Percent 2" xfId="10826" xr:uid="{00000000-0005-0000-0000-0000902A0000}"/>
    <cellStyle name="Porcentual 2" xfId="10827" xr:uid="{00000000-0005-0000-0000-0000912A0000}"/>
    <cellStyle name="Porcentual 2 2" xfId="10828" xr:uid="{00000000-0005-0000-0000-0000922A0000}"/>
    <cellStyle name="Prosent" xfId="2" builtinId="5"/>
    <cellStyle name="Prosent 10" xfId="10149" xr:uid="{00000000-0005-0000-0000-0000942A0000}"/>
    <cellStyle name="Prosent 11" xfId="3593" xr:uid="{00000000-0005-0000-0000-0000D22A0000}"/>
    <cellStyle name="Prosent 2" xfId="59" xr:uid="{00000000-0005-0000-0000-0000952A0000}"/>
    <cellStyle name="Prosent 2 2" xfId="9248" xr:uid="{00000000-0005-0000-0000-0000962A0000}"/>
    <cellStyle name="Prosent 3" xfId="4284" xr:uid="{00000000-0005-0000-0000-0000972A0000}"/>
    <cellStyle name="Prosent 3 2" xfId="10086" xr:uid="{00000000-0005-0000-0000-0000982A0000}"/>
    <cellStyle name="Prosent 4" xfId="10565" xr:uid="{00000000-0005-0000-0000-0000992A0000}"/>
    <cellStyle name="Prosent 5" xfId="10148" xr:uid="{00000000-0005-0000-0000-00009A2A0000}"/>
    <cellStyle name="Prosent 5 2" xfId="9247" xr:uid="{00000000-0005-0000-0000-00009B2A0000}"/>
    <cellStyle name="Prosent 5 3" xfId="9246" xr:uid="{00000000-0005-0000-0000-00009C2A0000}"/>
    <cellStyle name="Prosent 6" xfId="10472" xr:uid="{00000000-0005-0000-0000-00009D2A0000}"/>
    <cellStyle name="Prosent 6 2" xfId="10085" xr:uid="{00000000-0005-0000-0000-00009E2A0000}"/>
    <cellStyle name="Prosent 6 3" xfId="10564" xr:uid="{00000000-0005-0000-0000-00009F2A0000}"/>
    <cellStyle name="Prosent 7" xfId="10147" xr:uid="{00000000-0005-0000-0000-0000A02A0000}"/>
    <cellStyle name="Prosent 7 2" xfId="9245" xr:uid="{00000000-0005-0000-0000-0000A12A0000}"/>
    <cellStyle name="Prosent 7 3" xfId="9244" xr:uid="{00000000-0005-0000-0000-0000A22A0000}"/>
    <cellStyle name="Prosent 8" xfId="10471" xr:uid="{00000000-0005-0000-0000-0000A32A0000}"/>
    <cellStyle name="Prosent 8 2" xfId="10084" xr:uid="{00000000-0005-0000-0000-0000A42A0000}"/>
    <cellStyle name="Prosent 8 3" xfId="10563" xr:uid="{00000000-0005-0000-0000-0000A52A0000}"/>
    <cellStyle name="Prosent 9" xfId="10146" xr:uid="{00000000-0005-0000-0000-0000A62A0000}"/>
    <cellStyle name="Prosent 9 2" xfId="9243" xr:uid="{00000000-0005-0000-0000-0000A72A0000}"/>
    <cellStyle name="Prosent 9 3" xfId="9242" xr:uid="{00000000-0005-0000-0000-0000A82A0000}"/>
    <cellStyle name="Prozent 2" xfId="10829" xr:uid="{00000000-0005-0000-0000-0000A92A0000}"/>
    <cellStyle name="Rossz" xfId="4258" xr:uid="{00000000-0005-0000-0000-0000AA2A0000}"/>
    <cellStyle name="Salida" xfId="4259" xr:uid="{00000000-0005-0000-0000-0000AB2A0000}"/>
    <cellStyle name="Salida 2" xfId="9183" xr:uid="{00000000-0005-0000-0000-0000AC2A0000}"/>
    <cellStyle name="Salida 2 2" xfId="10970" xr:uid="{00000000-0005-0000-0000-0000AD2A0000}"/>
    <cellStyle name="Salida 2 3" xfId="10899" xr:uid="{00000000-0005-0000-0000-0000AE2A0000}"/>
    <cellStyle name="Salida 2 4" xfId="10946" xr:uid="{00000000-0005-0000-0000-0000AF2A0000}"/>
    <cellStyle name="Salida 2 5" xfId="10910" xr:uid="{00000000-0005-0000-0000-0000B02A0000}"/>
    <cellStyle name="Salida 2 6" xfId="10860" xr:uid="{00000000-0005-0000-0000-0000B12A0000}"/>
    <cellStyle name="Salida 3" xfId="10904" xr:uid="{00000000-0005-0000-0000-0000B22A0000}"/>
    <cellStyle name="Salida 4" xfId="10992" xr:uid="{00000000-0005-0000-0000-0000B32A0000}"/>
    <cellStyle name="Salida 5" xfId="10921" xr:uid="{00000000-0005-0000-0000-0000B42A0000}"/>
    <cellStyle name="Salida 6" xfId="10993" xr:uid="{00000000-0005-0000-0000-0000B52A0000}"/>
    <cellStyle name="Salida 7" xfId="10848" xr:uid="{00000000-0005-0000-0000-0000B62A0000}"/>
    <cellStyle name="Semleges" xfId="4260" xr:uid="{00000000-0005-0000-0000-0000B72A0000}"/>
    <cellStyle name="showExposure" xfId="10830" xr:uid="{00000000-0005-0000-0000-0000B82A0000}"/>
    <cellStyle name="Skrift" xfId="10145" xr:uid="{00000000-0005-0000-0000-0000B92A0000}"/>
    <cellStyle name="Skrift 2" xfId="10923" xr:uid="{00000000-0005-0000-0000-0000BA2A0000}"/>
    <cellStyle name="Skrift 3" xfId="10908" xr:uid="{00000000-0005-0000-0000-0000BB2A0000}"/>
    <cellStyle name="Skrift 4" xfId="10930" xr:uid="{00000000-0005-0000-0000-0000BC2A0000}"/>
    <cellStyle name="Skrift 5" xfId="10972" xr:uid="{00000000-0005-0000-0000-0000BD2A0000}"/>
    <cellStyle name="Skrift 6" xfId="10870" xr:uid="{00000000-0005-0000-0000-0000BE2A0000}"/>
    <cellStyle name="Standard 2" xfId="4261" xr:uid="{00000000-0005-0000-0000-0000BF2A0000}"/>
    <cellStyle name="Standard 3" xfId="4262" xr:uid="{00000000-0005-0000-0000-0000C02A0000}"/>
    <cellStyle name="Standard 3 2" xfId="4276" xr:uid="{00000000-0005-0000-0000-0000C12A0000}"/>
    <cellStyle name="Standard 3 2 2" xfId="10831" xr:uid="{00000000-0005-0000-0000-0000C22A0000}"/>
    <cellStyle name="Standard 4" xfId="10832" xr:uid="{00000000-0005-0000-0000-0000C32A0000}"/>
    <cellStyle name="Standard_20100106 GL04rev2 Documentation of changes 2 2" xfId="4263" xr:uid="{00000000-0005-0000-0000-0000C42A0000}"/>
    <cellStyle name="Számítás" xfId="4264" xr:uid="{00000000-0005-0000-0000-0000C52A0000}"/>
    <cellStyle name="Számítás 2" xfId="9184" xr:uid="{00000000-0005-0000-0000-0000C62A0000}"/>
    <cellStyle name="Számítás 2 2" xfId="10948" xr:uid="{00000000-0005-0000-0000-0000C72A0000}"/>
    <cellStyle name="Számítás 2 3" xfId="10939" xr:uid="{00000000-0005-0000-0000-0000C82A0000}"/>
    <cellStyle name="Számítás 2 4" xfId="10958" xr:uid="{00000000-0005-0000-0000-0000C92A0000}"/>
    <cellStyle name="Számítás 2 5" xfId="10986" xr:uid="{00000000-0005-0000-0000-0000CA2A0000}"/>
    <cellStyle name="Számítás 2 6" xfId="10861" xr:uid="{00000000-0005-0000-0000-0000CB2A0000}"/>
    <cellStyle name="Számítás 3" xfId="10967" xr:uid="{00000000-0005-0000-0000-0000CC2A0000}"/>
    <cellStyle name="Számítás 4" xfId="10891" xr:uid="{00000000-0005-0000-0000-0000CD2A0000}"/>
    <cellStyle name="Számítás 5" xfId="10932" xr:uid="{00000000-0005-0000-0000-0000CE2A0000}"/>
    <cellStyle name="Számítás 6" xfId="10898" xr:uid="{00000000-0005-0000-0000-0000CF2A0000}"/>
    <cellStyle name="Számítás 7" xfId="10849" xr:uid="{00000000-0005-0000-0000-0000D02A0000}"/>
    <cellStyle name="Texto de advertencia" xfId="4265" xr:uid="{00000000-0005-0000-0000-0000D12A0000}"/>
    <cellStyle name="Texto explicativo" xfId="4266" xr:uid="{00000000-0005-0000-0000-0000D22A0000}"/>
    <cellStyle name="Title" xfId="37" xr:uid="{00000000-0005-0000-0000-0000D32A0000}"/>
    <cellStyle name="Title 2" xfId="9194" xr:uid="{00000000-0005-0000-0000-0000D42A0000}"/>
    <cellStyle name="Title 2 2" xfId="10833" xr:uid="{00000000-0005-0000-0000-0000D52A0000}"/>
    <cellStyle name="Title 3" xfId="9192" xr:uid="{00000000-0005-0000-0000-0000D62A0000}"/>
    <cellStyle name="Title_Ark3" xfId="10739" xr:uid="{00000000-0005-0000-0000-0000D72A0000}"/>
    <cellStyle name="Tittel 2" xfId="11096" xr:uid="{00000000-0005-0000-0000-0000D82A0000}"/>
    <cellStyle name="Título" xfId="4267" xr:uid="{00000000-0005-0000-0000-0000D92A0000}"/>
    <cellStyle name="Título 1" xfId="4268" xr:uid="{00000000-0005-0000-0000-0000DA2A0000}"/>
    <cellStyle name="Título 2" xfId="4269" xr:uid="{00000000-0005-0000-0000-0000DB2A0000}"/>
    <cellStyle name="Título 3" xfId="4270" xr:uid="{00000000-0005-0000-0000-0000DC2A0000}"/>
    <cellStyle name="Título_20091015 DE_Proposed amendments to CR SEC_MKR" xfId="4271" xr:uid="{00000000-0005-0000-0000-0000DD2A0000}"/>
    <cellStyle name="Total" xfId="47" xr:uid="{00000000-0005-0000-0000-0000DE2A0000}"/>
    <cellStyle name="Total 2" xfId="10834" xr:uid="{00000000-0005-0000-0000-0000DF2A0000}"/>
    <cellStyle name="Total 2 2" xfId="11014" xr:uid="{00000000-0005-0000-0000-0000E02A0000}"/>
    <cellStyle name="Total 2 3" xfId="11015" xr:uid="{00000000-0005-0000-0000-0000E12A0000}"/>
    <cellStyle name="Total 2 4" xfId="11016" xr:uid="{00000000-0005-0000-0000-0000E22A0000}"/>
    <cellStyle name="Total 2 5" xfId="11017" xr:uid="{00000000-0005-0000-0000-0000E32A0000}"/>
    <cellStyle name="Total 2 6" xfId="10890" xr:uid="{00000000-0005-0000-0000-0000E42A0000}"/>
    <cellStyle name="Totalt 2" xfId="106" xr:uid="{00000000-0005-0000-0000-0000E52A0000}"/>
    <cellStyle name="Totalt 2 2" xfId="2713" xr:uid="{00000000-0005-0000-0000-0000E62A0000}"/>
    <cellStyle name="Totalt 2_Balanse" xfId="11266" xr:uid="{00000000-0005-0000-0000-0000E72A0000}"/>
    <cellStyle name="Tusenskille [0] 2" xfId="107" xr:uid="{00000000-0005-0000-0000-0000E82A0000}"/>
    <cellStyle name="Tusenskille 10" xfId="123" xr:uid="{00000000-0005-0000-0000-0000E92A0000}"/>
    <cellStyle name="Tusenskille 10 2" xfId="9240" xr:uid="{00000000-0005-0000-0000-0000EA2A0000}"/>
    <cellStyle name="Tusenskille 10 3" xfId="10470" xr:uid="{00000000-0005-0000-0000-0000EB2A0000}"/>
    <cellStyle name="Tusenskille 10 4" xfId="9241" xr:uid="{00000000-0005-0000-0000-0000EC2A0000}"/>
    <cellStyle name="Tusenskille 11" xfId="3587" xr:uid="{00000000-0005-0000-0000-0000ED2A0000}"/>
    <cellStyle name="Tusenskille 11 2" xfId="10562" xr:uid="{00000000-0005-0000-0000-0000EE2A0000}"/>
    <cellStyle name="Tusenskille 11 3" xfId="10144" xr:uid="{00000000-0005-0000-0000-0000EF2A0000}"/>
    <cellStyle name="Tusenskille 11 4" xfId="10083" xr:uid="{00000000-0005-0000-0000-0000F02A0000}"/>
    <cellStyle name="Tusenskille 12" xfId="3588" xr:uid="{00000000-0005-0000-0000-0000F12A0000}"/>
    <cellStyle name="Tusenskille 12 2" xfId="9238" xr:uid="{00000000-0005-0000-0000-0000F22A0000}"/>
    <cellStyle name="Tusenskille 12 3" xfId="10469" xr:uid="{00000000-0005-0000-0000-0000F32A0000}"/>
    <cellStyle name="Tusenskille 12 4" xfId="9239" xr:uid="{00000000-0005-0000-0000-0000F42A0000}"/>
    <cellStyle name="Tusenskille 13" xfId="2724" xr:uid="{00000000-0005-0000-0000-0000F52A0000}"/>
    <cellStyle name="Tusenskille 13 2" xfId="10561" xr:uid="{00000000-0005-0000-0000-0000F62A0000}"/>
    <cellStyle name="Tusenskille 13 3" xfId="10143" xr:uid="{00000000-0005-0000-0000-0000F72A0000}"/>
    <cellStyle name="Tusenskille 13 4" xfId="10082" xr:uid="{00000000-0005-0000-0000-0000F82A0000}"/>
    <cellStyle name="Tusenskille 14" xfId="9237" xr:uid="{00000000-0005-0000-0000-0000F92A0000}"/>
    <cellStyle name="Tusenskille 16" xfId="9236" xr:uid="{00000000-0005-0000-0000-0000FA2A0000}"/>
    <cellStyle name="Tusenskille 2" xfId="60" xr:uid="{00000000-0005-0000-0000-0000FB2A0000}"/>
    <cellStyle name="Tusenskille 2 10" xfId="11097" xr:uid="{00000000-0005-0000-0000-0000FC2A0000}"/>
    <cellStyle name="Tusenskille 2 2" xfId="9196" xr:uid="{00000000-0005-0000-0000-0000FD2A0000}"/>
    <cellStyle name="Tusenskille 2 2 2" xfId="10731" xr:uid="{00000000-0005-0000-0000-0000FE2A0000}"/>
    <cellStyle name="Tusenskille 2 2 2 2" xfId="10747" xr:uid="{00000000-0005-0000-0000-0000FF2A0000}"/>
    <cellStyle name="Tusenskille 2 2 2 2 2" xfId="11008" xr:uid="{00000000-0005-0000-0000-0000002B0000}"/>
    <cellStyle name="Tusenskille 2 2 2 2 3" xfId="10885" xr:uid="{00000000-0005-0000-0000-0000012B0000}"/>
    <cellStyle name="Tusenskille 2 2 2 2_Balanse" xfId="11269" xr:uid="{00000000-0005-0000-0000-0000022B0000}"/>
    <cellStyle name="Tusenskille 2 2 2 3" xfId="10996" xr:uid="{00000000-0005-0000-0000-0000032B0000}"/>
    <cellStyle name="Tusenskille 2 2 2 3 2" xfId="11098" xr:uid="{00000000-0005-0000-0000-0000042B0000}"/>
    <cellStyle name="Tusenskille 2 2 2 3_Balanse" xfId="11270" xr:uid="{00000000-0005-0000-0000-0000052B0000}"/>
    <cellStyle name="Tusenskille 2 2 2 4" xfId="10873" xr:uid="{00000000-0005-0000-0000-0000062B0000}"/>
    <cellStyle name="Tusenskille 2 2 2 5" xfId="11099" xr:uid="{00000000-0005-0000-0000-0000072B0000}"/>
    <cellStyle name="Tusenskille 2 2 2_Balanse" xfId="11268" xr:uid="{00000000-0005-0000-0000-0000082B0000}"/>
    <cellStyle name="Tusenskille 2 2 3" xfId="10081" xr:uid="{00000000-0005-0000-0000-0000092B0000}"/>
    <cellStyle name="Tusenskille 2 2 3 2" xfId="11100" xr:uid="{00000000-0005-0000-0000-00000A2B0000}"/>
    <cellStyle name="Tusenskille 2 2 3 2 2" xfId="11101" xr:uid="{00000000-0005-0000-0000-00000B2B0000}"/>
    <cellStyle name="Tusenskille 2 2 3 3" xfId="11102" xr:uid="{00000000-0005-0000-0000-00000C2B0000}"/>
    <cellStyle name="Tusenskille 2 2 3 3 2" xfId="11103" xr:uid="{00000000-0005-0000-0000-00000D2B0000}"/>
    <cellStyle name="Tusenskille 2 2 3 4" xfId="11104" xr:uid="{00000000-0005-0000-0000-00000E2B0000}"/>
    <cellStyle name="Tusenskille 2 2 3 5" xfId="11105" xr:uid="{00000000-0005-0000-0000-00000F2B0000}"/>
    <cellStyle name="Tusenskille 2 2 3_Balanse" xfId="11271" xr:uid="{00000000-0005-0000-0000-0000102B0000}"/>
    <cellStyle name="Tusenskille 2 2 4" xfId="10741" xr:uid="{00000000-0005-0000-0000-0000112B0000}"/>
    <cellStyle name="Tusenskille 2 2 4 2" xfId="11002" xr:uid="{00000000-0005-0000-0000-0000122B0000}"/>
    <cellStyle name="Tusenskille 2 2 4 2 2" xfId="11106" xr:uid="{00000000-0005-0000-0000-0000132B0000}"/>
    <cellStyle name="Tusenskille 2 2 4 2_Balanse" xfId="11273" xr:uid="{00000000-0005-0000-0000-0000142B0000}"/>
    <cellStyle name="Tusenskille 2 2 4 3" xfId="10879" xr:uid="{00000000-0005-0000-0000-0000152B0000}"/>
    <cellStyle name="Tusenskille 2 2 4 3 2" xfId="11107" xr:uid="{00000000-0005-0000-0000-0000162B0000}"/>
    <cellStyle name="Tusenskille 2 2 4 3_Balanse" xfId="11274" xr:uid="{00000000-0005-0000-0000-0000172B0000}"/>
    <cellStyle name="Tusenskille 2 2 4 4" xfId="11108" xr:uid="{00000000-0005-0000-0000-0000182B0000}"/>
    <cellStyle name="Tusenskille 2 2 4 5" xfId="11109" xr:uid="{00000000-0005-0000-0000-0000192B0000}"/>
    <cellStyle name="Tusenskille 2 2 4_Balanse" xfId="11272" xr:uid="{00000000-0005-0000-0000-00001A2B0000}"/>
    <cellStyle name="Tusenskille 2 2 5" xfId="10976" xr:uid="{00000000-0005-0000-0000-00001B2B0000}"/>
    <cellStyle name="Tusenskille 2 2 5 2" xfId="11110" xr:uid="{00000000-0005-0000-0000-00001C2B0000}"/>
    <cellStyle name="Tusenskille 2 2 5_Balanse" xfId="11275" xr:uid="{00000000-0005-0000-0000-00001D2B0000}"/>
    <cellStyle name="Tusenskille 2 2 6" xfId="10864" xr:uid="{00000000-0005-0000-0000-00001E2B0000}"/>
    <cellStyle name="Tusenskille 2 2 6 2" xfId="11111" xr:uid="{00000000-0005-0000-0000-00001F2B0000}"/>
    <cellStyle name="Tusenskille 2 2 6_Balanse" xfId="11276" xr:uid="{00000000-0005-0000-0000-0000202B0000}"/>
    <cellStyle name="Tusenskille 2 2 7" xfId="11112" xr:uid="{00000000-0005-0000-0000-0000212B0000}"/>
    <cellStyle name="Tusenskille 2 2 8" xfId="11113" xr:uid="{00000000-0005-0000-0000-0000222B0000}"/>
    <cellStyle name="Tusenskille 2 2_Balanse" xfId="11267" xr:uid="{00000000-0005-0000-0000-0000232B0000}"/>
    <cellStyle name="Tusenskille 2 3" xfId="10560" xr:uid="{00000000-0005-0000-0000-0000242B0000}"/>
    <cellStyle name="Tusenskille 2 3 2" xfId="11114" xr:uid="{00000000-0005-0000-0000-0000252B0000}"/>
    <cellStyle name="Tusenskille 2 3 2 2" xfId="11115" xr:uid="{00000000-0005-0000-0000-0000262B0000}"/>
    <cellStyle name="Tusenskille 2 3 2 2 2" xfId="11116" xr:uid="{00000000-0005-0000-0000-0000272B0000}"/>
    <cellStyle name="Tusenskille 2 3 2 3" xfId="11117" xr:uid="{00000000-0005-0000-0000-0000282B0000}"/>
    <cellStyle name="Tusenskille 2 3 2 3 2" xfId="11118" xr:uid="{00000000-0005-0000-0000-0000292B0000}"/>
    <cellStyle name="Tusenskille 2 3 2 4" xfId="11119" xr:uid="{00000000-0005-0000-0000-00002A2B0000}"/>
    <cellStyle name="Tusenskille 2 3 2 5" xfId="11120" xr:uid="{00000000-0005-0000-0000-00002B2B0000}"/>
    <cellStyle name="Tusenskille 2 3 3" xfId="11121" xr:uid="{00000000-0005-0000-0000-00002C2B0000}"/>
    <cellStyle name="Tusenskille 2 3 3 2" xfId="11122" xr:uid="{00000000-0005-0000-0000-00002D2B0000}"/>
    <cellStyle name="Tusenskille 2 3 3 2 2" xfId="11123" xr:uid="{00000000-0005-0000-0000-00002E2B0000}"/>
    <cellStyle name="Tusenskille 2 3 3 3" xfId="11124" xr:uid="{00000000-0005-0000-0000-00002F2B0000}"/>
    <cellStyle name="Tusenskille 2 3 3 3 2" xfId="11125" xr:uid="{00000000-0005-0000-0000-0000302B0000}"/>
    <cellStyle name="Tusenskille 2 3 3 4" xfId="11126" xr:uid="{00000000-0005-0000-0000-0000312B0000}"/>
    <cellStyle name="Tusenskille 2 3 3 5" xfId="11127" xr:uid="{00000000-0005-0000-0000-0000322B0000}"/>
    <cellStyle name="Tusenskille 2 3 4" xfId="11128" xr:uid="{00000000-0005-0000-0000-0000332B0000}"/>
    <cellStyle name="Tusenskille 2 3 4 2" xfId="11129" xr:uid="{00000000-0005-0000-0000-0000342B0000}"/>
    <cellStyle name="Tusenskille 2 3 4 2 2" xfId="11130" xr:uid="{00000000-0005-0000-0000-0000352B0000}"/>
    <cellStyle name="Tusenskille 2 3 4 3" xfId="11131" xr:uid="{00000000-0005-0000-0000-0000362B0000}"/>
    <cellStyle name="Tusenskille 2 3 4 3 2" xfId="11132" xr:uid="{00000000-0005-0000-0000-0000372B0000}"/>
    <cellStyle name="Tusenskille 2 3 4 4" xfId="11133" xr:uid="{00000000-0005-0000-0000-0000382B0000}"/>
    <cellStyle name="Tusenskille 2 3 4 5" xfId="11134" xr:uid="{00000000-0005-0000-0000-0000392B0000}"/>
    <cellStyle name="Tusenskille 2 3 5" xfId="11135" xr:uid="{00000000-0005-0000-0000-00003A2B0000}"/>
    <cellStyle name="Tusenskille 2 3 5 2" xfId="11136" xr:uid="{00000000-0005-0000-0000-00003B2B0000}"/>
    <cellStyle name="Tusenskille 2 3 6" xfId="11137" xr:uid="{00000000-0005-0000-0000-00003C2B0000}"/>
    <cellStyle name="Tusenskille 2 3 6 2" xfId="11138" xr:uid="{00000000-0005-0000-0000-00003D2B0000}"/>
    <cellStyle name="Tusenskille 2 3 7" xfId="11139" xr:uid="{00000000-0005-0000-0000-00003E2B0000}"/>
    <cellStyle name="Tusenskille 2 3 8" xfId="11140" xr:uid="{00000000-0005-0000-0000-00003F2B0000}"/>
    <cellStyle name="Tusenskille 2 3_Balanse" xfId="11277" xr:uid="{00000000-0005-0000-0000-0000402B0000}"/>
    <cellStyle name="Tusenskille 2 4" xfId="10142" xr:uid="{00000000-0005-0000-0000-0000412B0000}"/>
    <cellStyle name="Tusenskille 2 4 2" xfId="10745" xr:uid="{00000000-0005-0000-0000-0000422B0000}"/>
    <cellStyle name="Tusenskille 2 4 2 2" xfId="11006" xr:uid="{00000000-0005-0000-0000-0000432B0000}"/>
    <cellStyle name="Tusenskille 2 4 2 3" xfId="10883" xr:uid="{00000000-0005-0000-0000-0000442B0000}"/>
    <cellStyle name="Tusenskille 2 4 2_Balanse" xfId="11279" xr:uid="{00000000-0005-0000-0000-0000452B0000}"/>
    <cellStyle name="Tusenskille 2 4 3" xfId="10990" xr:uid="{00000000-0005-0000-0000-0000462B0000}"/>
    <cellStyle name="Tusenskille 2 4 3 2" xfId="11141" xr:uid="{00000000-0005-0000-0000-0000472B0000}"/>
    <cellStyle name="Tusenskille 2 4 3_Balanse" xfId="11280" xr:uid="{00000000-0005-0000-0000-0000482B0000}"/>
    <cellStyle name="Tusenskille 2 4 4" xfId="10869" xr:uid="{00000000-0005-0000-0000-0000492B0000}"/>
    <cellStyle name="Tusenskille 2 4 5" xfId="11142" xr:uid="{00000000-0005-0000-0000-00004A2B0000}"/>
    <cellStyle name="Tusenskille 2 4_Balanse" xfId="11278" xr:uid="{00000000-0005-0000-0000-00004B2B0000}"/>
    <cellStyle name="Tusenskille 2 5" xfId="10737" xr:uid="{00000000-0005-0000-0000-00004C2B0000}"/>
    <cellStyle name="Tusenskille 2 5 2" xfId="10999" xr:uid="{00000000-0005-0000-0000-00004D2B0000}"/>
    <cellStyle name="Tusenskille 2 5 2 2" xfId="11143" xr:uid="{00000000-0005-0000-0000-00004E2B0000}"/>
    <cellStyle name="Tusenskille 2 5 2_Balanse" xfId="11282" xr:uid="{00000000-0005-0000-0000-00004F2B0000}"/>
    <cellStyle name="Tusenskille 2 5 3" xfId="10876" xr:uid="{00000000-0005-0000-0000-0000502B0000}"/>
    <cellStyle name="Tusenskille 2 5 3 2" xfId="11144" xr:uid="{00000000-0005-0000-0000-0000512B0000}"/>
    <cellStyle name="Tusenskille 2 5 3_Balanse" xfId="11283" xr:uid="{00000000-0005-0000-0000-0000522B0000}"/>
    <cellStyle name="Tusenskille 2 5 4" xfId="11145" xr:uid="{00000000-0005-0000-0000-0000532B0000}"/>
    <cellStyle name="Tusenskille 2 5 5" xfId="11146" xr:uid="{00000000-0005-0000-0000-0000542B0000}"/>
    <cellStyle name="Tusenskille 2 5_Balanse" xfId="11281" xr:uid="{00000000-0005-0000-0000-0000552B0000}"/>
    <cellStyle name="Tusenskille 2 6" xfId="10839" xr:uid="{00000000-0005-0000-0000-0000562B0000}"/>
    <cellStyle name="Tusenskille 2 6 2" xfId="11147" xr:uid="{00000000-0005-0000-0000-0000572B0000}"/>
    <cellStyle name="Tusenskille 2 6 2 2" xfId="11148" xr:uid="{00000000-0005-0000-0000-0000582B0000}"/>
    <cellStyle name="Tusenskille 2 6 3" xfId="11149" xr:uid="{00000000-0005-0000-0000-0000592B0000}"/>
    <cellStyle name="Tusenskille 2 6 3 2" xfId="11150" xr:uid="{00000000-0005-0000-0000-00005A2B0000}"/>
    <cellStyle name="Tusenskille 2 6 4" xfId="11151" xr:uid="{00000000-0005-0000-0000-00005B2B0000}"/>
    <cellStyle name="Tusenskille 2 6 5" xfId="11152" xr:uid="{00000000-0005-0000-0000-00005C2B0000}"/>
    <cellStyle name="Tusenskille 2 6_Balanse" xfId="11284" xr:uid="{00000000-0005-0000-0000-00005D2B0000}"/>
    <cellStyle name="Tusenskille 2 7" xfId="11153" xr:uid="{00000000-0005-0000-0000-00005E2B0000}"/>
    <cellStyle name="Tusenskille 2 7 2" xfId="11154" xr:uid="{00000000-0005-0000-0000-00005F2B0000}"/>
    <cellStyle name="Tusenskille 2 8" xfId="11155" xr:uid="{00000000-0005-0000-0000-0000602B0000}"/>
    <cellStyle name="Tusenskille 2 8 2" xfId="11156" xr:uid="{00000000-0005-0000-0000-0000612B0000}"/>
    <cellStyle name="Tusenskille 2 9" xfId="11157" xr:uid="{00000000-0005-0000-0000-0000622B0000}"/>
    <cellStyle name="Tusenskille 3" xfId="108" xr:uid="{00000000-0005-0000-0000-0000632B0000}"/>
    <cellStyle name="Tusenskille 3 2" xfId="9197" xr:uid="{00000000-0005-0000-0000-0000642B0000}"/>
    <cellStyle name="Tusenskille 3 2 2" xfId="10732" xr:uid="{00000000-0005-0000-0000-0000652B0000}"/>
    <cellStyle name="Tusenskille 3 2 2 2" xfId="10748" xr:uid="{00000000-0005-0000-0000-0000662B0000}"/>
    <cellStyle name="Tusenskille 3 2 2 2 2" xfId="11009" xr:uid="{00000000-0005-0000-0000-0000672B0000}"/>
    <cellStyle name="Tusenskille 3 2 2 2 3" xfId="10886" xr:uid="{00000000-0005-0000-0000-0000682B0000}"/>
    <cellStyle name="Tusenskille 3 2 2 2_Balanse" xfId="11287" xr:uid="{00000000-0005-0000-0000-0000692B0000}"/>
    <cellStyle name="Tusenskille 3 2 2 3" xfId="10997" xr:uid="{00000000-0005-0000-0000-00006A2B0000}"/>
    <cellStyle name="Tusenskille 3 2 2 4" xfId="10874" xr:uid="{00000000-0005-0000-0000-00006B2B0000}"/>
    <cellStyle name="Tusenskille 3 2 2_Balanse" xfId="11286" xr:uid="{00000000-0005-0000-0000-00006C2B0000}"/>
    <cellStyle name="Tusenskille 3 2 3" xfId="10742" xr:uid="{00000000-0005-0000-0000-00006D2B0000}"/>
    <cellStyle name="Tusenskille 3 2 3 2" xfId="11003" xr:uid="{00000000-0005-0000-0000-00006E2B0000}"/>
    <cellStyle name="Tusenskille 3 2 3 3" xfId="10880" xr:uid="{00000000-0005-0000-0000-00006F2B0000}"/>
    <cellStyle name="Tusenskille 3 2 3_Balanse" xfId="11288" xr:uid="{00000000-0005-0000-0000-0000702B0000}"/>
    <cellStyle name="Tusenskille 3 2 4" xfId="10977" xr:uid="{00000000-0005-0000-0000-0000712B0000}"/>
    <cellStyle name="Tusenskille 3 2 5" xfId="10865" xr:uid="{00000000-0005-0000-0000-0000722B0000}"/>
    <cellStyle name="Tusenskille 3 2_Balanse" xfId="11285" xr:uid="{00000000-0005-0000-0000-0000732B0000}"/>
    <cellStyle name="Tusenskille 3 3" xfId="10468" xr:uid="{00000000-0005-0000-0000-0000742B0000}"/>
    <cellStyle name="Tusenskille 3 3 2" xfId="10746" xr:uid="{00000000-0005-0000-0000-0000752B0000}"/>
    <cellStyle name="Tusenskille 3 3 2 2" xfId="11007" xr:uid="{00000000-0005-0000-0000-0000762B0000}"/>
    <cellStyle name="Tusenskille 3 3 2 3" xfId="10884" xr:uid="{00000000-0005-0000-0000-0000772B0000}"/>
    <cellStyle name="Tusenskille 3 3 2_Balanse" xfId="11290" xr:uid="{00000000-0005-0000-0000-0000782B0000}"/>
    <cellStyle name="Tusenskille 3 3 3" xfId="10995" xr:uid="{00000000-0005-0000-0000-0000792B0000}"/>
    <cellStyle name="Tusenskille 3 3 3 2" xfId="11158" xr:uid="{00000000-0005-0000-0000-00007A2B0000}"/>
    <cellStyle name="Tusenskille 3 3 3_Balanse" xfId="11291" xr:uid="{00000000-0005-0000-0000-00007B2B0000}"/>
    <cellStyle name="Tusenskille 3 3 4" xfId="10871" xr:uid="{00000000-0005-0000-0000-00007C2B0000}"/>
    <cellStyle name="Tusenskille 3 3 5" xfId="11159" xr:uid="{00000000-0005-0000-0000-00007D2B0000}"/>
    <cellStyle name="Tusenskille 3 3_Balanse" xfId="11289" xr:uid="{00000000-0005-0000-0000-00007E2B0000}"/>
    <cellStyle name="Tusenskille 3 4" xfId="9235" xr:uid="{00000000-0005-0000-0000-00007F2B0000}"/>
    <cellStyle name="Tusenskille 3 4 2" xfId="11160" xr:uid="{00000000-0005-0000-0000-0000802B0000}"/>
    <cellStyle name="Tusenskille 3 4 2 2" xfId="11161" xr:uid="{00000000-0005-0000-0000-0000812B0000}"/>
    <cellStyle name="Tusenskille 3 4 3" xfId="11162" xr:uid="{00000000-0005-0000-0000-0000822B0000}"/>
    <cellStyle name="Tusenskille 3 4 3 2" xfId="11163" xr:uid="{00000000-0005-0000-0000-0000832B0000}"/>
    <cellStyle name="Tusenskille 3 4 4" xfId="11164" xr:uid="{00000000-0005-0000-0000-0000842B0000}"/>
    <cellStyle name="Tusenskille 3 4 5" xfId="11165" xr:uid="{00000000-0005-0000-0000-0000852B0000}"/>
    <cellStyle name="Tusenskille 3 4_Balanse" xfId="11292" xr:uid="{00000000-0005-0000-0000-0000862B0000}"/>
    <cellStyle name="Tusenskille 3 5" xfId="10738" xr:uid="{00000000-0005-0000-0000-0000872B0000}"/>
    <cellStyle name="Tusenskille 3 5 2" xfId="11000" xr:uid="{00000000-0005-0000-0000-0000882B0000}"/>
    <cellStyle name="Tusenskille 3 5 3" xfId="10877" xr:uid="{00000000-0005-0000-0000-0000892B0000}"/>
    <cellStyle name="Tusenskille 3 5_Balanse" xfId="11293" xr:uid="{00000000-0005-0000-0000-00008A2B0000}"/>
    <cellStyle name="Tusenskille 3 6" xfId="10840" xr:uid="{00000000-0005-0000-0000-00008B2B0000}"/>
    <cellStyle name="Tusenskille 3 6 2" xfId="11166" xr:uid="{00000000-0005-0000-0000-00008C2B0000}"/>
    <cellStyle name="Tusenskille 3 6_Balanse" xfId="11294" xr:uid="{00000000-0005-0000-0000-00008D2B0000}"/>
    <cellStyle name="Tusenskille 3 7" xfId="11167" xr:uid="{00000000-0005-0000-0000-00008E2B0000}"/>
    <cellStyle name="Tusenskille 3 8" xfId="11168" xr:uid="{00000000-0005-0000-0000-00008F2B0000}"/>
    <cellStyle name="Tusenskille 4" xfId="61" xr:uid="{00000000-0005-0000-0000-0000902B0000}"/>
    <cellStyle name="Tusenskille 4 10" xfId="11169" xr:uid="{00000000-0005-0000-0000-0000912B0000}"/>
    <cellStyle name="Tusenskille 4 2" xfId="10559" xr:uid="{00000000-0005-0000-0000-0000922B0000}"/>
    <cellStyle name="Tusenskille 4 2 2" xfId="11170" xr:uid="{00000000-0005-0000-0000-0000932B0000}"/>
    <cellStyle name="Tusenskille 4 2 2 2" xfId="11171" xr:uid="{00000000-0005-0000-0000-0000942B0000}"/>
    <cellStyle name="Tusenskille 4 2 2 2 2" xfId="11172" xr:uid="{00000000-0005-0000-0000-0000952B0000}"/>
    <cellStyle name="Tusenskille 4 2 2 3" xfId="11173" xr:uid="{00000000-0005-0000-0000-0000962B0000}"/>
    <cellStyle name="Tusenskille 4 2 2 3 2" xfId="11174" xr:uid="{00000000-0005-0000-0000-0000972B0000}"/>
    <cellStyle name="Tusenskille 4 2 2 4" xfId="11175" xr:uid="{00000000-0005-0000-0000-0000982B0000}"/>
    <cellStyle name="Tusenskille 4 2 2 5" xfId="11176" xr:uid="{00000000-0005-0000-0000-0000992B0000}"/>
    <cellStyle name="Tusenskille 4 2 3" xfId="11177" xr:uid="{00000000-0005-0000-0000-00009A2B0000}"/>
    <cellStyle name="Tusenskille 4 2 3 2" xfId="11178" xr:uid="{00000000-0005-0000-0000-00009B2B0000}"/>
    <cellStyle name="Tusenskille 4 2 3 2 2" xfId="11179" xr:uid="{00000000-0005-0000-0000-00009C2B0000}"/>
    <cellStyle name="Tusenskille 4 2 3 3" xfId="11180" xr:uid="{00000000-0005-0000-0000-00009D2B0000}"/>
    <cellStyle name="Tusenskille 4 2 3 3 2" xfId="11181" xr:uid="{00000000-0005-0000-0000-00009E2B0000}"/>
    <cellStyle name="Tusenskille 4 2 3 4" xfId="11182" xr:uid="{00000000-0005-0000-0000-00009F2B0000}"/>
    <cellStyle name="Tusenskille 4 2 3 5" xfId="11183" xr:uid="{00000000-0005-0000-0000-0000A02B0000}"/>
    <cellStyle name="Tusenskille 4 2 4" xfId="11184" xr:uid="{00000000-0005-0000-0000-0000A12B0000}"/>
    <cellStyle name="Tusenskille 4 2 4 2" xfId="11185" xr:uid="{00000000-0005-0000-0000-0000A22B0000}"/>
    <cellStyle name="Tusenskille 4 2 4 2 2" xfId="11186" xr:uid="{00000000-0005-0000-0000-0000A32B0000}"/>
    <cellStyle name="Tusenskille 4 2 4 3" xfId="11187" xr:uid="{00000000-0005-0000-0000-0000A42B0000}"/>
    <cellStyle name="Tusenskille 4 2 4 3 2" xfId="11188" xr:uid="{00000000-0005-0000-0000-0000A52B0000}"/>
    <cellStyle name="Tusenskille 4 2 4 4" xfId="11189" xr:uid="{00000000-0005-0000-0000-0000A62B0000}"/>
    <cellStyle name="Tusenskille 4 2 4 5" xfId="11190" xr:uid="{00000000-0005-0000-0000-0000A72B0000}"/>
    <cellStyle name="Tusenskille 4 2 5" xfId="11191" xr:uid="{00000000-0005-0000-0000-0000A82B0000}"/>
    <cellStyle name="Tusenskille 4 2 5 2" xfId="11192" xr:uid="{00000000-0005-0000-0000-0000A92B0000}"/>
    <cellStyle name="Tusenskille 4 2 6" xfId="11193" xr:uid="{00000000-0005-0000-0000-0000AA2B0000}"/>
    <cellStyle name="Tusenskille 4 2 6 2" xfId="11194" xr:uid="{00000000-0005-0000-0000-0000AB2B0000}"/>
    <cellStyle name="Tusenskille 4 2 7" xfId="11195" xr:uid="{00000000-0005-0000-0000-0000AC2B0000}"/>
    <cellStyle name="Tusenskille 4 2 8" xfId="11196" xr:uid="{00000000-0005-0000-0000-0000AD2B0000}"/>
    <cellStyle name="Tusenskille 4 2_Balanse" xfId="11296" xr:uid="{00000000-0005-0000-0000-0000AE2B0000}"/>
    <cellStyle name="Tusenskille 4 3" xfId="10141" xr:uid="{00000000-0005-0000-0000-0000AF2B0000}"/>
    <cellStyle name="Tusenskille 4 3 2" xfId="11197" xr:uid="{00000000-0005-0000-0000-0000B02B0000}"/>
    <cellStyle name="Tusenskille 4 3 2 2" xfId="11198" xr:uid="{00000000-0005-0000-0000-0000B12B0000}"/>
    <cellStyle name="Tusenskille 4 3 2 2 2" xfId="11199" xr:uid="{00000000-0005-0000-0000-0000B22B0000}"/>
    <cellStyle name="Tusenskille 4 3 2 3" xfId="11200" xr:uid="{00000000-0005-0000-0000-0000B32B0000}"/>
    <cellStyle name="Tusenskille 4 3 2 3 2" xfId="11201" xr:uid="{00000000-0005-0000-0000-0000B42B0000}"/>
    <cellStyle name="Tusenskille 4 3 2 4" xfId="11202" xr:uid="{00000000-0005-0000-0000-0000B52B0000}"/>
    <cellStyle name="Tusenskille 4 3 2 5" xfId="11203" xr:uid="{00000000-0005-0000-0000-0000B62B0000}"/>
    <cellStyle name="Tusenskille 4 3 3" xfId="11204" xr:uid="{00000000-0005-0000-0000-0000B72B0000}"/>
    <cellStyle name="Tusenskille 4 3 3 2" xfId="11205" xr:uid="{00000000-0005-0000-0000-0000B82B0000}"/>
    <cellStyle name="Tusenskille 4 3 3 2 2" xfId="11206" xr:uid="{00000000-0005-0000-0000-0000B92B0000}"/>
    <cellStyle name="Tusenskille 4 3 3 3" xfId="11207" xr:uid="{00000000-0005-0000-0000-0000BA2B0000}"/>
    <cellStyle name="Tusenskille 4 3 3 3 2" xfId="11208" xr:uid="{00000000-0005-0000-0000-0000BB2B0000}"/>
    <cellStyle name="Tusenskille 4 3 3 4" xfId="11209" xr:uid="{00000000-0005-0000-0000-0000BC2B0000}"/>
    <cellStyle name="Tusenskille 4 3 3 5" xfId="11210" xr:uid="{00000000-0005-0000-0000-0000BD2B0000}"/>
    <cellStyle name="Tusenskille 4 3 4" xfId="11211" xr:uid="{00000000-0005-0000-0000-0000BE2B0000}"/>
    <cellStyle name="Tusenskille 4 3 4 2" xfId="11212" xr:uid="{00000000-0005-0000-0000-0000BF2B0000}"/>
    <cellStyle name="Tusenskille 4 3 4 2 2" xfId="11213" xr:uid="{00000000-0005-0000-0000-0000C02B0000}"/>
    <cellStyle name="Tusenskille 4 3 4 3" xfId="11214" xr:uid="{00000000-0005-0000-0000-0000C12B0000}"/>
    <cellStyle name="Tusenskille 4 3 4 3 2" xfId="11215" xr:uid="{00000000-0005-0000-0000-0000C22B0000}"/>
    <cellStyle name="Tusenskille 4 3 4 4" xfId="11216" xr:uid="{00000000-0005-0000-0000-0000C32B0000}"/>
    <cellStyle name="Tusenskille 4 3 4 5" xfId="11217" xr:uid="{00000000-0005-0000-0000-0000C42B0000}"/>
    <cellStyle name="Tusenskille 4 3 5" xfId="11218" xr:uid="{00000000-0005-0000-0000-0000C52B0000}"/>
    <cellStyle name="Tusenskille 4 3 5 2" xfId="11219" xr:uid="{00000000-0005-0000-0000-0000C62B0000}"/>
    <cellStyle name="Tusenskille 4 3 6" xfId="11220" xr:uid="{00000000-0005-0000-0000-0000C72B0000}"/>
    <cellStyle name="Tusenskille 4 3 6 2" xfId="11221" xr:uid="{00000000-0005-0000-0000-0000C82B0000}"/>
    <cellStyle name="Tusenskille 4 3 7" xfId="11222" xr:uid="{00000000-0005-0000-0000-0000C92B0000}"/>
    <cellStyle name="Tusenskille 4 3 8" xfId="11223" xr:uid="{00000000-0005-0000-0000-0000CA2B0000}"/>
    <cellStyle name="Tusenskille 4 3_Balanse" xfId="11297" xr:uid="{00000000-0005-0000-0000-0000CB2B0000}"/>
    <cellStyle name="Tusenskille 4 4" xfId="9234" xr:uid="{00000000-0005-0000-0000-0000CC2B0000}"/>
    <cellStyle name="Tusenskille 4 4 2" xfId="11224" xr:uid="{00000000-0005-0000-0000-0000CD2B0000}"/>
    <cellStyle name="Tusenskille 4 4 2 2" xfId="11225" xr:uid="{00000000-0005-0000-0000-0000CE2B0000}"/>
    <cellStyle name="Tusenskille 4 4 3" xfId="11226" xr:uid="{00000000-0005-0000-0000-0000CF2B0000}"/>
    <cellStyle name="Tusenskille 4 4 3 2" xfId="11227" xr:uid="{00000000-0005-0000-0000-0000D02B0000}"/>
    <cellStyle name="Tusenskille 4 4 4" xfId="11228" xr:uid="{00000000-0005-0000-0000-0000D12B0000}"/>
    <cellStyle name="Tusenskille 4 4 5" xfId="11229" xr:uid="{00000000-0005-0000-0000-0000D22B0000}"/>
    <cellStyle name="Tusenskille 4 4_Balanse" xfId="11298" xr:uid="{00000000-0005-0000-0000-0000D32B0000}"/>
    <cellStyle name="Tusenskille 4 5" xfId="11230" xr:uid="{00000000-0005-0000-0000-0000D42B0000}"/>
    <cellStyle name="Tusenskille 4 5 2" xfId="11231" xr:uid="{00000000-0005-0000-0000-0000D52B0000}"/>
    <cellStyle name="Tusenskille 4 5 2 2" xfId="11232" xr:uid="{00000000-0005-0000-0000-0000D62B0000}"/>
    <cellStyle name="Tusenskille 4 5 3" xfId="11233" xr:uid="{00000000-0005-0000-0000-0000D72B0000}"/>
    <cellStyle name="Tusenskille 4 5 3 2" xfId="11234" xr:uid="{00000000-0005-0000-0000-0000D82B0000}"/>
    <cellStyle name="Tusenskille 4 5 4" xfId="11235" xr:uid="{00000000-0005-0000-0000-0000D92B0000}"/>
    <cellStyle name="Tusenskille 4 5 5" xfId="11236" xr:uid="{00000000-0005-0000-0000-0000DA2B0000}"/>
    <cellStyle name="Tusenskille 4 6" xfId="11237" xr:uid="{00000000-0005-0000-0000-0000DB2B0000}"/>
    <cellStyle name="Tusenskille 4 6 2" xfId="11238" xr:uid="{00000000-0005-0000-0000-0000DC2B0000}"/>
    <cellStyle name="Tusenskille 4 6 2 2" xfId="11239" xr:uid="{00000000-0005-0000-0000-0000DD2B0000}"/>
    <cellStyle name="Tusenskille 4 6 3" xfId="11240" xr:uid="{00000000-0005-0000-0000-0000DE2B0000}"/>
    <cellStyle name="Tusenskille 4 6 3 2" xfId="11241" xr:uid="{00000000-0005-0000-0000-0000DF2B0000}"/>
    <cellStyle name="Tusenskille 4 6 4" xfId="11242" xr:uid="{00000000-0005-0000-0000-0000E02B0000}"/>
    <cellStyle name="Tusenskille 4 6 5" xfId="11243" xr:uid="{00000000-0005-0000-0000-0000E12B0000}"/>
    <cellStyle name="Tusenskille 4 7" xfId="11244" xr:uid="{00000000-0005-0000-0000-0000E22B0000}"/>
    <cellStyle name="Tusenskille 4 7 2" xfId="11245" xr:uid="{00000000-0005-0000-0000-0000E32B0000}"/>
    <cellStyle name="Tusenskille 4 8" xfId="11246" xr:uid="{00000000-0005-0000-0000-0000E42B0000}"/>
    <cellStyle name="Tusenskille 4 8 2" xfId="11247" xr:uid="{00000000-0005-0000-0000-0000E52B0000}"/>
    <cellStyle name="Tusenskille 4 9" xfId="11248" xr:uid="{00000000-0005-0000-0000-0000E62B0000}"/>
    <cellStyle name="Tusenskille 4_Balanse" xfId="11295" xr:uid="{00000000-0005-0000-0000-0000E72B0000}"/>
    <cellStyle name="Tusenskille 5" xfId="109" xr:uid="{00000000-0005-0000-0000-0000E82B0000}"/>
    <cellStyle name="Tusenskille 5 2" xfId="10467" xr:uid="{00000000-0005-0000-0000-0000E92B0000}"/>
    <cellStyle name="Tusenskille 5 3" xfId="10080" xr:uid="{00000000-0005-0000-0000-0000EA2B0000}"/>
    <cellStyle name="Tusenskille 5 4" xfId="9233" xr:uid="{00000000-0005-0000-0000-0000EB2B0000}"/>
    <cellStyle name="Tusenskille 6" xfId="110" xr:uid="{00000000-0005-0000-0000-0000EC2B0000}"/>
    <cellStyle name="Tusenskille 6 2" xfId="10140" xr:uid="{00000000-0005-0000-0000-0000ED2B0000}"/>
    <cellStyle name="Tusenskille 6 3" xfId="9232" xr:uid="{00000000-0005-0000-0000-0000EE2B0000}"/>
    <cellStyle name="Tusenskille 6 4" xfId="10558" xr:uid="{00000000-0005-0000-0000-0000EF2B0000}"/>
    <cellStyle name="Tusenskille 7" xfId="111" xr:uid="{00000000-0005-0000-0000-0000F02B0000}"/>
    <cellStyle name="Tusenskille 7 2" xfId="10466" xr:uid="{00000000-0005-0000-0000-0000F12B0000}"/>
    <cellStyle name="Tusenskille 7 3" xfId="10079" xr:uid="{00000000-0005-0000-0000-0000F22B0000}"/>
    <cellStyle name="Tusenskille 7 4" xfId="9231" xr:uid="{00000000-0005-0000-0000-0000F32B0000}"/>
    <cellStyle name="Tusenskille 8" xfId="122" xr:uid="{00000000-0005-0000-0000-0000F42B0000}"/>
    <cellStyle name="Tusenskille 8 2" xfId="10139" xr:uid="{00000000-0005-0000-0000-0000F52B0000}"/>
    <cellStyle name="Tusenskille 8 3" xfId="9230" xr:uid="{00000000-0005-0000-0000-0000F62B0000}"/>
    <cellStyle name="Tusenskille 8 4" xfId="10557" xr:uid="{00000000-0005-0000-0000-0000F72B0000}"/>
    <cellStyle name="Tusenskille 9" xfId="121" xr:uid="{00000000-0005-0000-0000-0000F82B0000}"/>
    <cellStyle name="Tusenskille 9 2" xfId="10465" xr:uid="{00000000-0005-0000-0000-0000F92B0000}"/>
    <cellStyle name="Tusenskille 9 3" xfId="10078" xr:uid="{00000000-0005-0000-0000-0000FA2B0000}"/>
    <cellStyle name="Tusenskille 9 4" xfId="9229" xr:uid="{00000000-0005-0000-0000-0000FB2B0000}"/>
    <cellStyle name="Udefinert" xfId="10556" xr:uid="{00000000-0005-0000-0000-0000FC2B0000}"/>
    <cellStyle name="Utdata 2" xfId="112" xr:uid="{00000000-0005-0000-0000-0000FD2B0000}"/>
    <cellStyle name="Utdata 2 2" xfId="2714" xr:uid="{00000000-0005-0000-0000-0000FE2B0000}"/>
    <cellStyle name="Utdata 2_Balanse" xfId="11299" xr:uid="{00000000-0005-0000-0000-0000FF2B0000}"/>
    <cellStyle name="Uthevingsfarge1 2" xfId="113" xr:uid="{00000000-0005-0000-0000-0000002C0000}"/>
    <cellStyle name="Uthevingsfarge1 2 2" xfId="2715" xr:uid="{00000000-0005-0000-0000-0000012C0000}"/>
    <cellStyle name="Uthevingsfarge1 2_Balanse" xfId="11300" xr:uid="{00000000-0005-0000-0000-0000022C0000}"/>
    <cellStyle name="Uthevingsfarge2 2" xfId="114" xr:uid="{00000000-0005-0000-0000-0000032C0000}"/>
    <cellStyle name="Uthevingsfarge2 2 2" xfId="2716" xr:uid="{00000000-0005-0000-0000-0000042C0000}"/>
    <cellStyle name="Uthevingsfarge2 2_Balanse" xfId="11301" xr:uid="{00000000-0005-0000-0000-0000052C0000}"/>
    <cellStyle name="Uthevingsfarge3 2" xfId="115" xr:uid="{00000000-0005-0000-0000-0000062C0000}"/>
    <cellStyle name="Uthevingsfarge3 2 2" xfId="2717" xr:uid="{00000000-0005-0000-0000-0000072C0000}"/>
    <cellStyle name="Uthevingsfarge3 2_Balanse" xfId="11302" xr:uid="{00000000-0005-0000-0000-0000082C0000}"/>
    <cellStyle name="Uthevingsfarge4 2" xfId="116" xr:uid="{00000000-0005-0000-0000-0000092C0000}"/>
    <cellStyle name="Uthevingsfarge4 2 2" xfId="2718" xr:uid="{00000000-0005-0000-0000-00000A2C0000}"/>
    <cellStyle name="Uthevingsfarge4 2_Balanse" xfId="11303" xr:uid="{00000000-0005-0000-0000-00000B2C0000}"/>
    <cellStyle name="Uthevingsfarge5 2" xfId="117" xr:uid="{00000000-0005-0000-0000-00000C2C0000}"/>
    <cellStyle name="Uthevingsfarge5 2 2" xfId="2719" xr:uid="{00000000-0005-0000-0000-00000D2C0000}"/>
    <cellStyle name="Uthevingsfarge5 2_Balanse" xfId="11304" xr:uid="{00000000-0005-0000-0000-00000E2C0000}"/>
    <cellStyle name="Uthevingsfarge6 2" xfId="118" xr:uid="{00000000-0005-0000-0000-00000F2C0000}"/>
    <cellStyle name="Uthevingsfarge6 2 2" xfId="2720" xr:uid="{00000000-0005-0000-0000-0000102C0000}"/>
    <cellStyle name="Uthevingsfarge6 2_Balanse" xfId="11305" xr:uid="{00000000-0005-0000-0000-0000112C0000}"/>
    <cellStyle name="Valuta 2" xfId="4281" xr:uid="{00000000-0005-0000-0000-0000122C0000}"/>
    <cellStyle name="Vanlig" xfId="5" xr:uid="{00000000-0005-0000-0000-000011000000}"/>
    <cellStyle name="vanlig skrift" xfId="9228" xr:uid="{00000000-0005-0000-0000-0000132C0000}"/>
    <cellStyle name="Varseltekst" xfId="22" builtinId="11" customBuiltin="1"/>
    <cellStyle name="Varseltekst 2" xfId="119" xr:uid="{00000000-0005-0000-0000-0000152C0000}"/>
    <cellStyle name="Varseltekst 2 2" xfId="2721" xr:uid="{00000000-0005-0000-0000-0000162C0000}"/>
    <cellStyle name="Varseltekst 2_Balanse" xfId="11306" xr:uid="{00000000-0005-0000-0000-0000172C0000}"/>
    <cellStyle name="Warning Text 2" xfId="9227" xr:uid="{00000000-0005-0000-0000-0000182C0000}"/>
    <cellStyle name="Összesen" xfId="4272" xr:uid="{00000000-0005-0000-0000-0000192C0000}"/>
    <cellStyle name="Összesen 2" xfId="9185" xr:uid="{00000000-0005-0000-0000-00001A2C0000}"/>
    <cellStyle name="Összesen 2 2" xfId="10928" xr:uid="{00000000-0005-0000-0000-00001B2C0000}"/>
    <cellStyle name="Összesen 2 3" xfId="10920" xr:uid="{00000000-0005-0000-0000-00001C2C0000}"/>
    <cellStyle name="Összesen 2 4" xfId="10909" xr:uid="{00000000-0005-0000-0000-00001D2C0000}"/>
    <cellStyle name="Összesen 2 5" xfId="10937" xr:uid="{00000000-0005-0000-0000-00001E2C0000}"/>
    <cellStyle name="Összesen 2 6" xfId="10862" xr:uid="{00000000-0005-0000-0000-00001F2C0000}"/>
    <cellStyle name="Összesen 3" xfId="10966" xr:uid="{00000000-0005-0000-0000-0000202C0000}"/>
    <cellStyle name="Összesen 4" xfId="10892" xr:uid="{00000000-0005-0000-0000-0000212C0000}"/>
    <cellStyle name="Összesen 5" xfId="10931" xr:uid="{00000000-0005-0000-0000-0000222C0000}"/>
    <cellStyle name="Összesen 6" xfId="10981" xr:uid="{00000000-0005-0000-0000-0000232C0000}"/>
    <cellStyle name="Összesen 7" xfId="10850" xr:uid="{00000000-0005-0000-0000-0000242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798138452588714E-2"/>
          <c:y val="3.3371251228429918E-2"/>
          <c:w val="0.61759922679822088"/>
          <c:h val="0.88779185512147185"/>
        </c:manualLayout>
      </c:layout>
      <c:barChart>
        <c:barDir val="col"/>
        <c:grouping val="stacked"/>
        <c:varyColors val="0"/>
        <c:ser>
          <c:idx val="0"/>
          <c:order val="0"/>
          <c:tx>
            <c:strRef>
              <c:f>'3 Income'!$C$5</c:f>
              <c:strCache>
                <c:ptCount val="1"/>
                <c:pt idx="0">
                  <c:v>Net interest income</c:v>
                </c:pt>
              </c:strCache>
            </c:strRef>
          </c:tx>
          <c:spPr>
            <a:solidFill>
              <a:schemeClr val="accent1"/>
            </a:solidFill>
            <a:ln>
              <a:noFill/>
            </a:ln>
            <a:effectLst/>
          </c:spPr>
          <c:invertIfNegative val="0"/>
          <c:dLbls>
            <c:dLbl>
              <c:idx val="0"/>
              <c:layout>
                <c:manualLayout>
                  <c:x val="1.1842561812810872E-3"/>
                  <c:y val="-6.3708752345184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82-400A-B5FB-03AD43FA3D74}"/>
                </c:ext>
              </c:extLst>
            </c:dLbl>
            <c:dLbl>
              <c:idx val="1"/>
              <c:layout>
                <c:manualLayout>
                  <c:x val="9.3248518211109239E-8"/>
                  <c:y val="6.3708752345184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82-400A-B5FB-03AD43FA3D74}"/>
                </c:ext>
              </c:extLst>
            </c:dLbl>
            <c:dLbl>
              <c:idx val="2"/>
              <c:layout>
                <c:manualLayout>
                  <c:x val="1.1842561812810872E-3"/>
                  <c:y val="9.70800035736143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8B-4FDF-9757-F769679968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2Q-20</c:v>
                </c:pt>
                <c:pt idx="1">
                  <c:v>1Q-20</c:v>
                </c:pt>
                <c:pt idx="2">
                  <c:v>4Q-19</c:v>
                </c:pt>
                <c:pt idx="3">
                  <c:v>3Q-19</c:v>
                </c:pt>
                <c:pt idx="4">
                  <c:v>2Q-19</c:v>
                </c:pt>
              </c:strCache>
            </c:strRef>
          </c:cat>
          <c:val>
            <c:numRef>
              <c:f>'3 Income'!$D$5:$H$5</c:f>
              <c:numCache>
                <c:formatCode>0</c:formatCode>
                <c:ptCount val="5"/>
                <c:pt idx="0">
                  <c:v>498.0970762</c:v>
                </c:pt>
                <c:pt idx="1">
                  <c:v>594.46852168000009</c:v>
                </c:pt>
                <c:pt idx="2">
                  <c:v>584.3550835399999</c:v>
                </c:pt>
                <c:pt idx="3">
                  <c:v>554.26884645999985</c:v>
                </c:pt>
                <c:pt idx="4">
                  <c:v>519.57409600000028</c:v>
                </c:pt>
              </c:numCache>
            </c:numRef>
          </c:val>
          <c:extLst>
            <c:ext xmlns:c16="http://schemas.microsoft.com/office/drawing/2014/chart" uri="{C3380CC4-5D6E-409C-BE32-E72D297353CC}">
              <c16:uniqueId val="{00000002-2282-400A-B5FB-03AD43FA3D74}"/>
            </c:ext>
          </c:extLst>
        </c:ser>
        <c:ser>
          <c:idx val="1"/>
          <c:order val="1"/>
          <c:tx>
            <c:strRef>
              <c:f>'3 Income'!$C$6</c:f>
              <c:strCache>
                <c:ptCount val="1"/>
                <c:pt idx="0">
                  <c:v>Commission fees from covered bond companies</c:v>
                </c:pt>
              </c:strCache>
            </c:strRef>
          </c:tx>
          <c:spPr>
            <a:solidFill>
              <a:schemeClr val="accent3"/>
            </a:solidFill>
            <a:ln>
              <a:noFill/>
            </a:ln>
            <a:effectLst/>
          </c:spPr>
          <c:invertIfNegative val="0"/>
          <c:dLbls>
            <c:dLbl>
              <c:idx val="0"/>
              <c:layout>
                <c:manualLayout>
                  <c:x val="8.6844450059448592E-17"/>
                  <c:y val="-2.1236250781728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82-400A-B5FB-03AD43FA3D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2Q-20</c:v>
                </c:pt>
                <c:pt idx="1">
                  <c:v>1Q-20</c:v>
                </c:pt>
                <c:pt idx="2">
                  <c:v>4Q-19</c:v>
                </c:pt>
                <c:pt idx="3">
                  <c:v>3Q-19</c:v>
                </c:pt>
                <c:pt idx="4">
                  <c:v>2Q-19</c:v>
                </c:pt>
              </c:strCache>
            </c:strRef>
          </c:cat>
          <c:val>
            <c:numRef>
              <c:f>'3 Income'!$D$6:$H$6</c:f>
              <c:numCache>
                <c:formatCode>0</c:formatCode>
                <c:ptCount val="5"/>
                <c:pt idx="0">
                  <c:v>41.550429529999995</c:v>
                </c:pt>
                <c:pt idx="1">
                  <c:v>78.983000000000004</c:v>
                </c:pt>
                <c:pt idx="2">
                  <c:v>82.263999999999996</c:v>
                </c:pt>
                <c:pt idx="3">
                  <c:v>83.344999999999999</c:v>
                </c:pt>
                <c:pt idx="4">
                  <c:v>82.096999999999994</c:v>
                </c:pt>
              </c:numCache>
            </c:numRef>
          </c:val>
          <c:extLst>
            <c:ext xmlns:c16="http://schemas.microsoft.com/office/drawing/2014/chart" uri="{C3380CC4-5D6E-409C-BE32-E72D297353CC}">
              <c16:uniqueId val="{00000004-2282-400A-B5FB-03AD43FA3D74}"/>
            </c:ext>
          </c:extLst>
        </c:ser>
        <c:dLbls>
          <c:showLegendKey val="0"/>
          <c:showVal val="0"/>
          <c:showCatName val="0"/>
          <c:showSerName val="0"/>
          <c:showPercent val="0"/>
          <c:showBubbleSize val="0"/>
        </c:dLbls>
        <c:gapWidth val="150"/>
        <c:overlap val="100"/>
        <c:axId val="801519984"/>
        <c:axId val="801518024"/>
      </c:barChart>
      <c:lineChart>
        <c:grouping val="stacked"/>
        <c:varyColors val="0"/>
        <c:ser>
          <c:idx val="2"/>
          <c:order val="2"/>
          <c:tx>
            <c:strRef>
              <c:f>'3 Income'!$C$7</c:f>
              <c:strCache>
                <c:ptCount val="1"/>
                <c:pt idx="0">
                  <c:v>Net interest income an commission fees from covered bond companies (MNOK)</c:v>
                </c:pt>
              </c:strCache>
            </c:strRef>
          </c:tx>
          <c:spPr>
            <a:ln w="28575" cap="rnd">
              <a:noFill/>
              <a:round/>
            </a:ln>
            <a:effectLst/>
          </c:spPr>
          <c:marker>
            <c:symbol val="none"/>
          </c:marker>
          <c:dLbls>
            <c:dLbl>
              <c:idx val="0"/>
              <c:layout>
                <c:manualLayout>
                  <c:x val="-1.6579586537935308E-2"/>
                  <c:y val="-3.03375011167544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82-400A-B5FB-03AD43FA3D74}"/>
                </c:ext>
              </c:extLst>
            </c:dLbl>
            <c:dLbl>
              <c:idx val="1"/>
              <c:layout>
                <c:manualLayout>
                  <c:x val="-2.0132355081778484E-2"/>
                  <c:y val="-3.0337501116754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82-400A-B5FB-03AD43FA3D74}"/>
                </c:ext>
              </c:extLst>
            </c:dLbl>
            <c:dLbl>
              <c:idx val="2"/>
              <c:layout>
                <c:manualLayout>
                  <c:x val="-1.8948098900497441E-2"/>
                  <c:y val="-3.64050013401053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82-400A-B5FB-03AD43FA3D74}"/>
                </c:ext>
              </c:extLst>
            </c:dLbl>
            <c:dLbl>
              <c:idx val="3"/>
              <c:layout>
                <c:manualLayout>
                  <c:x val="-1.7763842719216352E-2"/>
                  <c:y val="-2.7303751005079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82-400A-B5FB-03AD43FA3D74}"/>
                </c:ext>
              </c:extLst>
            </c:dLbl>
            <c:dLbl>
              <c:idx val="4"/>
              <c:layout>
                <c:manualLayout>
                  <c:x val="-9.4740494502486977E-3"/>
                  <c:y val="-4.5506251675131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82-400A-B5FB-03AD43FA3D74}"/>
                </c:ext>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noFill/>
                      <a:round/>
                    </a:ln>
                    <a:effectLst/>
                  </c:spPr>
                </c15:leaderLines>
              </c:ext>
            </c:extLst>
          </c:dLbls>
          <c:cat>
            <c:strRef>
              <c:f>'3 Income'!$D$4:$H$4</c:f>
              <c:strCache>
                <c:ptCount val="5"/>
                <c:pt idx="0">
                  <c:v>2Q-20</c:v>
                </c:pt>
                <c:pt idx="1">
                  <c:v>1Q-20</c:v>
                </c:pt>
                <c:pt idx="2">
                  <c:v>4Q-19</c:v>
                </c:pt>
                <c:pt idx="3">
                  <c:v>3Q-19</c:v>
                </c:pt>
                <c:pt idx="4">
                  <c:v>2Q-19</c:v>
                </c:pt>
              </c:strCache>
            </c:strRef>
          </c:cat>
          <c:val>
            <c:numRef>
              <c:f>'3 Income'!$D$7:$H$7</c:f>
              <c:numCache>
                <c:formatCode>0</c:formatCode>
                <c:ptCount val="5"/>
                <c:pt idx="0">
                  <c:v>539.64750573000003</c:v>
                </c:pt>
                <c:pt idx="1">
                  <c:v>673.45152168000004</c:v>
                </c:pt>
                <c:pt idx="2">
                  <c:v>666.61908353999991</c:v>
                </c:pt>
                <c:pt idx="3">
                  <c:v>637.61384645999988</c:v>
                </c:pt>
                <c:pt idx="4">
                  <c:v>601.67109600000026</c:v>
                </c:pt>
              </c:numCache>
            </c:numRef>
          </c:val>
          <c:smooth val="0"/>
          <c:extLst>
            <c:ext xmlns:c16="http://schemas.microsoft.com/office/drawing/2014/chart" uri="{C3380CC4-5D6E-409C-BE32-E72D297353CC}">
              <c16:uniqueId val="{0000000A-2282-400A-B5FB-03AD43FA3D74}"/>
            </c:ext>
          </c:extLst>
        </c:ser>
        <c:dLbls>
          <c:showLegendKey val="0"/>
          <c:showVal val="0"/>
          <c:showCatName val="0"/>
          <c:showSerName val="0"/>
          <c:showPercent val="0"/>
          <c:showBubbleSize val="0"/>
        </c:dLbls>
        <c:marker val="1"/>
        <c:smooth val="0"/>
        <c:axId val="801519984"/>
        <c:axId val="801518024"/>
      </c:lineChart>
      <c:lineChart>
        <c:grouping val="standard"/>
        <c:varyColors val="0"/>
        <c:ser>
          <c:idx val="3"/>
          <c:order val="3"/>
          <c:tx>
            <c:strRef>
              <c:f>'3 Income'!$C$8</c:f>
              <c:strCache>
                <c:ptCount val="1"/>
                <c:pt idx="0">
                  <c:v>Net interest income in % of average of average total assets </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2Q-20</c:v>
                </c:pt>
                <c:pt idx="1">
                  <c:v>1Q-20</c:v>
                </c:pt>
                <c:pt idx="2">
                  <c:v>4Q-19</c:v>
                </c:pt>
                <c:pt idx="3">
                  <c:v>3Q-19</c:v>
                </c:pt>
                <c:pt idx="4">
                  <c:v>2Q-19</c:v>
                </c:pt>
              </c:strCache>
            </c:strRef>
          </c:cat>
          <c:val>
            <c:numRef>
              <c:f>'3 Income'!$D$9:$H$9</c:f>
              <c:numCache>
                <c:formatCode>0.00%</c:formatCode>
                <c:ptCount val="5"/>
                <c:pt idx="0">
                  <c:v>1.6199999999999999E-2</c:v>
                </c:pt>
                <c:pt idx="1">
                  <c:v>1.6445913599537627E-2</c:v>
                </c:pt>
                <c:pt idx="2">
                  <c:v>1.7087571255849886E-2</c:v>
                </c:pt>
                <c:pt idx="3">
                  <c:v>1.7178223871760628E-2</c:v>
                </c:pt>
                <c:pt idx="4">
                  <c:v>1.38E-2</c:v>
                </c:pt>
              </c:numCache>
            </c:numRef>
          </c:val>
          <c:smooth val="0"/>
          <c:extLst>
            <c:ext xmlns:c16="http://schemas.microsoft.com/office/drawing/2014/chart" uri="{C3380CC4-5D6E-409C-BE32-E72D297353CC}">
              <c16:uniqueId val="{0000000B-2282-400A-B5FB-03AD43FA3D74}"/>
            </c:ext>
          </c:extLst>
        </c:ser>
        <c:dLbls>
          <c:showLegendKey val="0"/>
          <c:showVal val="1"/>
          <c:showCatName val="0"/>
          <c:showSerName val="0"/>
          <c:showPercent val="0"/>
          <c:showBubbleSize val="0"/>
        </c:dLbls>
        <c:marker val="1"/>
        <c:smooth val="0"/>
        <c:axId val="801518808"/>
        <c:axId val="801521160"/>
      </c:lineChart>
      <c:catAx>
        <c:axId val="80151998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nb-NO"/>
          </a:p>
        </c:txPr>
        <c:crossAx val="801518024"/>
        <c:crosses val="autoZero"/>
        <c:auto val="1"/>
        <c:lblAlgn val="ctr"/>
        <c:lblOffset val="100"/>
        <c:noMultiLvlLbl val="0"/>
      </c:catAx>
      <c:valAx>
        <c:axId val="801518024"/>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1"/>
                </a:solidFill>
                <a:latin typeface="+mn-lt"/>
                <a:ea typeface="+mn-ea"/>
                <a:cs typeface="+mn-cs"/>
              </a:defRPr>
            </a:pPr>
            <a:endParaRPr lang="nb-NO"/>
          </a:p>
        </c:txPr>
        <c:crossAx val="801519984"/>
        <c:crosses val="autoZero"/>
        <c:crossBetween val="between"/>
      </c:valAx>
      <c:valAx>
        <c:axId val="801521160"/>
        <c:scaling>
          <c:orientation val="minMax"/>
          <c:max val="1.8800000000000001E-2"/>
          <c:min val="1.2500000000000002E-2"/>
        </c:scaling>
        <c:delete val="0"/>
        <c:axPos val="l"/>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1518808"/>
        <c:crosses val="autoZero"/>
        <c:crossBetween val="between"/>
      </c:valAx>
      <c:catAx>
        <c:axId val="801518808"/>
        <c:scaling>
          <c:orientation val="minMax"/>
        </c:scaling>
        <c:delete val="1"/>
        <c:axPos val="b"/>
        <c:numFmt formatCode="General" sourceLinked="1"/>
        <c:majorTickMark val="out"/>
        <c:minorTickMark val="none"/>
        <c:tickLblPos val="nextTo"/>
        <c:crossAx val="801521160"/>
        <c:crosses val="autoZero"/>
        <c:auto val="1"/>
        <c:lblAlgn val="ctr"/>
        <c:lblOffset val="100"/>
        <c:noMultiLvlLbl val="0"/>
      </c:catAx>
      <c:spPr>
        <a:noFill/>
        <a:ln>
          <a:noFill/>
        </a:ln>
        <a:effectLst/>
      </c:spPr>
    </c:plotArea>
    <c:legend>
      <c:legendPos val="r"/>
      <c:layout>
        <c:manualLayout>
          <c:xMode val="edge"/>
          <c:yMode val="edge"/>
          <c:x val="0.65503199534613143"/>
          <c:y val="0.3316254355342434"/>
          <c:w val="0.30419913929752718"/>
          <c:h val="0.336749128931513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5.1171920963561879E-2"/>
          <c:w val="0.66160866056775125"/>
          <c:h val="0.86141925838325928"/>
        </c:manualLayout>
      </c:layout>
      <c:barChart>
        <c:barDir val="col"/>
        <c:grouping val="stacked"/>
        <c:varyColors val="0"/>
        <c:ser>
          <c:idx val="0"/>
          <c:order val="0"/>
          <c:tx>
            <c:strRef>
              <c:f>'3 Income'!$C$46</c:f>
              <c:strCache>
                <c:ptCount val="1"/>
                <c:pt idx="0">
                  <c:v>Commission fees from covered bond companies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2Q-20</c:v>
                </c:pt>
                <c:pt idx="1">
                  <c:v>1Q-20</c:v>
                </c:pt>
                <c:pt idx="2">
                  <c:v>4Q-19</c:v>
                </c:pt>
                <c:pt idx="3">
                  <c:v>3Q-19</c:v>
                </c:pt>
                <c:pt idx="4">
                  <c:v>2Q-19</c:v>
                </c:pt>
              </c:strCache>
            </c:strRef>
          </c:cat>
          <c:val>
            <c:numRef>
              <c:f>'3 Income'!$D$46:$H$46</c:f>
              <c:numCache>
                <c:formatCode>0</c:formatCode>
                <c:ptCount val="5"/>
                <c:pt idx="0">
                  <c:v>41.550429529999995</c:v>
                </c:pt>
                <c:pt idx="1">
                  <c:v>78.983000000000004</c:v>
                </c:pt>
                <c:pt idx="2">
                  <c:v>82.3</c:v>
                </c:pt>
                <c:pt idx="3">
                  <c:v>83.344999999999999</c:v>
                </c:pt>
                <c:pt idx="4">
                  <c:v>82.096999999999994</c:v>
                </c:pt>
              </c:numCache>
            </c:numRef>
          </c:val>
          <c:extLst>
            <c:ext xmlns:c16="http://schemas.microsoft.com/office/drawing/2014/chart" uri="{C3380CC4-5D6E-409C-BE32-E72D297353CC}">
              <c16:uniqueId val="{00000000-8D10-4A41-B0FB-4CA233B614A1}"/>
            </c:ext>
          </c:extLst>
        </c:ser>
        <c:ser>
          <c:idx val="1"/>
          <c:order val="1"/>
          <c:tx>
            <c:strRef>
              <c:f>'3 Income'!$C$47</c:f>
              <c:strCache>
                <c:ptCount val="1"/>
                <c:pt idx="0">
                  <c:v>Commission income from credit cards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2Q-20</c:v>
                </c:pt>
                <c:pt idx="1">
                  <c:v>1Q-20</c:v>
                </c:pt>
                <c:pt idx="2">
                  <c:v>4Q-19</c:v>
                </c:pt>
                <c:pt idx="3">
                  <c:v>3Q-19</c:v>
                </c:pt>
                <c:pt idx="4">
                  <c:v>2Q-19</c:v>
                </c:pt>
              </c:strCache>
            </c:strRef>
          </c:cat>
          <c:val>
            <c:numRef>
              <c:f>'3 Income'!$D$47:$H$47</c:f>
              <c:numCache>
                <c:formatCode>0</c:formatCode>
                <c:ptCount val="5"/>
                <c:pt idx="0">
                  <c:v>14.097383799999999</c:v>
                </c:pt>
                <c:pt idx="1">
                  <c:v>16.139873080000001</c:v>
                </c:pt>
                <c:pt idx="2">
                  <c:v>14.8</c:v>
                </c:pt>
                <c:pt idx="3">
                  <c:v>15</c:v>
                </c:pt>
                <c:pt idx="4">
                  <c:v>16.079999999999998</c:v>
                </c:pt>
              </c:numCache>
            </c:numRef>
          </c:val>
          <c:extLst>
            <c:ext xmlns:c16="http://schemas.microsoft.com/office/drawing/2014/chart" uri="{C3380CC4-5D6E-409C-BE32-E72D297353CC}">
              <c16:uniqueId val="{00000001-8D10-4A41-B0FB-4CA233B614A1}"/>
            </c:ext>
          </c:extLst>
        </c:ser>
        <c:ser>
          <c:idx val="2"/>
          <c:order val="2"/>
          <c:tx>
            <c:strRef>
              <c:f>'3 Income'!$C$48</c:f>
              <c:strCache>
                <c:ptCount val="1"/>
                <c:pt idx="0">
                  <c:v>Payment transmission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2Q-20</c:v>
                </c:pt>
                <c:pt idx="1">
                  <c:v>1Q-20</c:v>
                </c:pt>
                <c:pt idx="2">
                  <c:v>4Q-19</c:v>
                </c:pt>
                <c:pt idx="3">
                  <c:v>3Q-19</c:v>
                </c:pt>
                <c:pt idx="4">
                  <c:v>2Q-19</c:v>
                </c:pt>
              </c:strCache>
            </c:strRef>
          </c:cat>
          <c:val>
            <c:numRef>
              <c:f>'3 Income'!$D$48:$H$48</c:f>
              <c:numCache>
                <c:formatCode>0</c:formatCode>
                <c:ptCount val="5"/>
                <c:pt idx="0">
                  <c:v>23.26165228</c:v>
                </c:pt>
                <c:pt idx="1">
                  <c:v>28.32614658</c:v>
                </c:pt>
                <c:pt idx="2">
                  <c:v>34.4</c:v>
                </c:pt>
                <c:pt idx="3">
                  <c:v>38</c:v>
                </c:pt>
                <c:pt idx="4">
                  <c:v>27.71</c:v>
                </c:pt>
              </c:numCache>
            </c:numRef>
          </c:val>
          <c:extLst>
            <c:ext xmlns:c16="http://schemas.microsoft.com/office/drawing/2014/chart" uri="{C3380CC4-5D6E-409C-BE32-E72D297353CC}">
              <c16:uniqueId val="{00000002-8D10-4A41-B0FB-4CA233B614A1}"/>
            </c:ext>
          </c:extLst>
        </c:ser>
        <c:ser>
          <c:idx val="3"/>
          <c:order val="3"/>
          <c:tx>
            <c:strRef>
              <c:f>'3 Income'!$C$49</c:f>
              <c:strCache>
                <c:ptCount val="1"/>
                <c:pt idx="0">
                  <c:v>Mutual fund and insurance commisions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2Q-20</c:v>
                </c:pt>
                <c:pt idx="1">
                  <c:v>1Q-20</c:v>
                </c:pt>
                <c:pt idx="2">
                  <c:v>4Q-19</c:v>
                </c:pt>
                <c:pt idx="3">
                  <c:v>3Q-19</c:v>
                </c:pt>
                <c:pt idx="4">
                  <c:v>2Q-19</c:v>
                </c:pt>
              </c:strCache>
            </c:strRef>
          </c:cat>
          <c:val>
            <c:numRef>
              <c:f>'3 Income'!$D$49:$H$49</c:f>
              <c:numCache>
                <c:formatCode>0</c:formatCode>
                <c:ptCount val="5"/>
                <c:pt idx="0">
                  <c:v>55.386316669999992</c:v>
                </c:pt>
                <c:pt idx="1">
                  <c:v>55.562069229999999</c:v>
                </c:pt>
                <c:pt idx="2">
                  <c:v>49.1</c:v>
                </c:pt>
                <c:pt idx="3">
                  <c:v>51</c:v>
                </c:pt>
                <c:pt idx="4">
                  <c:v>52.19</c:v>
                </c:pt>
              </c:numCache>
            </c:numRef>
          </c:val>
          <c:extLst>
            <c:ext xmlns:c16="http://schemas.microsoft.com/office/drawing/2014/chart" uri="{C3380CC4-5D6E-409C-BE32-E72D297353CC}">
              <c16:uniqueId val="{00000003-8D10-4A41-B0FB-4CA233B614A1}"/>
            </c:ext>
          </c:extLst>
        </c:ser>
        <c:ser>
          <c:idx val="4"/>
          <c:order val="4"/>
          <c:tx>
            <c:strRef>
              <c:f>'3 Income'!$C$50</c:f>
              <c:strCache>
                <c:ptCount val="1"/>
                <c:pt idx="0">
                  <c:v>Income from real estate brokerage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2Q-20</c:v>
                </c:pt>
                <c:pt idx="1">
                  <c:v>1Q-20</c:v>
                </c:pt>
                <c:pt idx="2">
                  <c:v>4Q-19</c:v>
                </c:pt>
                <c:pt idx="3">
                  <c:v>3Q-19</c:v>
                </c:pt>
                <c:pt idx="4">
                  <c:v>2Q-19</c:v>
                </c:pt>
              </c:strCache>
            </c:strRef>
          </c:cat>
          <c:val>
            <c:numRef>
              <c:f>'3 Income'!$D$50:$H$50</c:f>
              <c:numCache>
                <c:formatCode>0</c:formatCode>
                <c:ptCount val="5"/>
                <c:pt idx="0">
                  <c:v>84.016227420000007</c:v>
                </c:pt>
                <c:pt idx="1">
                  <c:v>76.286974380000004</c:v>
                </c:pt>
                <c:pt idx="2">
                  <c:v>69.7</c:v>
                </c:pt>
                <c:pt idx="3">
                  <c:v>89</c:v>
                </c:pt>
                <c:pt idx="4">
                  <c:v>80.63</c:v>
                </c:pt>
              </c:numCache>
            </c:numRef>
          </c:val>
          <c:extLst>
            <c:ext xmlns:c16="http://schemas.microsoft.com/office/drawing/2014/chart" uri="{C3380CC4-5D6E-409C-BE32-E72D297353CC}">
              <c16:uniqueId val="{00000004-8D10-4A41-B0FB-4CA233B614A1}"/>
            </c:ext>
          </c:extLst>
        </c:ser>
        <c:ser>
          <c:idx val="5"/>
          <c:order val="5"/>
          <c:tx>
            <c:strRef>
              <c:f>'3 Income'!$C$51</c:f>
              <c:strCache>
                <c:ptCount val="1"/>
                <c:pt idx="0">
                  <c:v>Income from accounting services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2Q-20</c:v>
                </c:pt>
                <c:pt idx="1">
                  <c:v>1Q-20</c:v>
                </c:pt>
                <c:pt idx="2">
                  <c:v>4Q-19</c:v>
                </c:pt>
                <c:pt idx="3">
                  <c:v>3Q-19</c:v>
                </c:pt>
                <c:pt idx="4">
                  <c:v>2Q-19</c:v>
                </c:pt>
              </c:strCache>
            </c:strRef>
          </c:cat>
          <c:val>
            <c:numRef>
              <c:f>'3 Income'!$D$51:$H$51</c:f>
              <c:numCache>
                <c:formatCode>0</c:formatCode>
                <c:ptCount val="5"/>
                <c:pt idx="0">
                  <c:v>49.477726210000007</c:v>
                </c:pt>
                <c:pt idx="1">
                  <c:v>52.512827080000001</c:v>
                </c:pt>
                <c:pt idx="2">
                  <c:v>44.5</c:v>
                </c:pt>
                <c:pt idx="3">
                  <c:v>38</c:v>
                </c:pt>
                <c:pt idx="4">
                  <c:v>49.6</c:v>
                </c:pt>
              </c:numCache>
            </c:numRef>
          </c:val>
          <c:extLst>
            <c:ext xmlns:c16="http://schemas.microsoft.com/office/drawing/2014/chart" uri="{C3380CC4-5D6E-409C-BE32-E72D297353CC}">
              <c16:uniqueId val="{00000005-8D10-4A41-B0FB-4CA233B614A1}"/>
            </c:ext>
          </c:extLst>
        </c:ser>
        <c:ser>
          <c:idx val="6"/>
          <c:order val="6"/>
          <c:tx>
            <c:strRef>
              <c:f>'3 Income'!$C$52</c:f>
              <c:strCache>
                <c:ptCount val="1"/>
                <c:pt idx="0">
                  <c:v>Other income</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'3 Income'!$D$45:$H$45</c:f>
              <c:strCache>
                <c:ptCount val="5"/>
                <c:pt idx="0">
                  <c:v>2Q-20</c:v>
                </c:pt>
                <c:pt idx="1">
                  <c:v>1Q-20</c:v>
                </c:pt>
                <c:pt idx="2">
                  <c:v>4Q-19</c:v>
                </c:pt>
                <c:pt idx="3">
                  <c:v>3Q-19</c:v>
                </c:pt>
                <c:pt idx="4">
                  <c:v>2Q-19</c:v>
                </c:pt>
              </c:strCache>
            </c:strRef>
          </c:cat>
          <c:val>
            <c:numRef>
              <c:f>'3 Income'!$D$52:$H$52</c:f>
              <c:numCache>
                <c:formatCode>0</c:formatCode>
                <c:ptCount val="5"/>
                <c:pt idx="0">
                  <c:v>32.501328249999979</c:v>
                </c:pt>
                <c:pt idx="1">
                  <c:v>34.973041820000013</c:v>
                </c:pt>
                <c:pt idx="2">
                  <c:v>37.799999999999997</c:v>
                </c:pt>
                <c:pt idx="3">
                  <c:v>35</c:v>
                </c:pt>
                <c:pt idx="4">
                  <c:v>56.1</c:v>
                </c:pt>
              </c:numCache>
            </c:numRef>
          </c:val>
          <c:extLst>
            <c:ext xmlns:c16="http://schemas.microsoft.com/office/drawing/2014/chart" uri="{C3380CC4-5D6E-409C-BE32-E72D297353CC}">
              <c16:uniqueId val="{00000006-8D10-4A41-B0FB-4CA233B614A1}"/>
            </c:ext>
          </c:extLst>
        </c:ser>
        <c:dLbls>
          <c:showLegendKey val="0"/>
          <c:showVal val="0"/>
          <c:showCatName val="0"/>
          <c:showSerName val="0"/>
          <c:showPercent val="0"/>
          <c:showBubbleSize val="0"/>
        </c:dLbls>
        <c:gapWidth val="150"/>
        <c:overlap val="100"/>
        <c:axId val="801521944"/>
        <c:axId val="801519200"/>
      </c:barChart>
      <c:lineChart>
        <c:grouping val="standard"/>
        <c:varyColors val="0"/>
        <c:ser>
          <c:idx val="7"/>
          <c:order val="7"/>
          <c:tx>
            <c:strRef>
              <c:f>'3 Income'!$C$53</c:f>
              <c:strCache>
                <c:ptCount val="1"/>
                <c:pt idx="0">
                  <c:v>Sum</c:v>
                </c:pt>
              </c:strCache>
            </c:strRef>
          </c:tx>
          <c:spPr>
            <a:ln w="25400" cap="rnd">
              <a:noFill/>
              <a:round/>
            </a:ln>
            <a:effectLst/>
          </c:spPr>
          <c:marker>
            <c:symbol val="none"/>
          </c:marker>
          <c:dLbls>
            <c:dLbl>
              <c:idx val="0"/>
              <c:layout>
                <c:manualLayout>
                  <c:x val="0.50588647806342069"/>
                  <c:y val="-3.44093575693813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10-4A41-B0FB-4CA233B614A1}"/>
                </c:ext>
              </c:extLst>
            </c:dLbl>
            <c:dLbl>
              <c:idx val="1"/>
              <c:layout>
                <c:manualLayout>
                  <c:x val="0.23940863710779145"/>
                  <c:y val="-3.27256852603153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10-4A41-B0FB-4CA233B614A1}"/>
                </c:ext>
              </c:extLst>
            </c:dLbl>
            <c:dLbl>
              <c:idx val="2"/>
              <c:layout>
                <c:manualLayout>
                  <c:x val="-2.3858627450782176E-2"/>
                  <c:y val="-1.96533083629395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10-4A41-B0FB-4CA233B614A1}"/>
                </c:ext>
              </c:extLst>
            </c:dLbl>
            <c:dLbl>
              <c:idx val="3"/>
              <c:layout>
                <c:manualLayout>
                  <c:x val="-0.28873118020788358"/>
                  <c:y val="-2.881425566901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10-4A41-B0FB-4CA233B614A1}"/>
                </c:ext>
              </c:extLst>
            </c:dLbl>
            <c:dLbl>
              <c:idx val="4"/>
              <c:layout>
                <c:manualLayout>
                  <c:x val="-0.55520902116351289"/>
                  <c:y val="-3.09831795920425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10-4A41-B0FB-4CA233B614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'3 Income'!$D$45:$H$45</c:f>
              <c:strCache>
                <c:ptCount val="5"/>
                <c:pt idx="0">
                  <c:v>2Q-20</c:v>
                </c:pt>
                <c:pt idx="1">
                  <c:v>1Q-20</c:v>
                </c:pt>
                <c:pt idx="2">
                  <c:v>4Q-19</c:v>
                </c:pt>
                <c:pt idx="3">
                  <c:v>3Q-19</c:v>
                </c:pt>
                <c:pt idx="4">
                  <c:v>2Q-19</c:v>
                </c:pt>
              </c:strCache>
            </c:strRef>
          </c:cat>
          <c:val>
            <c:numRef>
              <c:f>'3 Income'!$D$53:$H$53</c:f>
              <c:numCache>
                <c:formatCode>0</c:formatCode>
                <c:ptCount val="5"/>
                <c:pt idx="0">
                  <c:v>300.29106415999996</c:v>
                </c:pt>
                <c:pt idx="1">
                  <c:v>342.78393217000001</c:v>
                </c:pt>
                <c:pt idx="2">
                  <c:v>332.6</c:v>
                </c:pt>
                <c:pt idx="3">
                  <c:v>349.34500000000003</c:v>
                </c:pt>
                <c:pt idx="4">
                  <c:v>364.40700000000004</c:v>
                </c:pt>
              </c:numCache>
            </c:numRef>
          </c:val>
          <c:smooth val="0"/>
          <c:extLst>
            <c:ext xmlns:c16="http://schemas.microsoft.com/office/drawing/2014/chart" uri="{C3380CC4-5D6E-409C-BE32-E72D297353CC}">
              <c16:uniqueId val="{0000000C-8D10-4A41-B0FB-4CA233B614A1}"/>
            </c:ext>
          </c:extLst>
        </c:ser>
        <c:dLbls>
          <c:showLegendKey val="0"/>
          <c:showVal val="1"/>
          <c:showCatName val="0"/>
          <c:showSerName val="0"/>
          <c:showPercent val="0"/>
          <c:showBubbleSize val="0"/>
        </c:dLbls>
        <c:marker val="1"/>
        <c:smooth val="0"/>
        <c:axId val="801520376"/>
        <c:axId val="801519592"/>
      </c:lineChart>
      <c:catAx>
        <c:axId val="801521944"/>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01519200"/>
        <c:crosses val="autoZero"/>
        <c:auto val="1"/>
        <c:lblAlgn val="ctr"/>
        <c:lblOffset val="100"/>
        <c:noMultiLvlLbl val="0"/>
      </c:catAx>
      <c:valAx>
        <c:axId val="801519200"/>
        <c:scaling>
          <c:orientation val="minMax"/>
        </c:scaling>
        <c:delete val="1"/>
        <c:axPos val="r"/>
        <c:numFmt formatCode="0" sourceLinked="1"/>
        <c:majorTickMark val="none"/>
        <c:minorTickMark val="none"/>
        <c:tickLblPos val="nextTo"/>
        <c:crossAx val="801521944"/>
        <c:crosses val="autoZero"/>
        <c:crossBetween val="between"/>
      </c:valAx>
      <c:valAx>
        <c:axId val="801519592"/>
        <c:scaling>
          <c:orientation val="minMax"/>
          <c:max val="38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01520376"/>
        <c:crosses val="max"/>
        <c:crossBetween val="between"/>
      </c:valAx>
      <c:catAx>
        <c:axId val="801520376"/>
        <c:scaling>
          <c:orientation val="minMax"/>
        </c:scaling>
        <c:delete val="1"/>
        <c:axPos val="b"/>
        <c:numFmt formatCode="General" sourceLinked="1"/>
        <c:majorTickMark val="out"/>
        <c:minorTickMark val="none"/>
        <c:tickLblPos val="nextTo"/>
        <c:crossAx val="801519592"/>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3.9812644412269234E-2"/>
          <c:w val="0.6992606320639001"/>
          <c:h val="0.89369585062379409"/>
        </c:manualLayout>
      </c:layout>
      <c:barChart>
        <c:barDir val="col"/>
        <c:grouping val="stacked"/>
        <c:varyColors val="0"/>
        <c:ser>
          <c:idx val="0"/>
          <c:order val="0"/>
          <c:tx>
            <c:strRef>
              <c:f>'4 Expences'!$B$6</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2Q-20</c:v>
                </c:pt>
                <c:pt idx="1">
                  <c:v>1Q-20</c:v>
                </c:pt>
                <c:pt idx="2">
                  <c:v>4Q-19</c:v>
                </c:pt>
                <c:pt idx="3">
                  <c:v>3Q-19</c:v>
                </c:pt>
                <c:pt idx="4">
                  <c:v>2Q-19</c:v>
                </c:pt>
              </c:strCache>
            </c:strRef>
          </c:cat>
          <c:val>
            <c:numRef>
              <c:f>'4 Expences'!$C$6:$G$6</c:f>
              <c:numCache>
                <c:formatCode>0</c:formatCode>
                <c:ptCount val="5"/>
                <c:pt idx="0">
                  <c:v>196.66001699999995</c:v>
                </c:pt>
                <c:pt idx="1">
                  <c:v>206.72897419</c:v>
                </c:pt>
                <c:pt idx="2">
                  <c:v>202.12170139</c:v>
                </c:pt>
                <c:pt idx="3">
                  <c:v>197.11515806</c:v>
                </c:pt>
                <c:pt idx="4">
                  <c:v>196.87</c:v>
                </c:pt>
              </c:numCache>
            </c:numRef>
          </c:val>
          <c:extLst>
            <c:ext xmlns:c16="http://schemas.microsoft.com/office/drawing/2014/chart" uri="{C3380CC4-5D6E-409C-BE32-E72D297353CC}">
              <c16:uniqueId val="{00000000-AA42-4FF4-8759-D802366370C8}"/>
            </c:ext>
          </c:extLst>
        </c:ser>
        <c:ser>
          <c:idx val="1"/>
          <c:order val="1"/>
          <c:tx>
            <c:strRef>
              <c:f>'4 Expences'!$B$7</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2Q-20</c:v>
                </c:pt>
                <c:pt idx="1">
                  <c:v>1Q-20</c:v>
                </c:pt>
                <c:pt idx="2">
                  <c:v>4Q-19</c:v>
                </c:pt>
                <c:pt idx="3">
                  <c:v>3Q-19</c:v>
                </c:pt>
                <c:pt idx="4">
                  <c:v>2Q-19</c:v>
                </c:pt>
              </c:strCache>
            </c:strRef>
          </c:cat>
          <c:val>
            <c:numRef>
              <c:f>'4 Expences'!$C$7:$G$7</c:f>
              <c:numCache>
                <c:formatCode>0</c:formatCode>
                <c:ptCount val="5"/>
                <c:pt idx="0">
                  <c:v>17.386254319999999</c:v>
                </c:pt>
                <c:pt idx="1">
                  <c:v>18.336898210000001</c:v>
                </c:pt>
                <c:pt idx="2">
                  <c:v>22.717490010000002</c:v>
                </c:pt>
                <c:pt idx="3">
                  <c:v>17.531400999999999</c:v>
                </c:pt>
                <c:pt idx="4">
                  <c:v>17.260000000000002</c:v>
                </c:pt>
              </c:numCache>
            </c:numRef>
          </c:val>
          <c:extLst>
            <c:ext xmlns:c16="http://schemas.microsoft.com/office/drawing/2014/chart" uri="{C3380CC4-5D6E-409C-BE32-E72D297353CC}">
              <c16:uniqueId val="{00000001-AA42-4FF4-8759-D802366370C8}"/>
            </c:ext>
          </c:extLst>
        </c:ser>
        <c:ser>
          <c:idx val="2"/>
          <c:order val="2"/>
          <c:tx>
            <c:strRef>
              <c:f>'4 Expences'!$B$8</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2Q-20</c:v>
                </c:pt>
                <c:pt idx="1">
                  <c:v>1Q-20</c:v>
                </c:pt>
                <c:pt idx="2">
                  <c:v>4Q-19</c:v>
                </c:pt>
                <c:pt idx="3">
                  <c:v>3Q-19</c:v>
                </c:pt>
                <c:pt idx="4">
                  <c:v>2Q-19</c:v>
                </c:pt>
              </c:strCache>
            </c:strRef>
          </c:cat>
          <c:val>
            <c:numRef>
              <c:f>'4 Expences'!$C$8:$G$8</c:f>
              <c:numCache>
                <c:formatCode>0</c:formatCode>
                <c:ptCount val="5"/>
                <c:pt idx="0">
                  <c:v>40.656165760000007</c:v>
                </c:pt>
                <c:pt idx="1">
                  <c:v>49.423855289999999</c:v>
                </c:pt>
                <c:pt idx="2">
                  <c:v>50.526934359999998</c:v>
                </c:pt>
                <c:pt idx="3">
                  <c:v>51.896038429999997</c:v>
                </c:pt>
                <c:pt idx="4">
                  <c:v>52.39</c:v>
                </c:pt>
              </c:numCache>
            </c:numRef>
          </c:val>
          <c:extLst>
            <c:ext xmlns:c16="http://schemas.microsoft.com/office/drawing/2014/chart" uri="{C3380CC4-5D6E-409C-BE32-E72D297353CC}">
              <c16:uniqueId val="{00000002-AA42-4FF4-8759-D802366370C8}"/>
            </c:ext>
          </c:extLst>
        </c:ser>
        <c:ser>
          <c:idx val="3"/>
          <c:order val="3"/>
          <c:tx>
            <c:strRef>
              <c:f>'4 Expences'!$B$9</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2Q-20</c:v>
                </c:pt>
                <c:pt idx="1">
                  <c:v>1Q-20</c:v>
                </c:pt>
                <c:pt idx="2">
                  <c:v>4Q-19</c:v>
                </c:pt>
                <c:pt idx="3">
                  <c:v>3Q-19</c:v>
                </c:pt>
                <c:pt idx="4">
                  <c:v>2Q-19</c:v>
                </c:pt>
              </c:strCache>
            </c:strRef>
          </c:cat>
          <c:val>
            <c:numRef>
              <c:f>'4 Expences'!$C$9:$G$9</c:f>
              <c:numCache>
                <c:formatCode>0</c:formatCode>
                <c:ptCount val="5"/>
                <c:pt idx="0">
                  <c:v>132.40783217000001</c:v>
                </c:pt>
                <c:pt idx="1">
                  <c:v>130.97801843000002</c:v>
                </c:pt>
                <c:pt idx="2">
                  <c:v>137.06293785</c:v>
                </c:pt>
                <c:pt idx="3">
                  <c:v>120.88261667</c:v>
                </c:pt>
                <c:pt idx="4">
                  <c:v>145.58000000000001</c:v>
                </c:pt>
              </c:numCache>
            </c:numRef>
          </c:val>
          <c:extLst>
            <c:ext xmlns:c16="http://schemas.microsoft.com/office/drawing/2014/chart" uri="{C3380CC4-5D6E-409C-BE32-E72D297353CC}">
              <c16:uniqueId val="{00000003-AA42-4FF4-8759-D802366370C8}"/>
            </c:ext>
          </c:extLst>
        </c:ser>
        <c:ser>
          <c:idx val="4"/>
          <c:order val="4"/>
          <c:tx>
            <c:strRef>
              <c:f>'4 Expences'!$B$10</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2Q-20</c:v>
                </c:pt>
                <c:pt idx="1">
                  <c:v>1Q-20</c:v>
                </c:pt>
                <c:pt idx="2">
                  <c:v>4Q-19</c:v>
                </c:pt>
                <c:pt idx="3">
                  <c:v>3Q-19</c:v>
                </c:pt>
                <c:pt idx="4">
                  <c:v>2Q-19</c:v>
                </c:pt>
              </c:strCache>
            </c:strRef>
          </c:cat>
          <c:val>
            <c:numRef>
              <c:f>'4 Expences'!$C$10:$G$10</c:f>
              <c:numCache>
                <c:formatCode>0</c:formatCode>
                <c:ptCount val="5"/>
                <c:pt idx="0">
                  <c:v>31.770954060000001</c:v>
                </c:pt>
                <c:pt idx="1">
                  <c:v>34.499590939999997</c:v>
                </c:pt>
                <c:pt idx="2">
                  <c:v>32.223098</c:v>
                </c:pt>
                <c:pt idx="3">
                  <c:v>29.826710510000002</c:v>
                </c:pt>
                <c:pt idx="4">
                  <c:v>33.35</c:v>
                </c:pt>
              </c:numCache>
            </c:numRef>
          </c:val>
          <c:extLst>
            <c:ext xmlns:c16="http://schemas.microsoft.com/office/drawing/2014/chart" uri="{C3380CC4-5D6E-409C-BE32-E72D297353CC}">
              <c16:uniqueId val="{00000004-AA42-4FF4-8759-D802366370C8}"/>
            </c:ext>
          </c:extLst>
        </c:ser>
        <c:ser>
          <c:idx val="5"/>
          <c:order val="5"/>
          <c:tx>
            <c:strRef>
              <c:f>'4 Expences'!$B$11</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2Q-20</c:v>
                </c:pt>
                <c:pt idx="1">
                  <c:v>1Q-20</c:v>
                </c:pt>
                <c:pt idx="2">
                  <c:v>4Q-19</c:v>
                </c:pt>
                <c:pt idx="3">
                  <c:v>3Q-19</c:v>
                </c:pt>
                <c:pt idx="4">
                  <c:v>2Q-19</c:v>
                </c:pt>
              </c:strCache>
            </c:strRef>
          </c:cat>
          <c:val>
            <c:numRef>
              <c:f>'4 Expences'!$C$11:$G$11</c:f>
              <c:numCache>
                <c:formatCode>0</c:formatCode>
                <c:ptCount val="5"/>
                <c:pt idx="0">
                  <c:v>27.996099580000003</c:v>
                </c:pt>
                <c:pt idx="1">
                  <c:v>46.562210630000003</c:v>
                </c:pt>
                <c:pt idx="2">
                  <c:v>45.051782619999997</c:v>
                </c:pt>
                <c:pt idx="3">
                  <c:v>40.200610829999995</c:v>
                </c:pt>
                <c:pt idx="4">
                  <c:v>43.87</c:v>
                </c:pt>
              </c:numCache>
            </c:numRef>
          </c:val>
          <c:extLst>
            <c:ext xmlns:c16="http://schemas.microsoft.com/office/drawing/2014/chart" uri="{C3380CC4-5D6E-409C-BE32-E72D297353CC}">
              <c16:uniqueId val="{00000005-AA42-4FF4-8759-D802366370C8}"/>
            </c:ext>
          </c:extLst>
        </c:ser>
        <c:dLbls>
          <c:showLegendKey val="0"/>
          <c:showVal val="1"/>
          <c:showCatName val="0"/>
          <c:showSerName val="0"/>
          <c:showPercent val="0"/>
          <c:showBubbleSize val="0"/>
        </c:dLbls>
        <c:gapWidth val="100"/>
        <c:overlap val="100"/>
        <c:axId val="801522728"/>
        <c:axId val="801523120"/>
      </c:barChart>
      <c:lineChart>
        <c:grouping val="standard"/>
        <c:varyColors val="0"/>
        <c:ser>
          <c:idx val="6"/>
          <c:order val="6"/>
          <c:tx>
            <c:strRef>
              <c:f>'4 Expences'!$B$12</c:f>
              <c:strCache>
                <c:ptCount val="1"/>
                <c:pt idx="0">
                  <c:v>Total operating expences</c:v>
                </c:pt>
              </c:strCache>
            </c:strRef>
          </c:tx>
          <c:spPr>
            <a:ln w="25400" cap="rnd">
              <a:noFill/>
              <a:round/>
            </a:ln>
            <a:effectLst/>
          </c:spPr>
          <c:marker>
            <c:symbol val="none"/>
          </c:marker>
          <c:dLbls>
            <c:dLbl>
              <c:idx val="0"/>
              <c:layout>
                <c:manualLayout>
                  <c:x val="0.52996580104133906"/>
                  <c:y val="-3.374774708500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42-4FF4-8759-D802366370C8}"/>
                </c:ext>
              </c:extLst>
            </c:dLbl>
            <c:dLbl>
              <c:idx val="1"/>
              <c:layout>
                <c:manualLayout>
                  <c:x val="0.25385623089454235"/>
                  <c:y val="-3.1093570790852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42-4FF4-8759-D802366370C8}"/>
                </c:ext>
              </c:extLst>
            </c:dLbl>
            <c:dLbl>
              <c:idx val="3"/>
              <c:layout>
                <c:manualLayout>
                  <c:x val="-0.30478406219316245"/>
                  <c:y val="-3.374774708500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42-4FF4-8759-D802366370C8}"/>
                </c:ext>
              </c:extLst>
            </c:dLbl>
            <c:dLbl>
              <c:idx val="4"/>
              <c:layout>
                <c:manualLayout>
                  <c:x val="-0.58410420873701485"/>
                  <c:y val="-6.8252038908970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42-4FF4-8759-D802366370C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'4 Expences'!$C$5:$G$5</c:f>
              <c:strCache>
                <c:ptCount val="5"/>
                <c:pt idx="0">
                  <c:v>2Q-20</c:v>
                </c:pt>
                <c:pt idx="1">
                  <c:v>1Q-20</c:v>
                </c:pt>
                <c:pt idx="2">
                  <c:v>4Q-19</c:v>
                </c:pt>
                <c:pt idx="3">
                  <c:v>3Q-19</c:v>
                </c:pt>
                <c:pt idx="4">
                  <c:v>2Q-19</c:v>
                </c:pt>
              </c:strCache>
            </c:strRef>
          </c:cat>
          <c:val>
            <c:numRef>
              <c:f>'4 Expences'!$C$12:$G$12</c:f>
              <c:numCache>
                <c:formatCode>0</c:formatCode>
                <c:ptCount val="5"/>
                <c:pt idx="0">
                  <c:v>446.87732289000002</c:v>
                </c:pt>
                <c:pt idx="1">
                  <c:v>486.52954769000002</c:v>
                </c:pt>
                <c:pt idx="2">
                  <c:v>489.70394422999993</c:v>
                </c:pt>
                <c:pt idx="3">
                  <c:v>457.45253550000001</c:v>
                </c:pt>
                <c:pt idx="4">
                  <c:v>489.32000000000005</c:v>
                </c:pt>
              </c:numCache>
            </c:numRef>
          </c:val>
          <c:smooth val="0"/>
          <c:extLst>
            <c:ext xmlns:c16="http://schemas.microsoft.com/office/drawing/2014/chart" uri="{C3380CC4-5D6E-409C-BE32-E72D297353CC}">
              <c16:uniqueId val="{0000000A-AA42-4FF4-8759-D802366370C8}"/>
            </c:ext>
          </c:extLst>
        </c:ser>
        <c:dLbls>
          <c:showLegendKey val="0"/>
          <c:showVal val="1"/>
          <c:showCatName val="0"/>
          <c:showSerName val="0"/>
          <c:showPercent val="0"/>
          <c:showBubbleSize val="0"/>
        </c:dLbls>
        <c:marker val="1"/>
        <c:smooth val="0"/>
        <c:axId val="883218768"/>
        <c:axId val="801523904"/>
      </c:lineChart>
      <c:catAx>
        <c:axId val="801522728"/>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01523120"/>
        <c:crosses val="autoZero"/>
        <c:auto val="1"/>
        <c:lblAlgn val="ctr"/>
        <c:lblOffset val="100"/>
        <c:noMultiLvlLbl val="0"/>
      </c:catAx>
      <c:valAx>
        <c:axId val="801523120"/>
        <c:scaling>
          <c:orientation val="minMax"/>
        </c:scaling>
        <c:delete val="1"/>
        <c:axPos val="r"/>
        <c:numFmt formatCode="0" sourceLinked="1"/>
        <c:majorTickMark val="none"/>
        <c:minorTickMark val="none"/>
        <c:tickLblPos val="nextTo"/>
        <c:crossAx val="801522728"/>
        <c:crosses val="autoZero"/>
        <c:crossBetween val="between"/>
      </c:valAx>
      <c:valAx>
        <c:axId val="801523904"/>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83218768"/>
        <c:crosses val="max"/>
        <c:crossBetween val="between"/>
      </c:valAx>
      <c:catAx>
        <c:axId val="883218768"/>
        <c:scaling>
          <c:orientation val="minMax"/>
        </c:scaling>
        <c:delete val="1"/>
        <c:axPos val="b"/>
        <c:numFmt formatCode="General" sourceLinked="1"/>
        <c:majorTickMark val="out"/>
        <c:minorTickMark val="none"/>
        <c:tickLblPos val="nextTo"/>
        <c:crossAx val="80152390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 Expences'!$B$48</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2Q-20</c:v>
                </c:pt>
                <c:pt idx="1">
                  <c:v>1Q-20</c:v>
                </c:pt>
                <c:pt idx="2">
                  <c:v>4Q-19</c:v>
                </c:pt>
                <c:pt idx="3">
                  <c:v>3Q-19</c:v>
                </c:pt>
                <c:pt idx="4">
                  <c:v>2Q-19</c:v>
                </c:pt>
              </c:strCache>
            </c:strRef>
          </c:cat>
          <c:val>
            <c:numRef>
              <c:f>'4 Expences'!$C$48:$G$48</c:f>
              <c:numCache>
                <c:formatCode>0</c:formatCode>
                <c:ptCount val="5"/>
                <c:pt idx="0">
                  <c:v>121.29159531999996</c:v>
                </c:pt>
                <c:pt idx="1">
                  <c:v>126.23569069</c:v>
                </c:pt>
                <c:pt idx="2">
                  <c:v>120.22301395999999</c:v>
                </c:pt>
                <c:pt idx="3">
                  <c:v>122.03100000000001</c:v>
                </c:pt>
                <c:pt idx="4">
                  <c:v>123.15</c:v>
                </c:pt>
              </c:numCache>
            </c:numRef>
          </c:val>
          <c:extLst>
            <c:ext xmlns:c16="http://schemas.microsoft.com/office/drawing/2014/chart" uri="{C3380CC4-5D6E-409C-BE32-E72D297353CC}">
              <c16:uniqueId val="{00000000-BEB8-439E-88D4-48E5830188A3}"/>
            </c:ext>
          </c:extLst>
        </c:ser>
        <c:ser>
          <c:idx val="1"/>
          <c:order val="1"/>
          <c:tx>
            <c:strRef>
              <c:f>'4 Expences'!$B$49</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2Q-20</c:v>
                </c:pt>
                <c:pt idx="1">
                  <c:v>1Q-20</c:v>
                </c:pt>
                <c:pt idx="2">
                  <c:v>4Q-19</c:v>
                </c:pt>
                <c:pt idx="3">
                  <c:v>3Q-19</c:v>
                </c:pt>
                <c:pt idx="4">
                  <c:v>2Q-19</c:v>
                </c:pt>
              </c:strCache>
            </c:strRef>
          </c:cat>
          <c:val>
            <c:numRef>
              <c:f>'4 Expences'!$C$49:$G$49</c:f>
              <c:numCache>
                <c:formatCode>0</c:formatCode>
                <c:ptCount val="5"/>
                <c:pt idx="0">
                  <c:v>13.369673149999999</c:v>
                </c:pt>
                <c:pt idx="1">
                  <c:v>12.92445124</c:v>
                </c:pt>
                <c:pt idx="2">
                  <c:v>12.540430880000001</c:v>
                </c:pt>
                <c:pt idx="3">
                  <c:v>13.58</c:v>
                </c:pt>
                <c:pt idx="4">
                  <c:v>13.54</c:v>
                </c:pt>
              </c:numCache>
            </c:numRef>
          </c:val>
          <c:extLst>
            <c:ext xmlns:c16="http://schemas.microsoft.com/office/drawing/2014/chart" uri="{C3380CC4-5D6E-409C-BE32-E72D297353CC}">
              <c16:uniqueId val="{00000001-BEB8-439E-88D4-48E5830188A3}"/>
            </c:ext>
          </c:extLst>
        </c:ser>
        <c:ser>
          <c:idx val="2"/>
          <c:order val="2"/>
          <c:tx>
            <c:strRef>
              <c:f>'4 Expences'!$B$50</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2Q-20</c:v>
                </c:pt>
                <c:pt idx="1">
                  <c:v>1Q-20</c:v>
                </c:pt>
                <c:pt idx="2">
                  <c:v>4Q-19</c:v>
                </c:pt>
                <c:pt idx="3">
                  <c:v>3Q-19</c:v>
                </c:pt>
                <c:pt idx="4">
                  <c:v>2Q-19</c:v>
                </c:pt>
              </c:strCache>
            </c:strRef>
          </c:cat>
          <c:val>
            <c:numRef>
              <c:f>'4 Expences'!$C$50:$G$50</c:f>
              <c:numCache>
                <c:formatCode>0</c:formatCode>
                <c:ptCount val="5"/>
                <c:pt idx="0">
                  <c:v>31.265969170000002</c:v>
                </c:pt>
                <c:pt idx="1">
                  <c:v>33.263169269999999</c:v>
                </c:pt>
                <c:pt idx="2">
                  <c:v>36.79934832</c:v>
                </c:pt>
                <c:pt idx="3">
                  <c:v>35.843000000000004</c:v>
                </c:pt>
                <c:pt idx="4">
                  <c:v>37.28</c:v>
                </c:pt>
              </c:numCache>
            </c:numRef>
          </c:val>
          <c:extLst>
            <c:ext xmlns:c16="http://schemas.microsoft.com/office/drawing/2014/chart" uri="{C3380CC4-5D6E-409C-BE32-E72D297353CC}">
              <c16:uniqueId val="{00000002-BEB8-439E-88D4-48E5830188A3}"/>
            </c:ext>
          </c:extLst>
        </c:ser>
        <c:ser>
          <c:idx val="3"/>
          <c:order val="3"/>
          <c:tx>
            <c:strRef>
              <c:f>'4 Expences'!$B$51</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2Q-20</c:v>
                </c:pt>
                <c:pt idx="1">
                  <c:v>1Q-20</c:v>
                </c:pt>
                <c:pt idx="2">
                  <c:v>4Q-19</c:v>
                </c:pt>
                <c:pt idx="3">
                  <c:v>3Q-19</c:v>
                </c:pt>
                <c:pt idx="4">
                  <c:v>2Q-19</c:v>
                </c:pt>
              </c:strCache>
            </c:strRef>
          </c:cat>
          <c:val>
            <c:numRef>
              <c:f>'4 Expences'!$C$51:$G$51</c:f>
              <c:numCache>
                <c:formatCode>0</c:formatCode>
                <c:ptCount val="5"/>
                <c:pt idx="0">
                  <c:v>117.40324782999998</c:v>
                </c:pt>
                <c:pt idx="1">
                  <c:v>112.74969673000001</c:v>
                </c:pt>
                <c:pt idx="2">
                  <c:v>115.19625534000001</c:v>
                </c:pt>
                <c:pt idx="3">
                  <c:v>104.32</c:v>
                </c:pt>
                <c:pt idx="4">
                  <c:v>122.97</c:v>
                </c:pt>
              </c:numCache>
            </c:numRef>
          </c:val>
          <c:extLst>
            <c:ext xmlns:c16="http://schemas.microsoft.com/office/drawing/2014/chart" uri="{C3380CC4-5D6E-409C-BE32-E72D297353CC}">
              <c16:uniqueId val="{00000003-BEB8-439E-88D4-48E5830188A3}"/>
            </c:ext>
          </c:extLst>
        </c:ser>
        <c:ser>
          <c:idx val="4"/>
          <c:order val="4"/>
          <c:tx>
            <c:strRef>
              <c:f>'4 Expences'!$B$52</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2Q-20</c:v>
                </c:pt>
                <c:pt idx="1">
                  <c:v>1Q-20</c:v>
                </c:pt>
                <c:pt idx="2">
                  <c:v>4Q-19</c:v>
                </c:pt>
                <c:pt idx="3">
                  <c:v>3Q-19</c:v>
                </c:pt>
                <c:pt idx="4">
                  <c:v>2Q-19</c:v>
                </c:pt>
              </c:strCache>
            </c:strRef>
          </c:cat>
          <c:val>
            <c:numRef>
              <c:f>'4 Expences'!$C$52:$G$52</c:f>
              <c:numCache>
                <c:formatCode>0</c:formatCode>
                <c:ptCount val="5"/>
                <c:pt idx="0">
                  <c:v>26.31442869</c:v>
                </c:pt>
                <c:pt idx="1">
                  <c:v>27.262409920000003</c:v>
                </c:pt>
                <c:pt idx="2">
                  <c:v>25.973653149999997</c:v>
                </c:pt>
                <c:pt idx="3">
                  <c:v>26.181000000000001</c:v>
                </c:pt>
                <c:pt idx="4">
                  <c:v>27.2</c:v>
                </c:pt>
              </c:numCache>
            </c:numRef>
          </c:val>
          <c:extLst>
            <c:ext xmlns:c16="http://schemas.microsoft.com/office/drawing/2014/chart" uri="{C3380CC4-5D6E-409C-BE32-E72D297353CC}">
              <c16:uniqueId val="{00000004-BEB8-439E-88D4-48E5830188A3}"/>
            </c:ext>
          </c:extLst>
        </c:ser>
        <c:ser>
          <c:idx val="5"/>
          <c:order val="5"/>
          <c:tx>
            <c:strRef>
              <c:f>'4 Expences'!$B$53</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2Q-20</c:v>
                </c:pt>
                <c:pt idx="1">
                  <c:v>1Q-20</c:v>
                </c:pt>
                <c:pt idx="2">
                  <c:v>4Q-19</c:v>
                </c:pt>
                <c:pt idx="3">
                  <c:v>3Q-19</c:v>
                </c:pt>
                <c:pt idx="4">
                  <c:v>2Q-19</c:v>
                </c:pt>
              </c:strCache>
            </c:strRef>
          </c:cat>
          <c:val>
            <c:numRef>
              <c:f>'4 Expences'!$C$53:$G$53</c:f>
              <c:numCache>
                <c:formatCode>0</c:formatCode>
                <c:ptCount val="5"/>
                <c:pt idx="0">
                  <c:v>17.51436833</c:v>
                </c:pt>
                <c:pt idx="1">
                  <c:v>23.36485107</c:v>
                </c:pt>
                <c:pt idx="2">
                  <c:v>27.80233625</c:v>
                </c:pt>
                <c:pt idx="3">
                  <c:v>17.805</c:v>
                </c:pt>
                <c:pt idx="4">
                  <c:v>20.83</c:v>
                </c:pt>
              </c:numCache>
            </c:numRef>
          </c:val>
          <c:extLst>
            <c:ext xmlns:c16="http://schemas.microsoft.com/office/drawing/2014/chart" uri="{C3380CC4-5D6E-409C-BE32-E72D297353CC}">
              <c16:uniqueId val="{00000005-BEB8-439E-88D4-48E5830188A3}"/>
            </c:ext>
          </c:extLst>
        </c:ser>
        <c:dLbls>
          <c:showLegendKey val="0"/>
          <c:showVal val="1"/>
          <c:showCatName val="0"/>
          <c:showSerName val="0"/>
          <c:showPercent val="0"/>
          <c:showBubbleSize val="0"/>
        </c:dLbls>
        <c:gapWidth val="100"/>
        <c:overlap val="100"/>
        <c:axId val="883217592"/>
        <c:axId val="883219944"/>
      </c:barChart>
      <c:lineChart>
        <c:grouping val="standard"/>
        <c:varyColors val="0"/>
        <c:ser>
          <c:idx val="6"/>
          <c:order val="6"/>
          <c:tx>
            <c:strRef>
              <c:f>'4 Expences'!$B$54</c:f>
              <c:strCache>
                <c:ptCount val="1"/>
                <c:pt idx="0">
                  <c:v>Total operating expences</c:v>
                </c:pt>
              </c:strCache>
            </c:strRef>
          </c:tx>
          <c:spPr>
            <a:ln w="25400" cap="rnd">
              <a:noFill/>
              <a:round/>
            </a:ln>
            <a:effectLst/>
          </c:spPr>
          <c:marker>
            <c:symbol val="none"/>
          </c:marker>
          <c:dLbls>
            <c:dLbl>
              <c:idx val="0"/>
              <c:layout>
                <c:manualLayout>
                  <c:x val="0.56852588237651236"/>
                  <c:y val="-3.90560915109637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B8-439E-88D4-48E5830188A3}"/>
                </c:ext>
              </c:extLst>
            </c:dLbl>
            <c:dLbl>
              <c:idx val="1"/>
              <c:layout>
                <c:manualLayout>
                  <c:x val="0.26188267188718178"/>
                  <c:y val="-3.90560915109637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B8-439E-88D4-48E5830188A3}"/>
                </c:ext>
              </c:extLst>
            </c:dLbl>
            <c:dLbl>
              <c:idx val="3"/>
              <c:layout>
                <c:manualLayout>
                  <c:x val="-0.31441579138432973"/>
                  <c:y val="-4.1710267250418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B8-439E-88D4-48E5830188A3}"/>
                </c:ext>
              </c:extLst>
            </c:dLbl>
            <c:dLbl>
              <c:idx val="4"/>
              <c:layout>
                <c:manualLayout>
                  <c:x val="-0.60976632059855251"/>
                  <c:y val="-8.9485430560597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B8-439E-88D4-48E5830188A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'4 Expences'!$C$47:$G$47</c:f>
              <c:strCache>
                <c:ptCount val="5"/>
                <c:pt idx="0">
                  <c:v>2Q-20</c:v>
                </c:pt>
                <c:pt idx="1">
                  <c:v>1Q-20</c:v>
                </c:pt>
                <c:pt idx="2">
                  <c:v>4Q-19</c:v>
                </c:pt>
                <c:pt idx="3">
                  <c:v>3Q-19</c:v>
                </c:pt>
                <c:pt idx="4">
                  <c:v>2Q-19</c:v>
                </c:pt>
              </c:strCache>
            </c:strRef>
          </c:cat>
          <c:val>
            <c:numRef>
              <c:f>'4 Expences'!$C$54:$G$54</c:f>
              <c:numCache>
                <c:formatCode>0</c:formatCode>
                <c:ptCount val="5"/>
                <c:pt idx="0">
                  <c:v>327.15928248999995</c:v>
                </c:pt>
                <c:pt idx="1">
                  <c:v>335.80026892000001</c:v>
                </c:pt>
                <c:pt idx="2">
                  <c:v>338.53503790000002</c:v>
                </c:pt>
                <c:pt idx="3">
                  <c:v>319.76</c:v>
                </c:pt>
                <c:pt idx="4">
                  <c:v>344.96999999999997</c:v>
                </c:pt>
              </c:numCache>
            </c:numRef>
          </c:val>
          <c:smooth val="0"/>
          <c:extLst>
            <c:ext xmlns:c16="http://schemas.microsoft.com/office/drawing/2014/chart" uri="{C3380CC4-5D6E-409C-BE32-E72D297353CC}">
              <c16:uniqueId val="{0000000A-BEB8-439E-88D4-48E5830188A3}"/>
            </c:ext>
          </c:extLst>
        </c:ser>
        <c:dLbls>
          <c:showLegendKey val="0"/>
          <c:showVal val="1"/>
          <c:showCatName val="0"/>
          <c:showSerName val="0"/>
          <c:showPercent val="0"/>
          <c:showBubbleSize val="0"/>
        </c:dLbls>
        <c:marker val="1"/>
        <c:smooth val="0"/>
        <c:axId val="883219552"/>
        <c:axId val="883216416"/>
      </c:lineChart>
      <c:catAx>
        <c:axId val="883217592"/>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83219944"/>
        <c:crosses val="autoZero"/>
        <c:auto val="1"/>
        <c:lblAlgn val="ctr"/>
        <c:lblOffset val="100"/>
        <c:noMultiLvlLbl val="0"/>
      </c:catAx>
      <c:valAx>
        <c:axId val="883219944"/>
        <c:scaling>
          <c:orientation val="minMax"/>
        </c:scaling>
        <c:delete val="1"/>
        <c:axPos val="r"/>
        <c:numFmt formatCode="0" sourceLinked="1"/>
        <c:majorTickMark val="none"/>
        <c:minorTickMark val="none"/>
        <c:tickLblPos val="nextTo"/>
        <c:crossAx val="883217592"/>
        <c:crosses val="autoZero"/>
        <c:crossBetween val="between"/>
      </c:valAx>
      <c:valAx>
        <c:axId val="883216416"/>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83219552"/>
        <c:crosses val="max"/>
        <c:crossBetween val="between"/>
      </c:valAx>
      <c:catAx>
        <c:axId val="883219552"/>
        <c:scaling>
          <c:orientation val="minMax"/>
        </c:scaling>
        <c:delete val="1"/>
        <c:axPos val="b"/>
        <c:numFmt formatCode="General" sourceLinked="1"/>
        <c:majorTickMark val="out"/>
        <c:minorTickMark val="none"/>
        <c:tickLblPos val="nextTo"/>
        <c:crossAx val="883216416"/>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'5 Margins'!$D$6</c:f>
              <c:strCache>
                <c:ptCount val="1"/>
                <c:pt idx="0">
                  <c:v>Deposit margin RM</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2Q-20</c:v>
                </c:pt>
                <c:pt idx="1">
                  <c:v>1Q-20</c:v>
                </c:pt>
                <c:pt idx="2">
                  <c:v>4Q-19</c:v>
                </c:pt>
                <c:pt idx="3">
                  <c:v>3Q-19</c:v>
                </c:pt>
                <c:pt idx="4">
                  <c:v>2Q-19</c:v>
                </c:pt>
              </c:strCache>
            </c:strRef>
          </c:cat>
          <c:val>
            <c:numRef>
              <c:f>'5 Margins'!$E$6:$I$6</c:f>
              <c:numCache>
                <c:formatCode>0.00%</c:formatCode>
                <c:ptCount val="5"/>
                <c:pt idx="0">
                  <c:v>-5.4999999999999997E-3</c:v>
                </c:pt>
                <c:pt idx="1">
                  <c:v>3.953372117277091E-3</c:v>
                </c:pt>
                <c:pt idx="2">
                  <c:v>6.2967391304347906E-3</c:v>
                </c:pt>
                <c:pt idx="3">
                  <c:v>4.9630434782608774E-3</c:v>
                </c:pt>
                <c:pt idx="4">
                  <c:v>3.9923076923076891E-3</c:v>
                </c:pt>
              </c:numCache>
            </c:numRef>
          </c:val>
          <c:smooth val="0"/>
          <c:extLst>
            <c:ext xmlns:c16="http://schemas.microsoft.com/office/drawing/2014/chart" uri="{C3380CC4-5D6E-409C-BE32-E72D297353CC}">
              <c16:uniqueId val="{00000001-E3D4-4A46-A451-2C4564FAA753}"/>
            </c:ext>
          </c:extLst>
        </c:ser>
        <c:ser>
          <c:idx val="1"/>
          <c:order val="1"/>
          <c:tx>
            <c:strRef>
              <c:f>'5 Margins'!$D$7</c:f>
              <c:strCache>
                <c:ptCount val="1"/>
                <c:pt idx="0">
                  <c:v>Deposit margin CM</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2Q-20</c:v>
                </c:pt>
                <c:pt idx="1">
                  <c:v>1Q-20</c:v>
                </c:pt>
                <c:pt idx="2">
                  <c:v>4Q-19</c:v>
                </c:pt>
                <c:pt idx="3">
                  <c:v>3Q-19</c:v>
                </c:pt>
                <c:pt idx="4">
                  <c:v>2Q-19</c:v>
                </c:pt>
              </c:strCache>
            </c:strRef>
          </c:cat>
          <c:val>
            <c:numRef>
              <c:f>'5 Margins'!$E$7:$I$7</c:f>
              <c:numCache>
                <c:formatCode>0.00%</c:formatCode>
                <c:ptCount val="5"/>
                <c:pt idx="0">
                  <c:v>-5.9999999999999995E-4</c:v>
                </c:pt>
                <c:pt idx="1">
                  <c:v>4.3143368562987908E-3</c:v>
                </c:pt>
                <c:pt idx="2">
                  <c:v>5.0967391304347909E-3</c:v>
                </c:pt>
                <c:pt idx="3">
                  <c:v>3.9630434782608765E-3</c:v>
                </c:pt>
                <c:pt idx="4">
                  <c:v>3.3923076923076893E-3</c:v>
                </c:pt>
              </c:numCache>
            </c:numRef>
          </c:val>
          <c:smooth val="0"/>
          <c:extLst>
            <c:ext xmlns:c16="http://schemas.microsoft.com/office/drawing/2014/chart" uri="{C3380CC4-5D6E-409C-BE32-E72D297353CC}">
              <c16:uniqueId val="{00000003-E3D4-4A46-A451-2C4564FAA753}"/>
            </c:ext>
          </c:extLst>
        </c:ser>
        <c:dLbls>
          <c:dLblPos val="t"/>
          <c:showLegendKey val="0"/>
          <c:showVal val="1"/>
          <c:showCatName val="0"/>
          <c:showSerName val="0"/>
          <c:showPercent val="0"/>
          <c:showBubbleSize val="0"/>
        </c:dLbls>
        <c:marker val="1"/>
        <c:smooth val="0"/>
        <c:axId val="883218376"/>
        <c:axId val="883212888"/>
      </c:lineChart>
      <c:catAx>
        <c:axId val="883218376"/>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883212888"/>
        <c:crosses val="autoZero"/>
        <c:auto val="1"/>
        <c:lblAlgn val="ctr"/>
        <c:lblOffset val="100"/>
        <c:noMultiLvlLbl val="0"/>
      </c:catAx>
      <c:valAx>
        <c:axId val="883212888"/>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883218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'5 Margins'!$D$35</c:f>
              <c:strCache>
                <c:ptCount val="1"/>
                <c:pt idx="0">
                  <c:v>Lending margin, RM, incl. covered bond companies</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2Q-20</c:v>
                </c:pt>
                <c:pt idx="1">
                  <c:v>1Q-20</c:v>
                </c:pt>
                <c:pt idx="2">
                  <c:v>4Q-19</c:v>
                </c:pt>
                <c:pt idx="3">
                  <c:v>3Q-19</c:v>
                </c:pt>
                <c:pt idx="4">
                  <c:v>2Q-19</c:v>
                </c:pt>
              </c:strCache>
            </c:strRef>
          </c:cat>
          <c:val>
            <c:numRef>
              <c:f>'5 Margins'!$E$35:$I$35</c:f>
              <c:numCache>
                <c:formatCode>0.00%</c:formatCode>
                <c:ptCount val="5"/>
                <c:pt idx="0">
                  <c:v>1.8100000000000002E-2</c:v>
                </c:pt>
                <c:pt idx="1">
                  <c:v>1.52E-2</c:v>
                </c:pt>
                <c:pt idx="2">
                  <c:v>1.2699999999999999E-2</c:v>
                </c:pt>
                <c:pt idx="3">
                  <c:v>1.37E-2</c:v>
                </c:pt>
                <c:pt idx="4">
                  <c:v>1.3899999999999999E-2</c:v>
                </c:pt>
              </c:numCache>
            </c:numRef>
          </c:val>
          <c:smooth val="0"/>
          <c:extLst>
            <c:ext xmlns:c16="http://schemas.microsoft.com/office/drawing/2014/chart" uri="{C3380CC4-5D6E-409C-BE32-E72D297353CC}">
              <c16:uniqueId val="{00000000-1038-4907-AE07-482B7A443143}"/>
            </c:ext>
          </c:extLst>
        </c:ser>
        <c:ser>
          <c:idx val="1"/>
          <c:order val="1"/>
          <c:tx>
            <c:strRef>
              <c:f>'5 Margins'!$D$36</c:f>
              <c:strCache>
                <c:ptCount val="1"/>
                <c:pt idx="0">
                  <c:v>Lending margin, CM, incl. covered bond companies</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2Q-20</c:v>
                </c:pt>
                <c:pt idx="1">
                  <c:v>1Q-20</c:v>
                </c:pt>
                <c:pt idx="2">
                  <c:v>4Q-19</c:v>
                </c:pt>
                <c:pt idx="3">
                  <c:v>3Q-19</c:v>
                </c:pt>
                <c:pt idx="4">
                  <c:v>2Q-19</c:v>
                </c:pt>
              </c:strCache>
            </c:strRef>
          </c:cat>
          <c:val>
            <c:numRef>
              <c:f>'5 Margins'!$E$36:$I$36</c:f>
              <c:numCache>
                <c:formatCode>0.00%</c:formatCode>
                <c:ptCount val="5"/>
                <c:pt idx="0">
                  <c:v>3.0599999999999999E-2</c:v>
                </c:pt>
                <c:pt idx="1">
                  <c:v>2.69E-2</c:v>
                </c:pt>
                <c:pt idx="2">
                  <c:v>2.4199999999999999E-2</c:v>
                </c:pt>
                <c:pt idx="3">
                  <c:v>2.4500000000000001E-2</c:v>
                </c:pt>
                <c:pt idx="4">
                  <c:v>2.46E-2</c:v>
                </c:pt>
              </c:numCache>
            </c:numRef>
          </c:val>
          <c:smooth val="0"/>
          <c:extLst>
            <c:ext xmlns:c16="http://schemas.microsoft.com/office/drawing/2014/chart" uri="{C3380CC4-5D6E-409C-BE32-E72D297353CC}">
              <c16:uniqueId val="{00000001-1038-4907-AE07-482B7A443143}"/>
            </c:ext>
          </c:extLst>
        </c:ser>
        <c:dLbls>
          <c:dLblPos val="t"/>
          <c:showLegendKey val="0"/>
          <c:showVal val="1"/>
          <c:showCatName val="0"/>
          <c:showSerName val="0"/>
          <c:showPercent val="0"/>
          <c:showBubbleSize val="0"/>
        </c:dLbls>
        <c:marker val="1"/>
        <c:smooth val="0"/>
        <c:axId val="883213280"/>
        <c:axId val="883214064"/>
      </c:lineChart>
      <c:catAx>
        <c:axId val="883213280"/>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883214064"/>
        <c:crosses val="autoZero"/>
        <c:auto val="1"/>
        <c:lblAlgn val="ctr"/>
        <c:lblOffset val="100"/>
        <c:noMultiLvlLbl val="0"/>
      </c:catAx>
      <c:valAx>
        <c:axId val="883214064"/>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883213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Contents!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101909</xdr:rowOff>
    </xdr:from>
    <xdr:to>
      <xdr:col>5</xdr:col>
      <xdr:colOff>164514</xdr:colOff>
      <xdr:row>3</xdr:row>
      <xdr:rowOff>40194</xdr:rowOff>
    </xdr:to>
    <xdr:sp macro="" textlink="">
      <xdr:nvSpPr>
        <xdr:cNvPr id="5" name="TekstSylinder 4">
          <a:extLst>
            <a:ext uri="{FF2B5EF4-FFF2-40B4-BE49-F238E27FC236}">
              <a16:creationId xmlns:a16="http://schemas.microsoft.com/office/drawing/2014/main" id="{00000000-0008-0000-0000-000005000000}"/>
            </a:ext>
          </a:extLst>
        </xdr:cNvPr>
        <xdr:cNvSpPr txBox="1"/>
      </xdr:nvSpPr>
      <xdr:spPr>
        <a:xfrm>
          <a:off x="180975" y="258791"/>
          <a:ext cx="3793539" cy="341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financial information</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4</xdr:row>
      <xdr:rowOff>49954</xdr:rowOff>
    </xdr:from>
    <xdr:to>
      <xdr:col>2</xdr:col>
      <xdr:colOff>705107</xdr:colOff>
      <xdr:row>5</xdr:row>
      <xdr:rowOff>110117</xdr:rowOff>
    </xdr:to>
    <xdr:sp macro="" textlink="">
      <xdr:nvSpPr>
        <xdr:cNvPr id="7" name="TekstSylinder 6">
          <a:extLst>
            <a:ext uri="{FF2B5EF4-FFF2-40B4-BE49-F238E27FC236}">
              <a16:creationId xmlns:a16="http://schemas.microsoft.com/office/drawing/2014/main" id="{00000000-0008-0000-0000-000007000000}"/>
            </a:ext>
          </a:extLst>
        </xdr:cNvPr>
        <xdr:cNvSpPr txBox="1"/>
      </xdr:nvSpPr>
      <xdr:spPr>
        <a:xfrm>
          <a:off x="200025" y="767130"/>
          <a:ext cx="2029082" cy="21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Østlandet Q2 2020</a:t>
          </a:r>
        </a:p>
      </xdr:txBody>
    </xdr:sp>
    <xdr:clientData/>
  </xdr:twoCellAnchor>
  <xdr:twoCellAnchor>
    <xdr:from>
      <xdr:col>0</xdr:col>
      <xdr:colOff>190500</xdr:colOff>
      <xdr:row>7</xdr:row>
      <xdr:rowOff>22947</xdr:rowOff>
    </xdr:from>
    <xdr:to>
      <xdr:col>5</xdr:col>
      <xdr:colOff>157240</xdr:colOff>
      <xdr:row>8</xdr:row>
      <xdr:rowOff>114274</xdr:rowOff>
    </xdr:to>
    <xdr:sp macro="" textlink="">
      <xdr:nvSpPr>
        <xdr:cNvPr id="8" name="TekstSylinder 7">
          <a:extLst>
            <a:ext uri="{FF2B5EF4-FFF2-40B4-BE49-F238E27FC236}">
              <a16:creationId xmlns:a16="http://schemas.microsoft.com/office/drawing/2014/main" id="{00000000-0008-0000-0000-000008000000}"/>
            </a:ext>
          </a:extLst>
        </xdr:cNvPr>
        <xdr:cNvSpPr txBox="1"/>
      </xdr:nvSpPr>
      <xdr:spPr>
        <a:xfrm>
          <a:off x="190500" y="1210771"/>
          <a:ext cx="3776740" cy="248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million unless otherwise stated.</a:t>
          </a:r>
        </a:p>
      </xdr:txBody>
    </xdr:sp>
    <xdr:clientData/>
  </xdr:twoCellAnchor>
  <xdr:twoCellAnchor editAs="oneCell">
    <xdr:from>
      <xdr:col>0</xdr:col>
      <xdr:colOff>257735</xdr:colOff>
      <xdr:row>12</xdr:row>
      <xdr:rowOff>44824</xdr:rowOff>
    </xdr:from>
    <xdr:to>
      <xdr:col>3</xdr:col>
      <xdr:colOff>387902</xdr:colOff>
      <xdr:row>16</xdr:row>
      <xdr:rowOff>44823</xdr:rowOff>
    </xdr:to>
    <xdr:pic>
      <xdr:nvPicPr>
        <xdr:cNvPr id="10" name="Bild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2196353"/>
          <a:ext cx="2416167" cy="7171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11206</xdr:colOff>
      <xdr:row>3</xdr:row>
      <xdr:rowOff>179294</xdr:rowOff>
    </xdr:from>
    <xdr:to>
      <xdr:col>15</xdr:col>
      <xdr:colOff>549087</xdr:colOff>
      <xdr:row>33</xdr:row>
      <xdr:rowOff>56590</xdr:rowOff>
    </xdr:to>
    <xdr:sp macro="" textlink="">
      <xdr:nvSpPr>
        <xdr:cNvPr id="2" name="TekstSylinder 1">
          <a:extLst>
            <a:ext uri="{FF2B5EF4-FFF2-40B4-BE49-F238E27FC236}">
              <a16:creationId xmlns:a16="http://schemas.microsoft.com/office/drawing/2014/main" id="{00000000-0008-0000-0B00-000002000000}"/>
            </a:ext>
          </a:extLst>
        </xdr:cNvPr>
        <xdr:cNvSpPr txBox="1"/>
      </xdr:nvSpPr>
      <xdr:spPr>
        <a:xfrm>
          <a:off x="7115735" y="717176"/>
          <a:ext cx="5109881" cy="467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11</xdr:row>
      <xdr:rowOff>123265</xdr:rowOff>
    </xdr:from>
    <xdr:to>
      <xdr:col>8</xdr:col>
      <xdr:colOff>70030</xdr:colOff>
      <xdr:row>13</xdr:row>
      <xdr:rowOff>71716</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4818529" y="2005853"/>
          <a:ext cx="1594030" cy="262216"/>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145676</xdr:colOff>
      <xdr:row>15</xdr:row>
      <xdr:rowOff>67236</xdr:rowOff>
    </xdr:from>
    <xdr:to>
      <xdr:col>7</xdr:col>
      <xdr:colOff>78440</xdr:colOff>
      <xdr:row>17</xdr:row>
      <xdr:rowOff>22412</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87FF756-97A2-4F8B-9CB2-A94661F4428C}"/>
            </a:ext>
          </a:extLst>
        </xdr:cNvPr>
        <xdr:cNvSpPr/>
      </xdr:nvSpPr>
      <xdr:spPr>
        <a:xfrm>
          <a:off x="5468470" y="3171265"/>
          <a:ext cx="2173941"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100852</xdr:colOff>
      <xdr:row>3</xdr:row>
      <xdr:rowOff>145674</xdr:rowOff>
    </xdr:from>
    <xdr:to>
      <xdr:col>17</xdr:col>
      <xdr:colOff>89646</xdr:colOff>
      <xdr:row>30</xdr:row>
      <xdr:rowOff>56028</xdr:rowOff>
    </xdr:to>
    <xdr:sp macro="" textlink="">
      <xdr:nvSpPr>
        <xdr:cNvPr id="3" name="TekstSylinder 2">
          <a:extLst>
            <a:ext uri="{FF2B5EF4-FFF2-40B4-BE49-F238E27FC236}">
              <a16:creationId xmlns:a16="http://schemas.microsoft.com/office/drawing/2014/main" id="{4D143D8F-80C0-44EE-B64E-6F8F8CC8C9B8}"/>
            </a:ext>
          </a:extLst>
        </xdr:cNvPr>
        <xdr:cNvSpPr txBox="1"/>
      </xdr:nvSpPr>
      <xdr:spPr>
        <a:xfrm>
          <a:off x="8426823" y="649939"/>
          <a:ext cx="6846794" cy="4392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r>
            <a:rPr lang="en-GB" sz="1100">
              <a:solidFill>
                <a:schemeClr val="dk1"/>
              </a:solidFill>
              <a:effectLst/>
              <a:latin typeface="+mn-lt"/>
              <a:ea typeface="+mn-ea"/>
              <a:cs typeface="+mn-cs"/>
            </a:rPr>
            <a:t>The table below shows the estimated ECLs in the three scenarios described above: expected scenario, downside scenario and upside scenario. The calculations are divided into the main segments retail customers (RC) and corporate customers (CC), which are totalled for the Parent Bank. The table also shows corresponding ECL calculations for the subsidiary SpareBank 1 Finans Østlandet (SB1FØ). The ECLs of the Parent Bank and the subsidiary, adjusted for group eliminations, are totalled in the Group column. Besides the segment distributed ECLs with the scenario weighting applied, the table shows four alternative scenario weightings. The first two alternatives reflect previously applied scenario weightings. The last two alternatives show the sensitivity to a further deterioration in relation to the applied scenario weighting with a 60-65 per cent probability of the expected scenario, 25-30 per cent probability of the downside scenario and 10 per cent probability of the upside scenario (65/25/10 per cent and 60/30/10 per cent).   </a:t>
          </a:r>
          <a:endParaRPr lang="nb-NO">
            <a:effectLst/>
          </a:endParaRPr>
        </a:p>
        <a:p>
          <a:endParaRPr lang="nb-NO" sz="1100"/>
        </a:p>
        <a:p>
          <a:r>
            <a:rPr lang="en-GB" sz="1100">
              <a:solidFill>
                <a:schemeClr val="dk1"/>
              </a:solidFill>
              <a:effectLst/>
              <a:latin typeface="+mn-lt"/>
              <a:ea typeface="+mn-ea"/>
              <a:cs typeface="+mn-cs"/>
            </a:rPr>
            <a:t>The table reflects the fact that there are some significant differences in underlying PD and LGD estimates in the various scenarios and that there are differentiated levels and level differences between the segments. At the group level, the ECL in the upside scenario is about 70 per cent of the ECL in the expected scenario, meanwhile, the downside scenario indicates an ECL just over three times higher than in the expected scenario. The applied scenario weighting, with 20 per cent downside and 10 per cent upside, thereby results in an around 40 per cent higher ECL than in the expected scenario. A further 10-percentage point increase in the probability of the downside scenario would have increased the weighted ECL by around NOK 90 million or around 15 per cent. A 10-percentage point reduction in the probability of the downside scenario, the probably weightings the Bank used when introducing IFRS 9, would reduce the weighted ECL correspondingly.</a:t>
          </a:r>
          <a:endParaRPr lang="nb-NO">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19050</xdr:rowOff>
    </xdr:from>
    <xdr:to>
      <xdr:col>1</xdr:col>
      <xdr:colOff>5143501</xdr:colOff>
      <xdr:row>9</xdr:row>
      <xdr:rowOff>0</xdr:rowOff>
    </xdr:to>
    <xdr:sp macro="" textlink="">
      <xdr:nvSpPr>
        <xdr:cNvPr id="2" name="TekstSylinder 1">
          <a:extLst>
            <a:ext uri="{FF2B5EF4-FFF2-40B4-BE49-F238E27FC236}">
              <a16:creationId xmlns:a16="http://schemas.microsoft.com/office/drawing/2014/main" id="{0946B482-AACC-4E1B-A143-85AFD84BCE2B}"/>
            </a:ext>
          </a:extLst>
        </xdr:cNvPr>
        <xdr:cNvSpPr txBox="1"/>
      </xdr:nvSpPr>
      <xdr:spPr>
        <a:xfrm>
          <a:off x="28576" y="19050"/>
          <a:ext cx="7315200" cy="443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solidFill>
                <a:srgbClr val="002060"/>
              </a:solidFill>
              <a:effectLst/>
              <a:latin typeface="Variana"/>
              <a:ea typeface="+mn-ea"/>
              <a:cs typeface="+mn-cs"/>
            </a:rPr>
            <a:t>Alternative performance measures</a:t>
          </a:r>
          <a:endParaRPr lang="nb-NO" sz="1800">
            <a:solidFill>
              <a:srgbClr val="002060"/>
            </a:solidFill>
            <a:effectLst/>
            <a:latin typeface="Variana"/>
            <a:ea typeface="+mn-ea"/>
            <a:cs typeface="+mn-cs"/>
          </a:endParaRPr>
        </a:p>
        <a:p>
          <a:pPr marL="0" indent="0"/>
          <a:br>
            <a:rPr lang="nb-NO" sz="1200">
              <a:solidFill>
                <a:schemeClr val="dk1"/>
              </a:solidFill>
              <a:effectLst/>
              <a:latin typeface="Variana"/>
              <a:ea typeface="+mn-ea"/>
              <a:cs typeface="+mn-cs"/>
            </a:rPr>
          </a:br>
          <a:r>
            <a:rPr lang="nb-NO" sz="1200">
              <a:solidFill>
                <a:schemeClr val="dk1"/>
              </a:solidFill>
              <a:effectLst/>
              <a:latin typeface="Variana"/>
              <a:ea typeface="Verdana" panose="020B0604030504040204" pitchFamily="34" charset="0"/>
              <a:cs typeface="Verdana" panose="020B0604030504040204" pitchFamily="34" charset="0"/>
            </a:rPr>
            <a:t>SpareBank 1 Østlandet’s alternative performance measures (APMs) have been prepared in accordance with the ESMA guidelines on APMs and are indicators aimed at providing useful additional information to the financial statements. These performance measures are either adjusted indicators or measures that are not defined under IFRS or any other legislation and may not be directly comparable with the corresponding measures from other companies. The APMs are not intended to be a substitute for accounting figures drawn up according to IFRS and should not be given more emphasis than these accounting figures, but they have been included in financial reporting to give a fuller description of the Bank’s performance. The APMs also represent important metrics for how the management is running the business. </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Non-financial indicators and financial ratios defined by IFRS or other legislation are not defined as APMs. SpareBank 1 Østlandet’s APMs are used both in the overview of main figures and in the directors’ report, and in results presentations and prospectuses. All APMs are shown with corresponding comparative figures for previous periods.</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Lending and deposit margins for the Parent Bank are calculated in relation to the daily average of loans to and deposits from customers. For all other main figures and APMs that are calculated using average balances, the average balance is calculated as the average of the opening balance for the current period and the closing balance for each of the quarters in the period.</a:t>
          </a:r>
        </a:p>
        <a:p>
          <a:endParaRPr lang="nb-NO" sz="12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1</xdr:col>
      <xdr:colOff>590550</xdr:colOff>
      <xdr:row>12</xdr:row>
      <xdr:rowOff>204787</xdr:rowOff>
    </xdr:from>
    <xdr:ext cx="3387338" cy="515975"/>
    <mc:AlternateContent xmlns:mc="http://schemas.openxmlformats.org/markup-compatibility/2006" xmlns:a14="http://schemas.microsoft.com/office/drawing/2010/main">
      <mc:Choice Requires="a14">
        <xdr:sp macro="" textlink="">
          <xdr:nvSpPr>
            <xdr:cNvPr id="3" name="TekstSylinder 2">
              <a:extLst>
                <a:ext uri="{FF2B5EF4-FFF2-40B4-BE49-F238E27FC236}">
                  <a16:creationId xmlns:a16="http://schemas.microsoft.com/office/drawing/2014/main" id="{1575F821-8F75-4D57-AAB8-B9C4B91314BB}"/>
                </a:ext>
              </a:extLst>
            </xdr:cNvPr>
            <xdr:cNvSpPr txBox="1"/>
          </xdr:nvSpPr>
          <xdr:spPr>
            <a:xfrm>
              <a:off x="2790825" y="69103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 name="TekstSylinder 2">
              <a:extLst>
                <a:ext uri="{FF2B5EF4-FFF2-40B4-BE49-F238E27FC236}">
                  <a16:creationId xmlns:a16="http://schemas.microsoft.com/office/drawing/2014/main" id="{1575F821-8F75-4D57-AAB8-B9C4B91314BB}"/>
                </a:ext>
              </a:extLst>
            </xdr:cNvPr>
            <xdr:cNvSpPr txBox="1"/>
          </xdr:nvSpPr>
          <xdr:spPr>
            <a:xfrm>
              <a:off x="2790825" y="69103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4" name="TekstSylinder 3">
              <a:extLst>
                <a:ext uri="{FF2B5EF4-FFF2-40B4-BE49-F238E27FC236}">
                  <a16:creationId xmlns:a16="http://schemas.microsoft.com/office/drawing/2014/main" id="{BF555B28-C7D5-4D53-BD20-6F994FDB3FB4}"/>
                </a:ext>
              </a:extLst>
            </xdr:cNvPr>
            <xdr:cNvSpPr txBox="1"/>
          </xdr:nvSpPr>
          <xdr:spPr>
            <a:xfrm>
              <a:off x="2800350" y="85486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4" name="TekstSylinder 3">
              <a:extLst>
                <a:ext uri="{FF2B5EF4-FFF2-40B4-BE49-F238E27FC236}">
                  <a16:creationId xmlns:a16="http://schemas.microsoft.com/office/drawing/2014/main" id="{BF555B28-C7D5-4D53-BD20-6F994FDB3FB4}"/>
                </a:ext>
              </a:extLst>
            </xdr:cNvPr>
            <xdr:cNvSpPr txBox="1"/>
          </xdr:nvSpPr>
          <xdr:spPr>
            <a:xfrm>
              <a:off x="2800350" y="85486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xmlns:a14="http://schemas.microsoft.com/office/drawing/2010/main">
      <mc:Choice Requires="a14">
        <xdr:sp macro="" textlink="">
          <xdr:nvSpPr>
            <xdr:cNvPr id="5" name="TekstSylinder 4">
              <a:extLst>
                <a:ext uri="{FF2B5EF4-FFF2-40B4-BE49-F238E27FC236}">
                  <a16:creationId xmlns:a16="http://schemas.microsoft.com/office/drawing/2014/main" id="{95ABD01E-B42F-4832-804C-0F5FDAA5A986}"/>
                </a:ext>
              </a:extLst>
            </xdr:cNvPr>
            <xdr:cNvSpPr txBox="1"/>
          </xdr:nvSpPr>
          <xdr:spPr>
            <a:xfrm>
              <a:off x="4124325" y="95773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mlns="">
        <xdr:sp macro="" textlink="">
          <xdr:nvSpPr>
            <xdr:cNvPr id="5" name="TekstSylinder 4">
              <a:extLst>
                <a:ext uri="{FF2B5EF4-FFF2-40B4-BE49-F238E27FC236}">
                  <a16:creationId xmlns:a16="http://schemas.microsoft.com/office/drawing/2014/main" id="{95ABD01E-B42F-4832-804C-0F5FDAA5A986}"/>
                </a:ext>
              </a:extLst>
            </xdr:cNvPr>
            <xdr:cNvSpPr txBox="1"/>
          </xdr:nvSpPr>
          <xdr:spPr>
            <a:xfrm>
              <a:off x="4124325" y="95773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xmlns:a14="http://schemas.microsoft.com/office/drawing/2010/main">
      <mc:Choice Requires="a14">
        <xdr:sp macro="" textlink="">
          <xdr:nvSpPr>
            <xdr:cNvPr id="6" name="TekstSylinder 5">
              <a:extLst>
                <a:ext uri="{FF2B5EF4-FFF2-40B4-BE49-F238E27FC236}">
                  <a16:creationId xmlns:a16="http://schemas.microsoft.com/office/drawing/2014/main" id="{22A31318-D42A-482B-84B2-5BC09972E1DE}"/>
                </a:ext>
              </a:extLst>
            </xdr:cNvPr>
            <xdr:cNvSpPr txBox="1"/>
          </xdr:nvSpPr>
          <xdr:spPr>
            <a:xfrm>
              <a:off x="2771775" y="105394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6" name="TekstSylinder 5">
              <a:extLst>
                <a:ext uri="{FF2B5EF4-FFF2-40B4-BE49-F238E27FC236}">
                  <a16:creationId xmlns:a16="http://schemas.microsoft.com/office/drawing/2014/main" id="{22A31318-D42A-482B-84B2-5BC09972E1DE}"/>
                </a:ext>
              </a:extLst>
            </xdr:cNvPr>
            <xdr:cNvSpPr txBox="1"/>
          </xdr:nvSpPr>
          <xdr:spPr>
            <a:xfrm>
              <a:off x="2771775" y="105394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21</xdr:row>
      <xdr:rowOff>176212</xdr:rowOff>
    </xdr:from>
    <xdr:ext cx="4629150" cy="281744"/>
    <mc:AlternateContent xmlns:mc="http://schemas.openxmlformats.org/markup-compatibility/2006" xmlns:a14="http://schemas.microsoft.com/office/drawing/2010/main">
      <mc:Choice Requires="a14">
        <xdr:sp macro="" textlink="">
          <xdr:nvSpPr>
            <xdr:cNvPr id="7" name="TekstSylinder 6">
              <a:extLst>
                <a:ext uri="{FF2B5EF4-FFF2-40B4-BE49-F238E27FC236}">
                  <a16:creationId xmlns:a16="http://schemas.microsoft.com/office/drawing/2014/main" id="{09EC5AA9-ADC5-4AA4-9B8D-B43B1CB34F68}"/>
                </a:ext>
              </a:extLst>
            </xdr:cNvPr>
            <xdr:cNvSpPr txBox="1"/>
          </xdr:nvSpPr>
          <xdr:spPr>
            <a:xfrm>
              <a:off x="2476500" y="121015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 name="TekstSylinder 6">
              <a:extLst>
                <a:ext uri="{FF2B5EF4-FFF2-40B4-BE49-F238E27FC236}">
                  <a16:creationId xmlns:a16="http://schemas.microsoft.com/office/drawing/2014/main" id="{09EC5AA9-ADC5-4AA4-9B8D-B43B1CB34F68}"/>
                </a:ext>
              </a:extLst>
            </xdr:cNvPr>
            <xdr:cNvSpPr txBox="1"/>
          </xdr:nvSpPr>
          <xdr:spPr>
            <a:xfrm>
              <a:off x="2476500" y="121015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xmlns:a14="http://schemas.microsoft.com/office/drawing/2010/main">
      <mc:Choice Requires="a14">
        <xdr:sp macro="" textlink="">
          <xdr:nvSpPr>
            <xdr:cNvPr id="8" name="TekstSylinder 7">
              <a:extLst>
                <a:ext uri="{FF2B5EF4-FFF2-40B4-BE49-F238E27FC236}">
                  <a16:creationId xmlns:a16="http://schemas.microsoft.com/office/drawing/2014/main" id="{AA3D3000-E81A-406C-AACE-33EE5895DCB6}"/>
                </a:ext>
              </a:extLst>
            </xdr:cNvPr>
            <xdr:cNvSpPr txBox="1"/>
          </xdr:nvSpPr>
          <xdr:spPr>
            <a:xfrm>
              <a:off x="3676650" y="1307306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 name="TekstSylinder 7">
              <a:extLst>
                <a:ext uri="{FF2B5EF4-FFF2-40B4-BE49-F238E27FC236}">
                  <a16:creationId xmlns:a16="http://schemas.microsoft.com/office/drawing/2014/main" id="{AA3D3000-E81A-406C-AACE-33EE5895DCB6}"/>
                </a:ext>
              </a:extLst>
            </xdr:cNvPr>
            <xdr:cNvSpPr txBox="1"/>
          </xdr:nvSpPr>
          <xdr:spPr>
            <a:xfrm>
              <a:off x="3676650" y="1307306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xmlns:a14="http://schemas.microsoft.com/office/drawing/2010/main">
      <mc:Choice Requires="a14">
        <xdr:sp macro="" textlink="">
          <xdr:nvSpPr>
            <xdr:cNvPr id="9" name="TekstSylinder 8">
              <a:extLst>
                <a:ext uri="{FF2B5EF4-FFF2-40B4-BE49-F238E27FC236}">
                  <a16:creationId xmlns:a16="http://schemas.microsoft.com/office/drawing/2014/main" id="{8A7CDC4F-4BF7-4095-8924-05C691316D82}"/>
                </a:ext>
              </a:extLst>
            </xdr:cNvPr>
            <xdr:cNvSpPr txBox="1"/>
          </xdr:nvSpPr>
          <xdr:spPr>
            <a:xfrm>
              <a:off x="2228850" y="144160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mlns="">
        <xdr:sp macro="" textlink="">
          <xdr:nvSpPr>
            <xdr:cNvPr id="9" name="TekstSylinder 8">
              <a:extLst>
                <a:ext uri="{FF2B5EF4-FFF2-40B4-BE49-F238E27FC236}">
                  <a16:creationId xmlns:a16="http://schemas.microsoft.com/office/drawing/2014/main" id="{8A7CDC4F-4BF7-4095-8924-05C691316D82}"/>
                </a:ext>
              </a:extLst>
            </xdr:cNvPr>
            <xdr:cNvSpPr txBox="1"/>
          </xdr:nvSpPr>
          <xdr:spPr>
            <a:xfrm>
              <a:off x="2228850" y="144160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xmlns:a14="http://schemas.microsoft.com/office/drawing/2010/main">
      <mc:Choice Requires="a14">
        <xdr:sp macro="" textlink="">
          <xdr:nvSpPr>
            <xdr:cNvPr id="10" name="TekstSylinder 9">
              <a:extLst>
                <a:ext uri="{FF2B5EF4-FFF2-40B4-BE49-F238E27FC236}">
                  <a16:creationId xmlns:a16="http://schemas.microsoft.com/office/drawing/2014/main" id="{6D620930-FBE2-4A01-AE92-3E85B7E1304E}"/>
                </a:ext>
              </a:extLst>
            </xdr:cNvPr>
            <xdr:cNvSpPr txBox="1"/>
          </xdr:nvSpPr>
          <xdr:spPr>
            <a:xfrm>
              <a:off x="3086100" y="155781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 name="TekstSylinder 9">
              <a:extLst>
                <a:ext uri="{FF2B5EF4-FFF2-40B4-BE49-F238E27FC236}">
                  <a16:creationId xmlns:a16="http://schemas.microsoft.com/office/drawing/2014/main" id="{6D620930-FBE2-4A01-AE92-3E85B7E1304E}"/>
                </a:ext>
              </a:extLst>
            </xdr:cNvPr>
            <xdr:cNvSpPr txBox="1"/>
          </xdr:nvSpPr>
          <xdr:spPr>
            <a:xfrm>
              <a:off x="3086100" y="155781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xmlns:a14="http://schemas.microsoft.com/office/drawing/2010/main">
      <mc:Choice Requires="a14">
        <xdr:sp macro="" textlink="">
          <xdr:nvSpPr>
            <xdr:cNvPr id="11" name="TekstSylinder 10">
              <a:extLst>
                <a:ext uri="{FF2B5EF4-FFF2-40B4-BE49-F238E27FC236}">
                  <a16:creationId xmlns:a16="http://schemas.microsoft.com/office/drawing/2014/main" id="{1EA70FDE-022C-4A4B-9D72-147FCAD43A45}"/>
                </a:ext>
              </a:extLst>
            </xdr:cNvPr>
            <xdr:cNvSpPr txBox="1"/>
          </xdr:nvSpPr>
          <xdr:spPr>
            <a:xfrm>
              <a:off x="2390776" y="165401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1" name="TekstSylinder 10">
              <a:extLst>
                <a:ext uri="{FF2B5EF4-FFF2-40B4-BE49-F238E27FC236}">
                  <a16:creationId xmlns:a16="http://schemas.microsoft.com/office/drawing/2014/main" id="{1EA70FDE-022C-4A4B-9D72-147FCAD43A45}"/>
                </a:ext>
              </a:extLst>
            </xdr:cNvPr>
            <xdr:cNvSpPr txBox="1"/>
          </xdr:nvSpPr>
          <xdr:spPr>
            <a:xfrm>
              <a:off x="2390776" y="165401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xmlns:a14="http://schemas.microsoft.com/office/drawing/2010/main">
      <mc:Choice Requires="a14">
        <xdr:sp macro="" textlink="">
          <xdr:nvSpPr>
            <xdr:cNvPr id="12" name="TekstSylinder 11">
              <a:extLst>
                <a:ext uri="{FF2B5EF4-FFF2-40B4-BE49-F238E27FC236}">
                  <a16:creationId xmlns:a16="http://schemas.microsoft.com/office/drawing/2014/main" id="{FAF8C33A-9E66-4962-B040-5A50D0F5AE6B}"/>
                </a:ext>
              </a:extLst>
            </xdr:cNvPr>
            <xdr:cNvSpPr txBox="1"/>
          </xdr:nvSpPr>
          <xdr:spPr>
            <a:xfrm>
              <a:off x="3486150" y="174926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2" name="TekstSylinder 11">
              <a:extLst>
                <a:ext uri="{FF2B5EF4-FFF2-40B4-BE49-F238E27FC236}">
                  <a16:creationId xmlns:a16="http://schemas.microsoft.com/office/drawing/2014/main" id="{FAF8C33A-9E66-4962-B040-5A50D0F5AE6B}"/>
                </a:ext>
              </a:extLst>
            </xdr:cNvPr>
            <xdr:cNvSpPr txBox="1"/>
          </xdr:nvSpPr>
          <xdr:spPr>
            <a:xfrm>
              <a:off x="3486150" y="174926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xmlns:a14="http://schemas.microsoft.com/office/drawing/2010/main">
      <mc:Choice Requires="a14">
        <xdr:sp macro="" textlink="">
          <xdr:nvSpPr>
            <xdr:cNvPr id="13" name="TekstSylinder 12">
              <a:extLst>
                <a:ext uri="{FF2B5EF4-FFF2-40B4-BE49-F238E27FC236}">
                  <a16:creationId xmlns:a16="http://schemas.microsoft.com/office/drawing/2014/main" id="{EE6F7DED-EB62-4D6D-BB1E-6E6281AA1803}"/>
                </a:ext>
              </a:extLst>
            </xdr:cNvPr>
            <xdr:cNvSpPr txBox="1"/>
          </xdr:nvSpPr>
          <xdr:spPr>
            <a:xfrm>
              <a:off x="2524125" y="186261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13" name="TekstSylinder 12">
              <a:extLst>
                <a:ext uri="{FF2B5EF4-FFF2-40B4-BE49-F238E27FC236}">
                  <a16:creationId xmlns:a16="http://schemas.microsoft.com/office/drawing/2014/main" id="{EE6F7DED-EB62-4D6D-BB1E-6E6281AA1803}"/>
                </a:ext>
              </a:extLst>
            </xdr:cNvPr>
            <xdr:cNvSpPr txBox="1"/>
          </xdr:nvSpPr>
          <xdr:spPr>
            <a:xfrm>
              <a:off x="2524125" y="186261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xmlns:a14="http://schemas.microsoft.com/office/drawing/2010/main">
      <mc:Choice Requires="a14">
        <xdr:sp macro="" textlink="">
          <xdr:nvSpPr>
            <xdr:cNvPr id="14" name="TekstSylinder 13">
              <a:extLst>
                <a:ext uri="{FF2B5EF4-FFF2-40B4-BE49-F238E27FC236}">
                  <a16:creationId xmlns:a16="http://schemas.microsoft.com/office/drawing/2014/main" id="{7CEB209E-9670-4167-9433-659E52AE709A}"/>
                </a:ext>
              </a:extLst>
            </xdr:cNvPr>
            <xdr:cNvSpPr txBox="1"/>
          </xdr:nvSpPr>
          <xdr:spPr>
            <a:xfrm>
              <a:off x="3505200" y="198358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4" name="TekstSylinder 13">
              <a:extLst>
                <a:ext uri="{FF2B5EF4-FFF2-40B4-BE49-F238E27FC236}">
                  <a16:creationId xmlns:a16="http://schemas.microsoft.com/office/drawing/2014/main" id="{7CEB209E-9670-4167-9433-659E52AE709A}"/>
                </a:ext>
              </a:extLst>
            </xdr:cNvPr>
            <xdr:cNvSpPr txBox="1"/>
          </xdr:nvSpPr>
          <xdr:spPr>
            <a:xfrm>
              <a:off x="3505200" y="198358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xmlns:a14="http://schemas.microsoft.com/office/drawing/2010/main">
      <mc:Choice Requires="a14">
        <xdr:sp macro="" textlink="">
          <xdr:nvSpPr>
            <xdr:cNvPr id="15" name="TekstSylinder 14">
              <a:extLst>
                <a:ext uri="{FF2B5EF4-FFF2-40B4-BE49-F238E27FC236}">
                  <a16:creationId xmlns:a16="http://schemas.microsoft.com/office/drawing/2014/main" id="{9E377C61-460E-4980-A5AA-F6D59BB65F7E}"/>
                </a:ext>
              </a:extLst>
            </xdr:cNvPr>
            <xdr:cNvSpPr txBox="1"/>
          </xdr:nvSpPr>
          <xdr:spPr>
            <a:xfrm>
              <a:off x="2509234" y="208851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mlns="">
        <xdr:sp macro="" textlink="">
          <xdr:nvSpPr>
            <xdr:cNvPr id="15" name="TekstSylinder 14">
              <a:extLst>
                <a:ext uri="{FF2B5EF4-FFF2-40B4-BE49-F238E27FC236}">
                  <a16:creationId xmlns:a16="http://schemas.microsoft.com/office/drawing/2014/main" id="{9E377C61-460E-4980-A5AA-F6D59BB65F7E}"/>
                </a:ext>
              </a:extLst>
            </xdr:cNvPr>
            <xdr:cNvSpPr txBox="1"/>
          </xdr:nvSpPr>
          <xdr:spPr>
            <a:xfrm>
              <a:off x="2509234" y="208851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40</xdr:row>
      <xdr:rowOff>100012</xdr:rowOff>
    </xdr:from>
    <xdr:ext cx="3608295" cy="459806"/>
    <mc:AlternateContent xmlns:mc="http://schemas.openxmlformats.org/markup-compatibility/2006" xmlns:a14="http://schemas.microsoft.com/office/drawing/2010/main">
      <mc:Choice Requires="a14">
        <xdr:sp macro="" textlink="">
          <xdr:nvSpPr>
            <xdr:cNvPr id="16" name="TekstSylinder 15">
              <a:extLst>
                <a:ext uri="{FF2B5EF4-FFF2-40B4-BE49-F238E27FC236}">
                  <a16:creationId xmlns:a16="http://schemas.microsoft.com/office/drawing/2014/main" id="{4F762C0A-BE88-443B-BB9F-E82AA146FCD4}"/>
                </a:ext>
              </a:extLst>
            </xdr:cNvPr>
            <xdr:cNvSpPr txBox="1"/>
          </xdr:nvSpPr>
          <xdr:spPr>
            <a:xfrm>
              <a:off x="2914650" y="2267426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6" name="TekstSylinder 15">
              <a:extLst>
                <a:ext uri="{FF2B5EF4-FFF2-40B4-BE49-F238E27FC236}">
                  <a16:creationId xmlns:a16="http://schemas.microsoft.com/office/drawing/2014/main" id="{4F762C0A-BE88-443B-BB9F-E82AA146FCD4}"/>
                </a:ext>
              </a:extLst>
            </xdr:cNvPr>
            <xdr:cNvSpPr txBox="1"/>
          </xdr:nvSpPr>
          <xdr:spPr>
            <a:xfrm>
              <a:off x="2914650" y="2267426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xmlns:a14="http://schemas.microsoft.com/office/drawing/2010/main">
      <mc:Choice Requires="a14">
        <xdr:sp macro="" textlink="">
          <xdr:nvSpPr>
            <xdr:cNvPr id="17" name="TekstSylinder 16">
              <a:extLst>
                <a:ext uri="{FF2B5EF4-FFF2-40B4-BE49-F238E27FC236}">
                  <a16:creationId xmlns:a16="http://schemas.microsoft.com/office/drawing/2014/main" id="{A9A94247-E6AD-457F-9B0A-7A221B60DB32}"/>
                </a:ext>
              </a:extLst>
            </xdr:cNvPr>
            <xdr:cNvSpPr txBox="1"/>
          </xdr:nvSpPr>
          <xdr:spPr>
            <a:xfrm>
              <a:off x="3562350" y="236743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7" name="TekstSylinder 16">
              <a:extLst>
                <a:ext uri="{FF2B5EF4-FFF2-40B4-BE49-F238E27FC236}">
                  <a16:creationId xmlns:a16="http://schemas.microsoft.com/office/drawing/2014/main" id="{A9A94247-E6AD-457F-9B0A-7A221B60DB32}"/>
                </a:ext>
              </a:extLst>
            </xdr:cNvPr>
            <xdr:cNvSpPr txBox="1"/>
          </xdr:nvSpPr>
          <xdr:spPr>
            <a:xfrm>
              <a:off x="3562350" y="236743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48</xdr:row>
      <xdr:rowOff>109537</xdr:rowOff>
    </xdr:from>
    <xdr:ext cx="2613856" cy="263277"/>
    <mc:AlternateContent xmlns:mc="http://schemas.openxmlformats.org/markup-compatibility/2006" xmlns:a14="http://schemas.microsoft.com/office/drawing/2010/main">
      <mc:Choice Requires="a14">
        <xdr:sp macro="" textlink="">
          <xdr:nvSpPr>
            <xdr:cNvPr id="18" name="TekstSylinder 17">
              <a:extLst>
                <a:ext uri="{FF2B5EF4-FFF2-40B4-BE49-F238E27FC236}">
                  <a16:creationId xmlns:a16="http://schemas.microsoft.com/office/drawing/2014/main" id="{D0057F0D-C4A4-46A9-9435-EC3A2E8B29C4}"/>
                </a:ext>
              </a:extLst>
            </xdr:cNvPr>
            <xdr:cNvSpPr txBox="1"/>
          </xdr:nvSpPr>
          <xdr:spPr>
            <a:xfrm>
              <a:off x="3429000" y="2763678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18" name="TekstSylinder 17">
              <a:extLst>
                <a:ext uri="{FF2B5EF4-FFF2-40B4-BE49-F238E27FC236}">
                  <a16:creationId xmlns:a16="http://schemas.microsoft.com/office/drawing/2014/main" id="{D0057F0D-C4A4-46A9-9435-EC3A2E8B29C4}"/>
                </a:ext>
              </a:extLst>
            </xdr:cNvPr>
            <xdr:cNvSpPr txBox="1"/>
          </xdr:nvSpPr>
          <xdr:spPr>
            <a:xfrm>
              <a:off x="3429000" y="2763678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50</xdr:row>
      <xdr:rowOff>119062</xdr:rowOff>
    </xdr:from>
    <xdr:ext cx="2418611" cy="435504"/>
    <mc:AlternateContent xmlns:mc="http://schemas.openxmlformats.org/markup-compatibility/2006" xmlns:a14="http://schemas.microsoft.com/office/drawing/2010/main">
      <mc:Choice Requires="a14">
        <xdr:sp macro="" textlink="">
          <xdr:nvSpPr>
            <xdr:cNvPr id="19" name="TekstSylinder 18">
              <a:extLst>
                <a:ext uri="{FF2B5EF4-FFF2-40B4-BE49-F238E27FC236}">
                  <a16:creationId xmlns:a16="http://schemas.microsoft.com/office/drawing/2014/main" id="{A59DBC04-AD50-4405-83F7-85F236CA2434}"/>
                </a:ext>
              </a:extLst>
            </xdr:cNvPr>
            <xdr:cNvSpPr txBox="1"/>
          </xdr:nvSpPr>
          <xdr:spPr>
            <a:xfrm>
              <a:off x="3581400" y="286369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9" name="TekstSylinder 18">
              <a:extLst>
                <a:ext uri="{FF2B5EF4-FFF2-40B4-BE49-F238E27FC236}">
                  <a16:creationId xmlns:a16="http://schemas.microsoft.com/office/drawing/2014/main" id="{A59DBC04-AD50-4405-83F7-85F236CA2434}"/>
                </a:ext>
              </a:extLst>
            </xdr:cNvPr>
            <xdr:cNvSpPr txBox="1"/>
          </xdr:nvSpPr>
          <xdr:spPr>
            <a:xfrm>
              <a:off x="3581400" y="286369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52</xdr:row>
      <xdr:rowOff>138112</xdr:rowOff>
    </xdr:from>
    <xdr:ext cx="2861745" cy="263277"/>
    <mc:AlternateContent xmlns:mc="http://schemas.openxmlformats.org/markup-compatibility/2006" xmlns:a14="http://schemas.microsoft.com/office/drawing/2010/main">
      <mc:Choice Requires="a14">
        <xdr:sp macro="" textlink="">
          <xdr:nvSpPr>
            <xdr:cNvPr id="20" name="TekstSylinder 19">
              <a:extLst>
                <a:ext uri="{FF2B5EF4-FFF2-40B4-BE49-F238E27FC236}">
                  <a16:creationId xmlns:a16="http://schemas.microsoft.com/office/drawing/2014/main" id="{0E5CC292-BD05-4CC2-B02B-1AC1D85598BB}"/>
                </a:ext>
              </a:extLst>
            </xdr:cNvPr>
            <xdr:cNvSpPr txBox="1"/>
          </xdr:nvSpPr>
          <xdr:spPr>
            <a:xfrm>
              <a:off x="3400425" y="2964656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20" name="TekstSylinder 19">
              <a:extLst>
                <a:ext uri="{FF2B5EF4-FFF2-40B4-BE49-F238E27FC236}">
                  <a16:creationId xmlns:a16="http://schemas.microsoft.com/office/drawing/2014/main" id="{0E5CC292-BD05-4CC2-B02B-1AC1D85598BB}"/>
                </a:ext>
              </a:extLst>
            </xdr:cNvPr>
            <xdr:cNvSpPr txBox="1"/>
          </xdr:nvSpPr>
          <xdr:spPr>
            <a:xfrm>
              <a:off x="3400425" y="2964656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54</xdr:row>
      <xdr:rowOff>109537</xdr:rowOff>
    </xdr:from>
    <xdr:ext cx="2673616" cy="287066"/>
    <mc:AlternateContent xmlns:mc="http://schemas.openxmlformats.org/markup-compatibility/2006" xmlns:a14="http://schemas.microsoft.com/office/drawing/2010/main">
      <mc:Choice Requires="a14">
        <xdr:sp macro="" textlink="">
          <xdr:nvSpPr>
            <xdr:cNvPr id="21" name="TekstSylinder 20">
              <a:extLst>
                <a:ext uri="{FF2B5EF4-FFF2-40B4-BE49-F238E27FC236}">
                  <a16:creationId xmlns:a16="http://schemas.microsoft.com/office/drawing/2014/main" id="{51877D70-D79E-4FB8-AB4A-5CC19250A4D4}"/>
                </a:ext>
              </a:extLst>
            </xdr:cNvPr>
            <xdr:cNvSpPr txBox="1"/>
          </xdr:nvSpPr>
          <xdr:spPr>
            <a:xfrm>
              <a:off x="3448050" y="306085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mlns="">
        <xdr:sp macro="" textlink="">
          <xdr:nvSpPr>
            <xdr:cNvPr id="21" name="TekstSylinder 20">
              <a:extLst>
                <a:ext uri="{FF2B5EF4-FFF2-40B4-BE49-F238E27FC236}">
                  <a16:creationId xmlns:a16="http://schemas.microsoft.com/office/drawing/2014/main" id="{51877D70-D79E-4FB8-AB4A-5CC19250A4D4}"/>
                </a:ext>
              </a:extLst>
            </xdr:cNvPr>
            <xdr:cNvSpPr txBox="1"/>
          </xdr:nvSpPr>
          <xdr:spPr>
            <a:xfrm>
              <a:off x="3448050" y="306085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56</xdr:row>
      <xdr:rowOff>119062</xdr:rowOff>
    </xdr:from>
    <xdr:ext cx="2617832" cy="263277"/>
    <mc:AlternateContent xmlns:mc="http://schemas.openxmlformats.org/markup-compatibility/2006" xmlns:a14="http://schemas.microsoft.com/office/drawing/2010/main">
      <mc:Choice Requires="a14">
        <xdr:sp macro="" textlink="">
          <xdr:nvSpPr>
            <xdr:cNvPr id="22" name="TekstSylinder 21">
              <a:extLst>
                <a:ext uri="{FF2B5EF4-FFF2-40B4-BE49-F238E27FC236}">
                  <a16:creationId xmlns:a16="http://schemas.microsoft.com/office/drawing/2014/main" id="{A400A6FE-6534-4A82-BF7A-8A1B4D103887}"/>
                </a:ext>
              </a:extLst>
            </xdr:cNvPr>
            <xdr:cNvSpPr txBox="1"/>
          </xdr:nvSpPr>
          <xdr:spPr>
            <a:xfrm>
              <a:off x="3438525" y="3160871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mlns="">
        <xdr:sp macro="" textlink="">
          <xdr:nvSpPr>
            <xdr:cNvPr id="22" name="TekstSylinder 21">
              <a:extLst>
                <a:ext uri="{FF2B5EF4-FFF2-40B4-BE49-F238E27FC236}">
                  <a16:creationId xmlns:a16="http://schemas.microsoft.com/office/drawing/2014/main" id="{A400A6FE-6534-4A82-BF7A-8A1B4D103887}"/>
                </a:ext>
              </a:extLst>
            </xdr:cNvPr>
            <xdr:cNvSpPr txBox="1"/>
          </xdr:nvSpPr>
          <xdr:spPr>
            <a:xfrm>
              <a:off x="3438525" y="3160871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58</xdr:row>
      <xdr:rowOff>128587</xdr:rowOff>
    </xdr:from>
    <xdr:ext cx="1075679" cy="262957"/>
    <mc:AlternateContent xmlns:mc="http://schemas.openxmlformats.org/markup-compatibility/2006" xmlns:a14="http://schemas.microsoft.com/office/drawing/2010/main">
      <mc:Choice Requires="a14">
        <xdr:sp macro="" textlink="">
          <xdr:nvSpPr>
            <xdr:cNvPr id="23" name="TekstSylinder 22">
              <a:extLst>
                <a:ext uri="{FF2B5EF4-FFF2-40B4-BE49-F238E27FC236}">
                  <a16:creationId xmlns:a16="http://schemas.microsoft.com/office/drawing/2014/main" id="{2B9A4903-1789-4F20-A8B7-1DDBFCA64934}"/>
                </a:ext>
              </a:extLst>
            </xdr:cNvPr>
            <xdr:cNvSpPr txBox="1"/>
          </xdr:nvSpPr>
          <xdr:spPr>
            <a:xfrm>
              <a:off x="4324350" y="326088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mlns="">
        <xdr:sp macro="" textlink="">
          <xdr:nvSpPr>
            <xdr:cNvPr id="23" name="TekstSylinder 22">
              <a:extLst>
                <a:ext uri="{FF2B5EF4-FFF2-40B4-BE49-F238E27FC236}">
                  <a16:creationId xmlns:a16="http://schemas.microsoft.com/office/drawing/2014/main" id="{2B9A4903-1789-4F20-A8B7-1DDBFCA64934}"/>
                </a:ext>
              </a:extLst>
            </xdr:cNvPr>
            <xdr:cNvSpPr txBox="1"/>
          </xdr:nvSpPr>
          <xdr:spPr>
            <a:xfrm>
              <a:off x="4324350" y="326088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390525</xdr:colOff>
      <xdr:row>61</xdr:row>
      <xdr:rowOff>157162</xdr:rowOff>
    </xdr:from>
    <xdr:ext cx="4088683" cy="292516"/>
    <mc:AlternateContent xmlns:mc="http://schemas.openxmlformats.org/markup-compatibility/2006" xmlns:a14="http://schemas.microsoft.com/office/drawing/2010/main">
      <mc:Choice Requires="a14">
        <xdr:sp macro="" textlink="">
          <xdr:nvSpPr>
            <xdr:cNvPr id="24" name="TekstSylinder 23">
              <a:extLst>
                <a:ext uri="{FF2B5EF4-FFF2-40B4-BE49-F238E27FC236}">
                  <a16:creationId xmlns:a16="http://schemas.microsoft.com/office/drawing/2014/main" id="{7DB81784-21CD-4435-A36A-3C7A5ECA1043}"/>
                </a:ext>
              </a:extLst>
            </xdr:cNvPr>
            <xdr:cNvSpPr txBox="1"/>
          </xdr:nvSpPr>
          <xdr:spPr>
            <a:xfrm>
              <a:off x="2590800" y="34123312"/>
              <a:ext cx="408868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b="0" i="1">
                                <a:solidFill>
                                  <a:schemeClr val="tx1"/>
                                </a:solidFill>
                                <a:effectLst/>
                                <a:latin typeface="Cambria Math" panose="02040503050406030204" pitchFamily="18" charset="0"/>
                                <a:ea typeface="+mn-ea"/>
                                <a:cs typeface="+mn-cs"/>
                              </a:rPr>
                              <m:t>𝑎𝑙</m:t>
                            </m:r>
                            <m:r>
                              <a:rPr lang="nb-NO" sz="900" b="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𝑀𝑖𝑛𝑜𝑟𝑖𝑡𝑦</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𝑖𝑛𝑡𝑒𝑟𝑒𝑠𝑡𝑠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𝐺𝑖𝑓𝑡𝑠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24" name="TekstSylinder 23">
              <a:extLst>
                <a:ext uri="{FF2B5EF4-FFF2-40B4-BE49-F238E27FC236}">
                  <a16:creationId xmlns:a16="http://schemas.microsoft.com/office/drawing/2014/main" id="{7DB81784-21CD-4435-A36A-3C7A5ECA1043}"/>
                </a:ext>
              </a:extLst>
            </xdr:cNvPr>
            <xdr:cNvSpPr txBox="1"/>
          </xdr:nvSpPr>
          <xdr:spPr>
            <a:xfrm>
              <a:off x="2590800" y="34123312"/>
              <a:ext cx="408868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a:t>
              </a:r>
              <a:r>
                <a:rPr lang="nb-NO" sz="900" b="0" i="0">
                  <a:solidFill>
                    <a:schemeClr val="tx1"/>
                  </a:solidFill>
                  <a:effectLst/>
                  <a:latin typeface="Cambria Math" panose="02040503050406030204" pitchFamily="18" charset="0"/>
                  <a:ea typeface="+mn-ea"/>
                  <a:cs typeface="+mn-cs"/>
                </a:rPr>
                <a:t>𝑎𝑙 </a:t>
              </a:r>
              <a:r>
                <a:rPr lang="nb-NO" sz="900" i="0">
                  <a:solidFill>
                    <a:schemeClr val="tx1"/>
                  </a:solidFill>
                  <a:effectLst/>
                  <a:latin typeface="Cambria Math" panose="02040503050406030204" pitchFamily="18" charset="0"/>
                  <a:ea typeface="+mn-ea"/>
                  <a:cs typeface="+mn-cs"/>
                </a:rPr>
                <a:t>𝐸𝐶 −𝑀𝑖𝑛𝑜𝑟𝑖𝑡𝑦</a:t>
              </a:r>
              <a:r>
                <a:rPr lang="nb-NO" sz="900" b="0" i="0">
                  <a:solidFill>
                    <a:schemeClr val="tx1"/>
                  </a:solidFill>
                  <a:effectLst/>
                  <a:latin typeface="Cambria Math" panose="02040503050406030204" pitchFamily="18" charset="0"/>
                  <a:ea typeface="+mn-ea"/>
                  <a:cs typeface="+mn-cs"/>
                </a:rPr>
                <a:t> 𝑖𝑛𝑡𝑒𝑟𝑒𝑠𝑡𝑠</a:t>
              </a:r>
              <a:r>
                <a:rPr lang="nb-NO" sz="900" i="0">
                  <a:solidFill>
                    <a:schemeClr val="tx1"/>
                  </a:solidFill>
                  <a:effectLst/>
                  <a:latin typeface="Cambria Math" panose="02040503050406030204" pitchFamily="18" charset="0"/>
                  <a:ea typeface="+mn-ea"/>
                  <a:cs typeface="+mn-cs"/>
                </a:rPr>
                <a:t>−𝐺𝑖𝑓𝑡𝑠 −𝐻𝑦𝑏𝑟𝑖𝑑 𝑐𝑎𝑝𝑖𝑡𝑎𝑙)×EC certificate ratio)/(Number of Equity certificates issued)</a:t>
              </a:r>
              <a:endParaRPr lang="nb-NO" sz="900"/>
            </a:p>
          </xdr:txBody>
        </xdr:sp>
      </mc:Fallback>
    </mc:AlternateContent>
    <xdr:clientData/>
  </xdr:oneCellAnchor>
  <xdr:oneCellAnchor>
    <xdr:from>
      <xdr:col>1</xdr:col>
      <xdr:colOff>1838325</xdr:colOff>
      <xdr:row>63</xdr:row>
      <xdr:rowOff>138112</xdr:rowOff>
    </xdr:from>
    <xdr:ext cx="1400063" cy="547329"/>
    <mc:AlternateContent xmlns:mc="http://schemas.openxmlformats.org/markup-compatibility/2006" xmlns:a14="http://schemas.microsoft.com/office/drawing/2010/main">
      <mc:Choice Requires="a14">
        <xdr:sp macro="" textlink="">
          <xdr:nvSpPr>
            <xdr:cNvPr id="25" name="TekstSylinder 24">
              <a:extLst>
                <a:ext uri="{FF2B5EF4-FFF2-40B4-BE49-F238E27FC236}">
                  <a16:creationId xmlns:a16="http://schemas.microsoft.com/office/drawing/2014/main" id="{C13E81BD-7FBA-4B74-850D-00A0B125B938}"/>
                </a:ext>
              </a:extLst>
            </xdr:cNvPr>
            <xdr:cNvSpPr txBox="1"/>
          </xdr:nvSpPr>
          <xdr:spPr>
            <a:xfrm>
              <a:off x="4038600" y="35342512"/>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5" name="TekstSylinder 24">
              <a:extLst>
                <a:ext uri="{FF2B5EF4-FFF2-40B4-BE49-F238E27FC236}">
                  <a16:creationId xmlns:a16="http://schemas.microsoft.com/office/drawing/2014/main" id="{C13E81BD-7FBA-4B74-850D-00A0B125B938}"/>
                </a:ext>
              </a:extLst>
            </xdr:cNvPr>
            <xdr:cNvSpPr txBox="1"/>
          </xdr:nvSpPr>
          <xdr:spPr>
            <a:xfrm>
              <a:off x="4038600" y="35342512"/>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65</xdr:row>
      <xdr:rowOff>185737</xdr:rowOff>
    </xdr:from>
    <xdr:ext cx="1105046" cy="459293"/>
    <mc:AlternateContent xmlns:mc="http://schemas.openxmlformats.org/markup-compatibility/2006" xmlns:a14="http://schemas.microsoft.com/office/drawing/2010/main">
      <mc:Choice Requires="a14">
        <xdr:sp macro="" textlink="">
          <xdr:nvSpPr>
            <xdr:cNvPr id="26" name="TekstSylinder 25">
              <a:extLst>
                <a:ext uri="{FF2B5EF4-FFF2-40B4-BE49-F238E27FC236}">
                  <a16:creationId xmlns:a16="http://schemas.microsoft.com/office/drawing/2014/main" id="{BA7E7373-908F-4800-81EB-5D4C4598D6B8}"/>
                </a:ext>
              </a:extLst>
            </xdr:cNvPr>
            <xdr:cNvSpPr txBox="1"/>
          </xdr:nvSpPr>
          <xdr:spPr>
            <a:xfrm>
              <a:off x="4181475" y="36628387"/>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6" name="TekstSylinder 25">
              <a:extLst>
                <a:ext uri="{FF2B5EF4-FFF2-40B4-BE49-F238E27FC236}">
                  <a16:creationId xmlns:a16="http://schemas.microsoft.com/office/drawing/2014/main" id="{BA7E7373-908F-4800-81EB-5D4C4598D6B8}"/>
                </a:ext>
              </a:extLst>
            </xdr:cNvPr>
            <xdr:cNvSpPr txBox="1"/>
          </xdr:nvSpPr>
          <xdr:spPr>
            <a:xfrm>
              <a:off x="4181475" y="36628387"/>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67</xdr:row>
      <xdr:rowOff>119062</xdr:rowOff>
    </xdr:from>
    <xdr:ext cx="2480744" cy="459549"/>
    <mc:AlternateContent xmlns:mc="http://schemas.openxmlformats.org/markup-compatibility/2006" xmlns:a14="http://schemas.microsoft.com/office/drawing/2010/main">
      <mc:Choice Requires="a14">
        <xdr:sp macro="" textlink="">
          <xdr:nvSpPr>
            <xdr:cNvPr id="27" name="TekstSylinder 26">
              <a:extLst>
                <a:ext uri="{FF2B5EF4-FFF2-40B4-BE49-F238E27FC236}">
                  <a16:creationId xmlns:a16="http://schemas.microsoft.com/office/drawing/2014/main" id="{8DD5EAEC-868D-4B93-8B8C-5B405FF2BB14}"/>
                </a:ext>
              </a:extLst>
            </xdr:cNvPr>
            <xdr:cNvSpPr txBox="1"/>
          </xdr:nvSpPr>
          <xdr:spPr>
            <a:xfrm>
              <a:off x="3514725" y="377999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7" name="TekstSylinder 26">
              <a:extLst>
                <a:ext uri="{FF2B5EF4-FFF2-40B4-BE49-F238E27FC236}">
                  <a16:creationId xmlns:a16="http://schemas.microsoft.com/office/drawing/2014/main" id="{8DD5EAEC-868D-4B93-8B8C-5B405FF2BB14}"/>
                </a:ext>
              </a:extLst>
            </xdr:cNvPr>
            <xdr:cNvSpPr txBox="1"/>
          </xdr:nvSpPr>
          <xdr:spPr>
            <a:xfrm>
              <a:off x="3514725" y="377999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69</xdr:row>
      <xdr:rowOff>90487</xdr:rowOff>
    </xdr:from>
    <xdr:ext cx="4180696" cy="281744"/>
    <mc:AlternateContent xmlns:mc="http://schemas.openxmlformats.org/markup-compatibility/2006" xmlns:a14="http://schemas.microsoft.com/office/drawing/2010/main">
      <mc:Choice Requires="a14">
        <xdr:sp macro="" textlink="">
          <xdr:nvSpPr>
            <xdr:cNvPr id="28" name="TekstSylinder 27">
              <a:extLst>
                <a:ext uri="{FF2B5EF4-FFF2-40B4-BE49-F238E27FC236}">
                  <a16:creationId xmlns:a16="http://schemas.microsoft.com/office/drawing/2014/main" id="{9835CE74-11FC-4077-8425-38C9827D2AD8}"/>
                </a:ext>
              </a:extLst>
            </xdr:cNvPr>
            <xdr:cNvSpPr txBox="1"/>
          </xdr:nvSpPr>
          <xdr:spPr>
            <a:xfrm>
              <a:off x="2667000" y="387619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28" name="TekstSylinder 27">
              <a:extLst>
                <a:ext uri="{FF2B5EF4-FFF2-40B4-BE49-F238E27FC236}">
                  <a16:creationId xmlns:a16="http://schemas.microsoft.com/office/drawing/2014/main" id="{9835CE74-11FC-4077-8425-38C9827D2AD8}"/>
                </a:ext>
              </a:extLst>
            </xdr:cNvPr>
            <xdr:cNvSpPr txBox="1"/>
          </xdr:nvSpPr>
          <xdr:spPr>
            <a:xfrm>
              <a:off x="2667000" y="387619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71</xdr:row>
      <xdr:rowOff>90487</xdr:rowOff>
    </xdr:from>
    <xdr:ext cx="2725939" cy="464743"/>
    <mc:AlternateContent xmlns:mc="http://schemas.openxmlformats.org/markup-compatibility/2006" xmlns:a14="http://schemas.microsoft.com/office/drawing/2010/main">
      <mc:Choice Requires="a14">
        <xdr:sp macro="" textlink="">
          <xdr:nvSpPr>
            <xdr:cNvPr id="29" name="TekstSylinder 28">
              <a:extLst>
                <a:ext uri="{FF2B5EF4-FFF2-40B4-BE49-F238E27FC236}">
                  <a16:creationId xmlns:a16="http://schemas.microsoft.com/office/drawing/2014/main" id="{BF5E70E2-73D7-4CB5-8D3B-6DF617061AC7}"/>
                </a:ext>
              </a:extLst>
            </xdr:cNvPr>
            <xdr:cNvSpPr txBox="1"/>
          </xdr:nvSpPr>
          <xdr:spPr>
            <a:xfrm>
              <a:off x="3400425" y="397525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9" name="TekstSylinder 28">
              <a:extLst>
                <a:ext uri="{FF2B5EF4-FFF2-40B4-BE49-F238E27FC236}">
                  <a16:creationId xmlns:a16="http://schemas.microsoft.com/office/drawing/2014/main" id="{BF5E70E2-73D7-4CB5-8D3B-6DF617061AC7}"/>
                </a:ext>
              </a:extLst>
            </xdr:cNvPr>
            <xdr:cNvSpPr txBox="1"/>
          </xdr:nvSpPr>
          <xdr:spPr>
            <a:xfrm>
              <a:off x="3400425" y="397525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73</xdr:row>
      <xdr:rowOff>195262</xdr:rowOff>
    </xdr:from>
    <xdr:ext cx="2333267" cy="140872"/>
    <mc:AlternateContent xmlns:mc="http://schemas.openxmlformats.org/markup-compatibility/2006" xmlns:a14="http://schemas.microsoft.com/office/drawing/2010/main">
      <mc:Choice Requires="a14">
        <xdr:sp macro="" textlink="">
          <xdr:nvSpPr>
            <xdr:cNvPr id="30" name="TekstSylinder 29">
              <a:extLst>
                <a:ext uri="{FF2B5EF4-FFF2-40B4-BE49-F238E27FC236}">
                  <a16:creationId xmlns:a16="http://schemas.microsoft.com/office/drawing/2014/main" id="{51C10553-8BC3-43A0-932F-38253EAACE26}"/>
                </a:ext>
              </a:extLst>
            </xdr:cNvPr>
            <xdr:cNvSpPr txBox="1"/>
          </xdr:nvSpPr>
          <xdr:spPr>
            <a:xfrm>
              <a:off x="3590925" y="408479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mlns="">
        <xdr:sp macro="" textlink="">
          <xdr:nvSpPr>
            <xdr:cNvPr id="30" name="TekstSylinder 29">
              <a:extLst>
                <a:ext uri="{FF2B5EF4-FFF2-40B4-BE49-F238E27FC236}">
                  <a16:creationId xmlns:a16="http://schemas.microsoft.com/office/drawing/2014/main" id="{51C10553-8BC3-43A0-932F-38253EAACE26}"/>
                </a:ext>
              </a:extLst>
            </xdr:cNvPr>
            <xdr:cNvSpPr txBox="1"/>
          </xdr:nvSpPr>
          <xdr:spPr>
            <a:xfrm>
              <a:off x="3590925" y="408479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1257301</xdr:colOff>
      <xdr:row>10</xdr:row>
      <xdr:rowOff>342900</xdr:rowOff>
    </xdr:from>
    <xdr:ext cx="2895600" cy="414338"/>
    <mc:AlternateContent xmlns:mc="http://schemas.openxmlformats.org/markup-compatibility/2006" xmlns:a14="http://schemas.microsoft.com/office/drawing/2010/main">
      <mc:Choice Requires="a14">
        <xdr:sp macro="" textlink="">
          <xdr:nvSpPr>
            <xdr:cNvPr id="31" name="TekstSylinder 30">
              <a:extLst>
                <a:ext uri="{FF2B5EF4-FFF2-40B4-BE49-F238E27FC236}">
                  <a16:creationId xmlns:a16="http://schemas.microsoft.com/office/drawing/2014/main" id="{0399AFFC-B326-44CF-8045-951732061C35}"/>
                </a:ext>
              </a:extLst>
            </xdr:cNvPr>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14:m>
                <m:oMath xmlns:m="http://schemas.openxmlformats.org/officeDocument/2006/math">
                  <m:r>
                    <a:rPr lang="nb-NO" sz="900" b="0" i="1">
                      <a:solidFill>
                        <a:schemeClr val="tx1"/>
                      </a:solidFill>
                      <a:effectLst/>
                      <a:latin typeface="Cambria Math" panose="02040503050406030204" pitchFamily="18" charset="0"/>
                      <a:ea typeface="+mn-ea"/>
                      <a:cs typeface="+mn-cs"/>
                    </a:rPr>
                    <m:t>𝑃</m:t>
                  </m:r>
                  <m:r>
                    <a:rPr lang="en-GB" sz="900" i="1">
                      <a:solidFill>
                        <a:schemeClr val="tx1"/>
                      </a:solidFill>
                      <a:effectLst/>
                      <a:latin typeface="Cambria Math" panose="02040503050406030204" pitchFamily="18" charset="0"/>
                      <a:ea typeface="+mn-ea"/>
                      <a:cs typeface="+mn-cs"/>
                    </a:rPr>
                    <m:t>𝑟𝑜𝑓𝑖𝑡</m:t>
                  </m:r>
                  <m:r>
                    <a:rPr lang="en-GB" sz="900" i="1">
                      <a:solidFill>
                        <a:schemeClr val="tx1"/>
                      </a:solidFill>
                      <a:effectLst/>
                      <a:latin typeface="Cambria Math" panose="02040503050406030204" pitchFamily="18" charset="0"/>
                      <a:ea typeface="+mn-ea"/>
                      <a:cs typeface="+mn-cs"/>
                    </a:rPr>
                    <m:t> </m:t>
                  </m:r>
                </m:oMath>
              </a14:m>
              <a:r>
                <a:rPr lang="nb-NO" sz="900">
                  <a:latin typeface="+mj-lt"/>
                </a:rPr>
                <a:t>after tax - Interest expences on hybrid</a:t>
              </a:r>
              <a:r>
                <a:rPr lang="nb-NO" sz="900" baseline="0">
                  <a:latin typeface="+mj-lt"/>
                </a:rPr>
                <a:t> capital</a:t>
              </a:r>
              <a:endParaRPr lang="nb-NO" sz="900">
                <a:latin typeface="+mj-lt"/>
              </a:endParaRPr>
            </a:p>
          </xdr:txBody>
        </xdr:sp>
      </mc:Choice>
      <mc:Fallback xmlns="">
        <xdr:sp macro="" textlink="">
          <xdr:nvSpPr>
            <xdr:cNvPr id="31" name="TekstSylinder 30">
              <a:extLst>
                <a:ext uri="{FF2B5EF4-FFF2-40B4-BE49-F238E27FC236}">
                  <a16:creationId xmlns:a16="http://schemas.microsoft.com/office/drawing/2014/main" id="{0399AFFC-B326-44CF-8045-951732061C35}"/>
                </a:ext>
              </a:extLst>
            </xdr:cNvPr>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nb-NO" sz="900" b="0" i="0">
                  <a:solidFill>
                    <a:schemeClr val="tx1"/>
                  </a:solidFill>
                  <a:effectLst/>
                  <a:latin typeface="Cambria Math" panose="02040503050406030204" pitchFamily="18" charset="0"/>
                  <a:ea typeface="+mn-ea"/>
                  <a:cs typeface="+mn-cs"/>
                </a:rPr>
                <a:t>𝑃</a:t>
              </a:r>
              <a:r>
                <a:rPr lang="en-GB" sz="900" i="0">
                  <a:solidFill>
                    <a:schemeClr val="tx1"/>
                  </a:solidFill>
                  <a:effectLst/>
                  <a:latin typeface="Cambria Math" panose="02040503050406030204" pitchFamily="18" charset="0"/>
                  <a:ea typeface="+mn-ea"/>
                  <a:cs typeface="+mn-cs"/>
                </a:rPr>
                <a:t>𝑟𝑜𝑓𝑖𝑡 </a:t>
              </a:r>
              <a:r>
                <a:rPr lang="nb-NO" sz="900">
                  <a:latin typeface="+mj-lt"/>
                </a:rPr>
                <a:t>after tax - Interest expences on hybrid</a:t>
              </a:r>
              <a:r>
                <a:rPr lang="nb-NO" sz="900" baseline="0">
                  <a:latin typeface="+mj-lt"/>
                </a:rPr>
                <a:t> capital</a:t>
              </a:r>
              <a:endParaRPr lang="nb-NO" sz="900">
                <a:latin typeface="+mj-lt"/>
              </a:endParaRPr>
            </a:p>
          </xdr:txBody>
        </xdr:sp>
      </mc:Fallback>
    </mc:AlternateContent>
    <xdr:clientData/>
  </xdr:oneCellAnchor>
  <xdr:oneCellAnchor>
    <xdr:from>
      <xdr:col>1</xdr:col>
      <xdr:colOff>933450</xdr:colOff>
      <xdr:row>75</xdr:row>
      <xdr:rowOff>90487</xdr:rowOff>
    </xdr:from>
    <xdr:ext cx="3175549" cy="427809"/>
    <mc:AlternateContent xmlns:mc="http://schemas.openxmlformats.org/markup-compatibility/2006" xmlns:a14="http://schemas.microsoft.com/office/drawing/2010/main">
      <mc:Choice Requires="a14">
        <xdr:sp macro="" textlink="">
          <xdr:nvSpPr>
            <xdr:cNvPr id="32" name="TekstSylinder 31">
              <a:extLst>
                <a:ext uri="{FF2B5EF4-FFF2-40B4-BE49-F238E27FC236}">
                  <a16:creationId xmlns:a16="http://schemas.microsoft.com/office/drawing/2014/main" id="{5B908109-10D1-433B-B364-70764140C909}"/>
                </a:ext>
              </a:extLst>
            </xdr:cNvPr>
            <xdr:cNvSpPr txBox="1"/>
          </xdr:nvSpPr>
          <xdr:spPr>
            <a:xfrm>
              <a:off x="3133725" y="41733787"/>
              <a:ext cx="3175549" cy="4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a:rPr lang="nb-NO" sz="110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Average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number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accounting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period</m:t>
                        </m:r>
                      </m:den>
                    </m:f>
                  </m:oMath>
                </m:oMathPara>
              </a14:m>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Choice>
      <mc:Fallback xmlns="">
        <xdr:sp macro="" textlink="">
          <xdr:nvSpPr>
            <xdr:cNvPr id="32" name="TekstSylinder 31">
              <a:extLst>
                <a:ext uri="{FF2B5EF4-FFF2-40B4-BE49-F238E27FC236}">
                  <a16:creationId xmlns:a16="http://schemas.microsoft.com/office/drawing/2014/main" id="{5B908109-10D1-433B-B364-70764140C909}"/>
                </a:ext>
              </a:extLst>
            </xdr:cNvPr>
            <xdr:cNvSpPr txBox="1"/>
          </xdr:nvSpPr>
          <xdr:spPr>
            <a:xfrm>
              <a:off x="3133725" y="41733787"/>
              <a:ext cx="3175549" cy="4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ECC ratio)/(Average number of  ECC  i the accounting period)</a:t>
              </a:r>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Fallback>
    </mc:AlternateContent>
    <xdr:clientData/>
  </xdr:oneCellAnchor>
  <xdr:oneCellAnchor>
    <xdr:from>
      <xdr:col>1</xdr:col>
      <xdr:colOff>180975</xdr:colOff>
      <xdr:row>77</xdr:row>
      <xdr:rowOff>100012</xdr:rowOff>
    </xdr:from>
    <xdr:ext cx="4999958" cy="292516"/>
    <mc:AlternateContent xmlns:mc="http://schemas.openxmlformats.org/markup-compatibility/2006" xmlns:a14="http://schemas.microsoft.com/office/drawing/2010/main">
      <mc:Choice Requires="a14">
        <xdr:sp macro="" textlink="">
          <xdr:nvSpPr>
            <xdr:cNvPr id="33" name="TekstSylinder 32">
              <a:extLst>
                <a:ext uri="{FF2B5EF4-FFF2-40B4-BE49-F238E27FC236}">
                  <a16:creationId xmlns:a16="http://schemas.microsoft.com/office/drawing/2014/main" id="{ABF6A5BF-609C-454C-8118-0AB6ECE942C8}"/>
                </a:ext>
              </a:extLst>
            </xdr:cNvPr>
            <xdr:cNvSpPr txBox="1"/>
          </xdr:nvSpPr>
          <xdr:spPr>
            <a:xfrm>
              <a:off x="2381250" y="42733912"/>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mn-ea"/>
                            <a:cs typeface="+mn-cs"/>
                          </a:rPr>
                          <m:t>Average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issued</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after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den>
                    </m:f>
                  </m:oMath>
                </m:oMathPara>
              </a14:m>
              <a:endParaRPr lang="nb-NO" sz="900" i="0"/>
            </a:p>
          </xdr:txBody>
        </xdr:sp>
      </mc:Choice>
      <mc:Fallback xmlns="">
        <xdr:sp macro="" textlink="">
          <xdr:nvSpPr>
            <xdr:cNvPr id="33" name="TekstSylinder 32">
              <a:extLst>
                <a:ext uri="{FF2B5EF4-FFF2-40B4-BE49-F238E27FC236}">
                  <a16:creationId xmlns:a16="http://schemas.microsoft.com/office/drawing/2014/main" id="{ABF6A5BF-609C-454C-8118-0AB6ECE942C8}"/>
                </a:ext>
              </a:extLst>
            </xdr:cNvPr>
            <xdr:cNvSpPr txBox="1"/>
          </xdr:nvSpPr>
          <xdr:spPr>
            <a:xfrm>
              <a:off x="2381250" y="42733912"/>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×ECC ratio</a:t>
              </a:r>
              <a:r>
                <a:rPr lang="nb-NO" sz="900" b="0" i="0">
                  <a:solidFill>
                    <a:schemeClr val="tx1"/>
                  </a:solidFill>
                  <a:effectLst/>
                  <a:latin typeface="Cambria Math" panose="02040503050406030204" pitchFamily="18" charset="0"/>
                  <a:ea typeface="+mn-ea"/>
                  <a:cs typeface="+mn-cs"/>
                </a:rPr>
                <a:t>)/(Average number of ECC in the accounting period+Number of ECC issued after the accounting period)</a:t>
              </a:r>
              <a:endParaRPr lang="nb-NO" sz="900" i="0"/>
            </a:p>
          </xdr:txBody>
        </xdr:sp>
      </mc:Fallback>
    </mc:AlternateContent>
    <xdr:clientData/>
  </xdr:oneCellAnchor>
  <xdr:oneCellAnchor>
    <xdr:from>
      <xdr:col>1</xdr:col>
      <xdr:colOff>962025</xdr:colOff>
      <xdr:row>44</xdr:row>
      <xdr:rowOff>171450</xdr:rowOff>
    </xdr:from>
    <xdr:ext cx="3365921" cy="523028"/>
    <mc:AlternateContent xmlns:mc="http://schemas.openxmlformats.org/markup-compatibility/2006" xmlns:a14="http://schemas.microsoft.com/office/drawing/2010/main">
      <mc:Choice Requires="a14">
        <xdr:sp macro="" textlink="">
          <xdr:nvSpPr>
            <xdr:cNvPr id="34" name="TekstSylinder 33">
              <a:extLst>
                <a:ext uri="{FF2B5EF4-FFF2-40B4-BE49-F238E27FC236}">
                  <a16:creationId xmlns:a16="http://schemas.microsoft.com/office/drawing/2014/main" id="{07A2616D-8D7D-47AD-9979-59A730303DC1}"/>
                </a:ext>
              </a:extLst>
            </xdr:cNvPr>
            <xdr:cNvSpPr txBox="1"/>
          </xdr:nvSpPr>
          <xdr:spPr>
            <a:xfrm>
              <a:off x="3162300" y="25222200"/>
              <a:ext cx="3365921"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2</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4" name="TekstSylinder 33">
              <a:extLst>
                <a:ext uri="{FF2B5EF4-FFF2-40B4-BE49-F238E27FC236}">
                  <a16:creationId xmlns:a16="http://schemas.microsoft.com/office/drawing/2014/main" id="{07A2616D-8D7D-47AD-9979-59A730303DC1}"/>
                </a:ext>
              </a:extLst>
            </xdr:cNvPr>
            <xdr:cNvSpPr txBox="1"/>
          </xdr:nvSpPr>
          <xdr:spPr>
            <a:xfrm>
              <a:off x="3162300" y="25222200"/>
              <a:ext cx="3365921"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2)×(Act/Act)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895350</xdr:colOff>
      <xdr:row>46</xdr:row>
      <xdr:rowOff>114300</xdr:rowOff>
    </xdr:from>
    <xdr:ext cx="3365921" cy="523028"/>
    <mc:AlternateContent xmlns:mc="http://schemas.openxmlformats.org/markup-compatibility/2006" xmlns:a14="http://schemas.microsoft.com/office/drawing/2010/main">
      <mc:Choice Requires="a14">
        <xdr:sp macro="" textlink="">
          <xdr:nvSpPr>
            <xdr:cNvPr id="35" name="TekstSylinder 34">
              <a:extLst>
                <a:ext uri="{FF2B5EF4-FFF2-40B4-BE49-F238E27FC236}">
                  <a16:creationId xmlns:a16="http://schemas.microsoft.com/office/drawing/2014/main" id="{64302754-0A31-4950-8A72-87ACCA44BCBD}"/>
                </a:ext>
              </a:extLst>
            </xdr:cNvPr>
            <xdr:cNvSpPr txBox="1"/>
          </xdr:nvSpPr>
          <xdr:spPr>
            <a:xfrm>
              <a:off x="3095625" y="26403300"/>
              <a:ext cx="3365921"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3</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5" name="TekstSylinder 34">
              <a:extLst>
                <a:ext uri="{FF2B5EF4-FFF2-40B4-BE49-F238E27FC236}">
                  <a16:creationId xmlns:a16="http://schemas.microsoft.com/office/drawing/2014/main" id="{64302754-0A31-4950-8A72-87ACCA44BCBD}"/>
                </a:ext>
              </a:extLst>
            </xdr:cNvPr>
            <xdr:cNvSpPr txBox="1"/>
          </xdr:nvSpPr>
          <xdr:spPr>
            <a:xfrm>
              <a:off x="3095625" y="26403300"/>
              <a:ext cx="3365921"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3)×(Act/Act)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2286000</xdr:colOff>
      <xdr:row>1</xdr:row>
      <xdr:rowOff>47625</xdr:rowOff>
    </xdr:from>
    <xdr:to>
      <xdr:col>1</xdr:col>
      <xdr:colOff>4305860</xdr:colOff>
      <xdr:row>2</xdr:row>
      <xdr:rowOff>85723</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7743825" y="23812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64</xdr:row>
      <xdr:rowOff>67236</xdr:rowOff>
    </xdr:from>
    <xdr:to>
      <xdr:col>12</xdr:col>
      <xdr:colOff>414618</xdr:colOff>
      <xdr:row>90</xdr:row>
      <xdr:rowOff>100853</xdr:rowOff>
    </xdr:to>
    <xdr:sp macro="" textlink="">
      <xdr:nvSpPr>
        <xdr:cNvPr id="5" name="Rektangel 4">
          <a:extLst>
            <a:ext uri="{FF2B5EF4-FFF2-40B4-BE49-F238E27FC236}">
              <a16:creationId xmlns:a16="http://schemas.microsoft.com/office/drawing/2014/main" id="{00000000-0008-0000-0500-000005000000}"/>
            </a:ext>
          </a:extLst>
        </xdr:cNvPr>
        <xdr:cNvSpPr/>
      </xdr:nvSpPr>
      <xdr:spPr>
        <a:xfrm>
          <a:off x="291354" y="11261912"/>
          <a:ext cx="6801970"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14</xdr:col>
      <xdr:colOff>840441</xdr:colOff>
      <xdr:row>64</xdr:row>
      <xdr:rowOff>56029</xdr:rowOff>
    </xdr:from>
    <xdr:to>
      <xdr:col>17</xdr:col>
      <xdr:colOff>2801</xdr:colOff>
      <xdr:row>65</xdr:row>
      <xdr:rowOff>105333</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7631206" y="64770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818029</xdr:colOff>
      <xdr:row>28</xdr:row>
      <xdr:rowOff>56029</xdr:rowOff>
    </xdr:from>
    <xdr:to>
      <xdr:col>7</xdr:col>
      <xdr:colOff>932889</xdr:colOff>
      <xdr:row>29</xdr:row>
      <xdr:rowOff>105333</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7832911" y="359708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0</xdr:col>
      <xdr:colOff>145673</xdr:colOff>
      <xdr:row>9</xdr:row>
      <xdr:rowOff>22411</xdr:rowOff>
    </xdr:from>
    <xdr:to>
      <xdr:col>9</xdr:col>
      <xdr:colOff>235322</xdr:colOff>
      <xdr:row>32</xdr:row>
      <xdr:rowOff>84885</xdr:rowOff>
    </xdr:to>
    <xdr:graphicFrame macro="">
      <xdr:nvGraphicFramePr>
        <xdr:cNvPr id="4" name="Diagram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44823</xdr:colOff>
      <xdr:row>35</xdr:row>
      <xdr:rowOff>0</xdr:rowOff>
    </xdr:from>
    <xdr:to>
      <xdr:col>9</xdr:col>
      <xdr:colOff>350183</xdr:colOff>
      <xdr:row>36</xdr:row>
      <xdr:rowOff>49304</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8964705" y="621926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67235</xdr:colOff>
      <xdr:row>54</xdr:row>
      <xdr:rowOff>156883</xdr:rowOff>
    </xdr:from>
    <xdr:to>
      <xdr:col>6</xdr:col>
      <xdr:colOff>593911</xdr:colOff>
      <xdr:row>77</xdr:row>
      <xdr:rowOff>78442</xdr:rowOff>
    </xdr:to>
    <xdr:graphicFrame macro="">
      <xdr:nvGraphicFramePr>
        <xdr:cNvPr id="8" name="Diagram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83</xdr:row>
      <xdr:rowOff>0</xdr:rowOff>
    </xdr:from>
    <xdr:to>
      <xdr:col>9</xdr:col>
      <xdr:colOff>305360</xdr:colOff>
      <xdr:row>84</xdr:row>
      <xdr:rowOff>49304</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8919882" y="1465729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43</xdr:row>
      <xdr:rowOff>145676</xdr:rowOff>
    </xdr:from>
    <xdr:to>
      <xdr:col>16</xdr:col>
      <xdr:colOff>571499</xdr:colOff>
      <xdr:row>70</xdr:row>
      <xdr:rowOff>100853</xdr:rowOff>
    </xdr:to>
    <xdr:sp macro="" textlink="">
      <xdr:nvSpPr>
        <xdr:cNvPr id="10" name="TekstSylinder 9">
          <a:extLst>
            <a:ext uri="{FF2B5EF4-FFF2-40B4-BE49-F238E27FC236}">
              <a16:creationId xmlns:a16="http://schemas.microsoft.com/office/drawing/2014/main" id="{00000000-0008-0000-0600-00000A000000}"/>
            </a:ext>
          </a:extLst>
        </xdr:cNvPr>
        <xdr:cNvSpPr txBox="1"/>
      </xdr:nvSpPr>
      <xdr:spPr>
        <a:xfrm>
          <a:off x="11430000" y="7810500"/>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40341</xdr:colOff>
      <xdr:row>3</xdr:row>
      <xdr:rowOff>29135</xdr:rowOff>
    </xdr:from>
    <xdr:to>
      <xdr:col>16</xdr:col>
      <xdr:colOff>578222</xdr:colOff>
      <xdr:row>29</xdr:row>
      <xdr:rowOff>152400</xdr:rowOff>
    </xdr:to>
    <xdr:sp macro="" textlink="">
      <xdr:nvSpPr>
        <xdr:cNvPr id="11" name="TekstSylinder 10">
          <a:extLst>
            <a:ext uri="{FF2B5EF4-FFF2-40B4-BE49-F238E27FC236}">
              <a16:creationId xmlns:a16="http://schemas.microsoft.com/office/drawing/2014/main" id="{00000000-0008-0000-0600-00000B000000}"/>
            </a:ext>
          </a:extLst>
        </xdr:cNvPr>
        <xdr:cNvSpPr txBox="1"/>
      </xdr:nvSpPr>
      <xdr:spPr>
        <a:xfrm>
          <a:off x="11436723" y="67907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616323</xdr:colOff>
      <xdr:row>83</xdr:row>
      <xdr:rowOff>78443</xdr:rowOff>
    </xdr:from>
    <xdr:to>
      <xdr:col>7</xdr:col>
      <xdr:colOff>294153</xdr:colOff>
      <xdr:row>84</xdr:row>
      <xdr:rowOff>127746</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6925235" y="15139149"/>
          <a:ext cx="2210359"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560295</xdr:colOff>
      <xdr:row>13</xdr:row>
      <xdr:rowOff>78442</xdr:rowOff>
    </xdr:from>
    <xdr:to>
      <xdr:col>6</xdr:col>
      <xdr:colOff>1187824</xdr:colOff>
      <xdr:row>40</xdr:row>
      <xdr:rowOff>22413</xdr:rowOff>
    </xdr:to>
    <xdr:graphicFrame macro="">
      <xdr:nvGraphicFramePr>
        <xdr:cNvPr id="6" name="Diagram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593912</xdr:colOff>
      <xdr:row>55</xdr:row>
      <xdr:rowOff>156883</xdr:rowOff>
    </xdr:from>
    <xdr:to>
      <xdr:col>6</xdr:col>
      <xdr:colOff>1221441</xdr:colOff>
      <xdr:row>82</xdr:row>
      <xdr:rowOff>100854</xdr:rowOff>
    </xdr:to>
    <xdr:graphicFrame macro="">
      <xdr:nvGraphicFramePr>
        <xdr:cNvPr id="8" name="Diagram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560294</xdr:colOff>
      <xdr:row>40</xdr:row>
      <xdr:rowOff>112059</xdr:rowOff>
    </xdr:from>
    <xdr:to>
      <xdr:col>7</xdr:col>
      <xdr:colOff>47625</xdr:colOff>
      <xdr:row>41</xdr:row>
      <xdr:rowOff>161363</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6869206" y="74519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728383</xdr:colOff>
      <xdr:row>4</xdr:row>
      <xdr:rowOff>67232</xdr:rowOff>
    </xdr:from>
    <xdr:to>
      <xdr:col>15</xdr:col>
      <xdr:colOff>504264</xdr:colOff>
      <xdr:row>30</xdr:row>
      <xdr:rowOff>11203</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11105030" y="952497"/>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8</xdr:col>
      <xdr:colOff>694764</xdr:colOff>
      <xdr:row>46</xdr:row>
      <xdr:rowOff>78442</xdr:rowOff>
    </xdr:from>
    <xdr:to>
      <xdr:col>15</xdr:col>
      <xdr:colOff>470645</xdr:colOff>
      <xdr:row>72</xdr:row>
      <xdr:rowOff>33619</xdr:rowOff>
    </xdr:to>
    <xdr:sp macro="" textlink="">
      <xdr:nvSpPr>
        <xdr:cNvPr id="10" name="TekstSylinder 9">
          <a:extLst>
            <a:ext uri="{FF2B5EF4-FFF2-40B4-BE49-F238E27FC236}">
              <a16:creationId xmlns:a16="http://schemas.microsoft.com/office/drawing/2014/main" id="{00000000-0008-0000-0700-00000A000000}"/>
            </a:ext>
          </a:extLst>
        </xdr:cNvPr>
        <xdr:cNvSpPr txBox="1"/>
      </xdr:nvSpPr>
      <xdr:spPr>
        <a:xfrm>
          <a:off x="11071411" y="8516471"/>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89647</xdr:colOff>
      <xdr:row>10</xdr:row>
      <xdr:rowOff>89647</xdr:rowOff>
    </xdr:from>
    <xdr:to>
      <xdr:col>8</xdr:col>
      <xdr:colOff>537882</xdr:colOff>
      <xdr:row>25</xdr:row>
      <xdr:rowOff>143435</xdr:rowOff>
    </xdr:to>
    <xdr:graphicFrame macro="">
      <xdr:nvGraphicFramePr>
        <xdr:cNvPr id="6" name="Diagram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56029</xdr:colOff>
      <xdr:row>58</xdr:row>
      <xdr:rowOff>156883</xdr:rowOff>
    </xdr:from>
    <xdr:to>
      <xdr:col>9</xdr:col>
      <xdr:colOff>551889</xdr:colOff>
      <xdr:row>60</xdr:row>
      <xdr:rowOff>26892</xdr:rowOff>
    </xdr:to>
    <xdr:sp macro="" textlink="">
      <xdr:nvSpPr>
        <xdr:cNvPr id="7" name="Avrundet rektangel 6">
          <a:hlinkClick xmlns:r="http://schemas.openxmlformats.org/officeDocument/2006/relationships" r:id="rId2"/>
          <a:extLst>
            <a:ext uri="{FF2B5EF4-FFF2-40B4-BE49-F238E27FC236}">
              <a16:creationId xmlns:a16="http://schemas.microsoft.com/office/drawing/2014/main" id="{00000000-0008-0000-0800-000007000000}"/>
            </a:ext>
          </a:extLst>
        </xdr:cNvPr>
        <xdr:cNvSpPr/>
      </xdr:nvSpPr>
      <xdr:spPr>
        <a:xfrm>
          <a:off x="6084794" y="1013011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xdr:col>
      <xdr:colOff>0</xdr:colOff>
      <xdr:row>40</xdr:row>
      <xdr:rowOff>0</xdr:rowOff>
    </xdr:from>
    <xdr:to>
      <xdr:col>8</xdr:col>
      <xdr:colOff>448235</xdr:colOff>
      <xdr:row>55</xdr:row>
      <xdr:rowOff>53788</xdr:rowOff>
    </xdr:to>
    <xdr:graphicFrame macro="">
      <xdr:nvGraphicFramePr>
        <xdr:cNvPr id="8" name="Diagram 7">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26</xdr:row>
      <xdr:rowOff>0</xdr:rowOff>
    </xdr:from>
    <xdr:to>
      <xdr:col>9</xdr:col>
      <xdr:colOff>495860</xdr:colOff>
      <xdr:row>27</xdr:row>
      <xdr:rowOff>49304</xdr:rowOff>
    </xdr:to>
    <xdr:sp macro="" textlink="">
      <xdr:nvSpPr>
        <xdr:cNvPr id="9" name="Avrundet rektangel 8">
          <a:hlinkClick xmlns:r="http://schemas.openxmlformats.org/officeDocument/2006/relationships" r:id="rId2"/>
          <a:extLst>
            <a:ext uri="{FF2B5EF4-FFF2-40B4-BE49-F238E27FC236}">
              <a16:creationId xmlns:a16="http://schemas.microsoft.com/office/drawing/2014/main" id="{00000000-0008-0000-0800-000009000000}"/>
            </a:ext>
          </a:extLst>
        </xdr:cNvPr>
        <xdr:cNvSpPr/>
      </xdr:nvSpPr>
      <xdr:spPr>
        <a:xfrm>
          <a:off x="6757147" y="45944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12</xdr:col>
      <xdr:colOff>134471</xdr:colOff>
      <xdr:row>4</xdr:row>
      <xdr:rowOff>56031</xdr:rowOff>
    </xdr:from>
    <xdr:to>
      <xdr:col>18</xdr:col>
      <xdr:colOff>672352</xdr:colOff>
      <xdr:row>30</xdr:row>
      <xdr:rowOff>11208</xdr:rowOff>
    </xdr:to>
    <xdr:sp macro="" textlink="">
      <xdr:nvSpPr>
        <xdr:cNvPr id="10" name="TekstSylinder 9">
          <a:extLst>
            <a:ext uri="{FF2B5EF4-FFF2-40B4-BE49-F238E27FC236}">
              <a16:creationId xmlns:a16="http://schemas.microsoft.com/office/drawing/2014/main" id="{00000000-0008-0000-0800-00000A000000}"/>
            </a:ext>
          </a:extLst>
        </xdr:cNvPr>
        <xdr:cNvSpPr txBox="1"/>
      </xdr:nvSpPr>
      <xdr:spPr>
        <a:xfrm>
          <a:off x="10701618" y="705972"/>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12</xdr:col>
      <xdr:colOff>129988</xdr:colOff>
      <xdr:row>32</xdr:row>
      <xdr:rowOff>129990</xdr:rowOff>
    </xdr:from>
    <xdr:to>
      <xdr:col>18</xdr:col>
      <xdr:colOff>667869</xdr:colOff>
      <xdr:row>58</xdr:row>
      <xdr:rowOff>85166</xdr:rowOff>
    </xdr:to>
    <xdr:sp macro="" textlink="">
      <xdr:nvSpPr>
        <xdr:cNvPr id="11" name="TekstSylinder 10">
          <a:extLst>
            <a:ext uri="{FF2B5EF4-FFF2-40B4-BE49-F238E27FC236}">
              <a16:creationId xmlns:a16="http://schemas.microsoft.com/office/drawing/2014/main" id="{00000000-0008-0000-0800-00000B000000}"/>
            </a:ext>
          </a:extLst>
        </xdr:cNvPr>
        <xdr:cNvSpPr txBox="1"/>
      </xdr:nvSpPr>
      <xdr:spPr>
        <a:xfrm>
          <a:off x="10697135" y="580016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909357</xdr:colOff>
      <xdr:row>32</xdr:row>
      <xdr:rowOff>161365</xdr:rowOff>
    </xdr:from>
    <xdr:to>
      <xdr:col>8</xdr:col>
      <xdr:colOff>71717</xdr:colOff>
      <xdr:row>34</xdr:row>
      <xdr:rowOff>31375</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6893298" y="619013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9</xdr:col>
      <xdr:colOff>56030</xdr:colOff>
      <xdr:row>4</xdr:row>
      <xdr:rowOff>33618</xdr:rowOff>
    </xdr:from>
    <xdr:to>
      <xdr:col>14</xdr:col>
      <xdr:colOff>403411</xdr:colOff>
      <xdr:row>29</xdr:row>
      <xdr:rowOff>168089</xdr:rowOff>
    </xdr:to>
    <xdr:sp macro="" textlink="">
      <xdr:nvSpPr>
        <xdr:cNvPr id="4" name="TekstSylinder 3">
          <a:extLst>
            <a:ext uri="{FF2B5EF4-FFF2-40B4-BE49-F238E27FC236}">
              <a16:creationId xmlns:a16="http://schemas.microsoft.com/office/drawing/2014/main" id="{00000000-0008-0000-0900-000004000000}"/>
            </a:ext>
          </a:extLst>
        </xdr:cNvPr>
        <xdr:cNvSpPr txBox="1"/>
      </xdr:nvSpPr>
      <xdr:spPr>
        <a:xfrm>
          <a:off x="9849971" y="862853"/>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9</xdr:col>
      <xdr:colOff>112060</xdr:colOff>
      <xdr:row>37</xdr:row>
      <xdr:rowOff>89648</xdr:rowOff>
    </xdr:from>
    <xdr:to>
      <xdr:col>14</xdr:col>
      <xdr:colOff>459441</xdr:colOff>
      <xdr:row>67</xdr:row>
      <xdr:rowOff>33619</xdr:rowOff>
    </xdr:to>
    <xdr:sp macro="" textlink="">
      <xdr:nvSpPr>
        <xdr:cNvPr id="5" name="TekstSylinder 4">
          <a:extLst>
            <a:ext uri="{FF2B5EF4-FFF2-40B4-BE49-F238E27FC236}">
              <a16:creationId xmlns:a16="http://schemas.microsoft.com/office/drawing/2014/main" id="{00000000-0008-0000-0900-000005000000}"/>
            </a:ext>
          </a:extLst>
        </xdr:cNvPr>
        <xdr:cNvSpPr txBox="1"/>
      </xdr:nvSpPr>
      <xdr:spPr>
        <a:xfrm>
          <a:off x="9906001" y="700367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50</xdr:row>
      <xdr:rowOff>0</xdr:rowOff>
    </xdr:from>
    <xdr:to>
      <xdr:col>8</xdr:col>
      <xdr:colOff>114860</xdr:colOff>
      <xdr:row>51</xdr:row>
      <xdr:rowOff>71716</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a:off x="6936441" y="9054353"/>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717175</xdr:colOff>
      <xdr:row>21</xdr:row>
      <xdr:rowOff>123265</xdr:rowOff>
    </xdr:from>
    <xdr:to>
      <xdr:col>8</xdr:col>
      <xdr:colOff>70035</xdr:colOff>
      <xdr:row>22</xdr:row>
      <xdr:rowOff>172569</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5333999" y="40005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xdr:row>
      <xdr:rowOff>11206</xdr:rowOff>
    </xdr:from>
    <xdr:to>
      <xdr:col>16</xdr:col>
      <xdr:colOff>571499</xdr:colOff>
      <xdr:row>30</xdr:row>
      <xdr:rowOff>145677</xdr:rowOff>
    </xdr:to>
    <xdr:sp macro="" textlink="">
      <xdr:nvSpPr>
        <xdr:cNvPr id="7" name="TekstSylinder 6">
          <a:extLst>
            <a:ext uri="{FF2B5EF4-FFF2-40B4-BE49-F238E27FC236}">
              <a16:creationId xmlns:a16="http://schemas.microsoft.com/office/drawing/2014/main" id="{00000000-0008-0000-0A00-000007000000}"/>
            </a:ext>
          </a:extLst>
        </xdr:cNvPr>
        <xdr:cNvSpPr txBox="1"/>
      </xdr:nvSpPr>
      <xdr:spPr>
        <a:xfrm>
          <a:off x="8841442" y="840441"/>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56029</xdr:colOff>
      <xdr:row>36</xdr:row>
      <xdr:rowOff>0</xdr:rowOff>
    </xdr:from>
    <xdr:to>
      <xdr:col>16</xdr:col>
      <xdr:colOff>593910</xdr:colOff>
      <xdr:row>62</xdr:row>
      <xdr:rowOff>123265</xdr:rowOff>
    </xdr:to>
    <xdr:sp macro="" textlink="">
      <xdr:nvSpPr>
        <xdr:cNvPr id="5" name="TekstSylinder 4">
          <a:extLst>
            <a:ext uri="{FF2B5EF4-FFF2-40B4-BE49-F238E27FC236}">
              <a16:creationId xmlns:a16="http://schemas.microsoft.com/office/drawing/2014/main" id="{00000000-0008-0000-0A00-000005000000}"/>
            </a:ext>
          </a:extLst>
        </xdr:cNvPr>
        <xdr:cNvSpPr txBox="1"/>
      </xdr:nvSpPr>
      <xdr:spPr>
        <a:xfrm>
          <a:off x="10074088" y="656664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endParaRPr lang="nb-NO" sz="1100"/>
        </a:p>
      </xdr:txBody>
    </xdr:sp>
    <xdr:clientData/>
  </xdr:twoCellAnchor>
  <xdr:twoCellAnchor>
    <xdr:from>
      <xdr:col>6</xdr:col>
      <xdr:colOff>0</xdr:colOff>
      <xdr:row>44</xdr:row>
      <xdr:rowOff>11208</xdr:rowOff>
    </xdr:from>
    <xdr:to>
      <xdr:col>8</xdr:col>
      <xdr:colOff>137272</xdr:colOff>
      <xdr:row>45</xdr:row>
      <xdr:rowOff>60512</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A00-000006000000}"/>
            </a:ext>
          </a:extLst>
        </xdr:cNvPr>
        <xdr:cNvSpPr/>
      </xdr:nvSpPr>
      <xdr:spPr>
        <a:xfrm>
          <a:off x="5995147" y="802341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konomi/1%20Rapportering/Regnskapsrapportering/1%20Konsern/Mal%20kvartalsrapport%20for%20SB1%20&#216;stlandet%20med%20kvartal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konomi/1%20Rapportering/Regnskapsrapportering/1%20Konsern/Mal%20kvartalsrapport%20for%20SB1%20&#216;stlande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noask-sfi001\finance\FINANCE\OKONOMI\YEAR%202002\BUSA\Yearend%20Reporting%20Model%202002%20-%20TL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sanvisning"/>
      <sheetName val="Hovedtall proforma"/>
      <sheetName val="Arbeidsoversikt_status"/>
      <sheetName val="Dato"/>
      <sheetName val="Beregninger"/>
      <sheetName val="Beregning APM_NY"/>
      <sheetName val="Hovedtall"/>
      <sheetName val="Resultat"/>
      <sheetName val="Balanse"/>
      <sheetName val="EK-avstemming"/>
      <sheetName val="Kontantstrøm"/>
      <sheetName val="Kvartalsresultat"/>
      <sheetName val="Note 1 Prinsipper og Note 2 kon"/>
      <sheetName val="Note 3 Segmentinformasjon"/>
      <sheetName val="Note 4 Kapitaldekning"/>
      <sheetName val="Note  5 Utlån"/>
      <sheetName val="Note 5 Utlån Sektor og næring"/>
      <sheetName val="Note 6 Tap"/>
      <sheetName val="Note 7 Netto res fra fin"/>
      <sheetName val="Note 8 Finansielle derivater"/>
      <sheetName val="Note 9 Likviditetsrisiko"/>
      <sheetName val="Note 10 Vurdering av vv fin"/>
      <sheetName val="Note 11 FI og motregning"/>
      <sheetName val="Note 12 Andre eiendeler"/>
      <sheetName val="Note 13 Innskudd fra kunder"/>
      <sheetName val="Note 14 Verdipapirgjeld"/>
      <sheetName val="Note 15 Annen gjeld og forplik"/>
      <sheetName val="Note 16 Egenkapitalbevis"/>
      <sheetName val="Note 17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Utlån Næring"/>
      <sheetName val="Note 6 Tap (2)"/>
      <sheetName val="Note 7 Netto res fra fin (2)"/>
      <sheetName val="Note 8 Finansielle derivate (2"/>
      <sheetName val="Note 9 Likviditetsrisiko (2)"/>
      <sheetName val="Note 10 Vurdering av vv fin (2"/>
      <sheetName val="Note 11 FI og motregning (2)"/>
      <sheetName val="Note 12 Andre eiendeler (2)"/>
      <sheetName val="Note 13 Innskudd fra kunder (2"/>
      <sheetName val="Note 14 Verdipapirgjeld (2)"/>
      <sheetName val="Note 15 Annen gjeld og forp (2"/>
      <sheetName val="Note 16 Eierandelsbevis  (2)"/>
      <sheetName val="Note 17 Hendelser etter bal (2)"/>
      <sheetName val="APM Engelsk"/>
    </sheetNames>
    <sheetDataSet>
      <sheetData sheetId="0"/>
      <sheetData sheetId="1"/>
      <sheetData sheetId="2"/>
      <sheetData sheetId="3"/>
      <sheetData sheetId="4"/>
      <sheetData sheetId="5"/>
      <sheetData sheetId="6">
        <row r="1">
          <cell r="P1">
            <v>1</v>
          </cell>
        </row>
      </sheetData>
      <sheetData sheetId="7"/>
      <sheetData sheetId="8">
        <row r="4">
          <cell r="E4" t="str">
            <v>(mill. kroner)</v>
          </cell>
          <cell r="F4" t="str">
            <v>Noter</v>
          </cell>
          <cell r="G4">
            <v>43465</v>
          </cell>
          <cell r="H4">
            <v>43100</v>
          </cell>
        </row>
        <row r="5">
          <cell r="E5" t="str">
            <v>EIENDELER</v>
          </cell>
        </row>
        <row r="6">
          <cell r="E6" t="str">
            <v>Kontanter og fordringer på sentralbanker</v>
          </cell>
          <cell r="G6">
            <v>1878.3081159999999</v>
          </cell>
          <cell r="H6">
            <v>672.68698600000005</v>
          </cell>
        </row>
        <row r="7">
          <cell r="E7" t="str">
            <v>Utlån til og fordringer på kredittinstitusjoner</v>
          </cell>
          <cell r="G7">
            <v>1022.7689820000001</v>
          </cell>
          <cell r="H7">
            <v>1807.8047610000001</v>
          </cell>
        </row>
        <row r="8">
          <cell r="E8" t="str">
            <v>Utlån til og fordringer på kunder</v>
          </cell>
          <cell r="F8" t="str">
            <v>5,6</v>
          </cell>
          <cell r="G8">
            <v>98605.716025999995</v>
          </cell>
          <cell r="H8">
            <v>90097.511352000001</v>
          </cell>
        </row>
        <row r="9">
          <cell r="E9" t="str">
            <v>Sertifikater, obligasjoner og rentefond</v>
          </cell>
          <cell r="F9">
            <v>10</v>
          </cell>
          <cell r="G9">
            <v>14445.539526</v>
          </cell>
          <cell r="H9">
            <v>8883.2063739999994</v>
          </cell>
        </row>
        <row r="10">
          <cell r="E10" t="str">
            <v>Finansielle derivater</v>
          </cell>
          <cell r="F10" t="str">
            <v>8,10,11</v>
          </cell>
          <cell r="G10">
            <v>819.05522599999995</v>
          </cell>
          <cell r="H10">
            <v>581.66810399999997</v>
          </cell>
        </row>
        <row r="11">
          <cell r="E11" t="str">
            <v>Aksjer, andeler og andre egenkapitalinteresser</v>
          </cell>
          <cell r="F11">
            <v>10</v>
          </cell>
          <cell r="G11">
            <v>593.61375299999997</v>
          </cell>
          <cell r="H11">
            <v>494.96768800000001</v>
          </cell>
        </row>
        <row r="12">
          <cell r="E12" t="str">
            <v>Investering i tilknyttede selskaper og felleskontrollert virksomhet</v>
          </cell>
          <cell r="G12">
            <v>4123.5721299999996</v>
          </cell>
          <cell r="H12">
            <v>3928.959006</v>
          </cell>
        </row>
        <row r="13">
          <cell r="E13" t="str">
            <v>Investering i datterselskaper</v>
          </cell>
          <cell r="G13">
            <v>0</v>
          </cell>
          <cell r="H13">
            <v>0</v>
          </cell>
        </row>
        <row r="14">
          <cell r="E14" t="str">
            <v>Eiendeler holdt for salg</v>
          </cell>
          <cell r="G14">
            <v>0</v>
          </cell>
          <cell r="H14">
            <v>0</v>
          </cell>
        </row>
        <row r="15">
          <cell r="E15" t="str">
            <v>Eiendom, anlegg og utstyr</v>
          </cell>
          <cell r="G15">
            <v>543.07394399999998</v>
          </cell>
          <cell r="H15">
            <v>578.47511299999996</v>
          </cell>
        </row>
        <row r="16">
          <cell r="E16" t="str">
            <v>Goodwill og andre immaterielle eiendeler</v>
          </cell>
          <cell r="G16">
            <v>399.57269600000001</v>
          </cell>
          <cell r="H16">
            <v>366.49702100000002</v>
          </cell>
        </row>
        <row r="17">
          <cell r="E17" t="str">
            <v>Eiendel ved utsatt skatt</v>
          </cell>
          <cell r="G17">
            <v>0</v>
          </cell>
          <cell r="H17">
            <v>0</v>
          </cell>
        </row>
        <row r="18">
          <cell r="E18" t="str">
            <v>Andre eiendeler</v>
          </cell>
          <cell r="F18">
            <v>12</v>
          </cell>
          <cell r="G18">
            <v>1041.1232949999999</v>
          </cell>
          <cell r="H18">
            <v>909.55013299999996</v>
          </cell>
        </row>
        <row r="19">
          <cell r="E19" t="str">
            <v>Sum eiendeler</v>
          </cell>
          <cell r="G19">
            <v>123472.343694</v>
          </cell>
          <cell r="H19">
            <v>108321.32653799999</v>
          </cell>
        </row>
        <row r="21">
          <cell r="E21" t="str">
            <v>FORPLIKTELSER</v>
          </cell>
        </row>
        <row r="22">
          <cell r="E22" t="str">
            <v>Innskudd fra og gjeld til kredittinstitusjoner</v>
          </cell>
          <cell r="G22">
            <v>2635.6622080000002</v>
          </cell>
          <cell r="H22">
            <v>2285.8654080000001</v>
          </cell>
        </row>
        <row r="23">
          <cell r="E23" t="str">
            <v>Innskudd fra og gjeld til kunder</v>
          </cell>
          <cell r="F23">
            <v>13</v>
          </cell>
          <cell r="G23">
            <v>71496.704425000004</v>
          </cell>
          <cell r="H23">
            <v>65985.425443</v>
          </cell>
        </row>
        <row r="24">
          <cell r="E24" t="str">
            <v>Gjeld stiftet ved utstedelse av verdipapirer</v>
          </cell>
          <cell r="F24" t="str">
            <v>10,14</v>
          </cell>
          <cell r="G24">
            <v>31984.282126999999</v>
          </cell>
          <cell r="H24">
            <v>23685.531761999999</v>
          </cell>
        </row>
        <row r="25">
          <cell r="E25" t="str">
            <v>Finansielle derivater</v>
          </cell>
          <cell r="F25" t="str">
            <v>8,10,11</v>
          </cell>
          <cell r="G25">
            <v>353.83291300000002</v>
          </cell>
          <cell r="H25">
            <v>306.71988099999999</v>
          </cell>
        </row>
        <row r="26">
          <cell r="E26" t="str">
            <v>Forpliktelser ved periodeskatt</v>
          </cell>
          <cell r="G26">
            <v>248.25874899999999</v>
          </cell>
          <cell r="H26">
            <v>358.05188800000002</v>
          </cell>
        </row>
        <row r="27">
          <cell r="E27" t="str">
            <v>Forpliktelser ved utsatt skatt</v>
          </cell>
          <cell r="G27">
            <v>201.742031</v>
          </cell>
          <cell r="H27">
            <v>121.67645899999999</v>
          </cell>
        </row>
        <row r="28">
          <cell r="E28" t="str">
            <v>Annen gjeld og balanseført forpliktelse</v>
          </cell>
          <cell r="F28">
            <v>15</v>
          </cell>
          <cell r="G28">
            <v>687.15079999999989</v>
          </cell>
          <cell r="H28">
            <v>540.71019000000001</v>
          </cell>
        </row>
        <row r="29">
          <cell r="E29" t="str">
            <v>Ansvarlig lånekapital</v>
          </cell>
          <cell r="F29" t="str">
            <v>10,14</v>
          </cell>
          <cell r="G29">
            <v>1102.3983880000001</v>
          </cell>
          <cell r="H29">
            <v>1705.7639509999999</v>
          </cell>
        </row>
        <row r="30">
          <cell r="E30" t="str">
            <v>Sum gjeld</v>
          </cell>
          <cell r="G30">
            <v>108710.03164100001</v>
          </cell>
          <cell r="H30">
            <v>94989.744981999989</v>
          </cell>
        </row>
        <row r="32">
          <cell r="E32" t="str">
            <v>EGENKAPITAL</v>
          </cell>
        </row>
        <row r="33">
          <cell r="E33" t="str">
            <v>Egenkapitalbevis</v>
          </cell>
          <cell r="F33">
            <v>18</v>
          </cell>
          <cell r="G33">
            <v>5765.9760930000002</v>
          </cell>
          <cell r="H33">
            <v>5358.8723499999996</v>
          </cell>
        </row>
        <row r="34">
          <cell r="E34" t="str">
            <v>Overkursfond</v>
          </cell>
          <cell r="F34">
            <v>18</v>
          </cell>
          <cell r="G34">
            <v>830.10758899999996</v>
          </cell>
          <cell r="H34">
            <v>547.368516</v>
          </cell>
        </row>
        <row r="35">
          <cell r="E35" t="str">
            <v>Utjevningsfond</v>
          </cell>
          <cell r="F35">
            <v>18</v>
          </cell>
          <cell r="G35">
            <v>2112.09610737711</v>
          </cell>
          <cell r="H35">
            <v>1583.6901267267601</v>
          </cell>
        </row>
        <row r="36">
          <cell r="E36" t="str">
            <v>Utbytte</v>
          </cell>
          <cell r="G36">
            <v>477.21873068000002</v>
          </cell>
          <cell r="H36">
            <v>424.432748</v>
          </cell>
        </row>
        <row r="37">
          <cell r="E37" t="str">
            <v>Grunnfondskapital *)</v>
          </cell>
          <cell r="G37">
            <v>3689.6450758767501</v>
          </cell>
          <cell r="H37">
            <v>3432.0858967551003</v>
          </cell>
        </row>
        <row r="38">
          <cell r="E38" t="str">
            <v>Annen innskutt egenkapital</v>
          </cell>
          <cell r="G38">
            <v>166.15377000000001</v>
          </cell>
          <cell r="H38">
            <v>164.80550523656811</v>
          </cell>
        </row>
        <row r="39">
          <cell r="E39" t="str">
            <v>Gavefond</v>
          </cell>
          <cell r="G39">
            <v>14.661659999999999</v>
          </cell>
          <cell r="H39">
            <v>19.520132000000004</v>
          </cell>
        </row>
        <row r="40">
          <cell r="E40" t="str">
            <v>Fond for urealiserte gevinster</v>
          </cell>
          <cell r="G40">
            <v>253</v>
          </cell>
          <cell r="H40">
            <v>280.72628099999997</v>
          </cell>
        </row>
        <row r="41">
          <cell r="E41" t="str">
            <v>Kundeutbytte</v>
          </cell>
          <cell r="G41">
            <v>221.901596600169</v>
          </cell>
          <cell r="H41">
            <v>204.11640399999999</v>
          </cell>
        </row>
        <row r="42">
          <cell r="E42" t="str">
            <v>Hybridkapital</v>
          </cell>
          <cell r="G42">
            <v>400</v>
          </cell>
          <cell r="H42">
            <v>400</v>
          </cell>
        </row>
        <row r="43">
          <cell r="E43" t="str">
            <v>Renter hybridkapital</v>
          </cell>
          <cell r="G43">
            <v>-47.562805999999995</v>
          </cell>
          <cell r="H43">
            <v>-29.5</v>
          </cell>
        </row>
        <row r="44">
          <cell r="E44" t="str">
            <v>Annen egenkapital</v>
          </cell>
          <cell r="G44">
            <v>775.866806</v>
          </cell>
          <cell r="H44">
            <v>882.8</v>
          </cell>
        </row>
        <row r="45">
          <cell r="E45" t="str">
            <v>Ikke-kontrollerende eierinteresser</v>
          </cell>
          <cell r="G45">
            <v>102.476</v>
          </cell>
          <cell r="H45">
            <v>62.4</v>
          </cell>
        </row>
        <row r="46">
          <cell r="E46" t="str">
            <v>Sum egenkapital</v>
          </cell>
          <cell r="G46">
            <v>14761.540622534032</v>
          </cell>
          <cell r="H46">
            <v>13331.317959718428</v>
          </cell>
        </row>
        <row r="47">
          <cell r="H47" t="str">
            <v xml:space="preserve"> </v>
          </cell>
        </row>
        <row r="48">
          <cell r="E48" t="str">
            <v>Sum gjeld og egenkapital</v>
          </cell>
          <cell r="G48">
            <v>123471.57226353404</v>
          </cell>
          <cell r="H48">
            <v>108321.06294171841</v>
          </cell>
        </row>
        <row r="52">
          <cell r="E52" t="str">
            <v xml:space="preserve">Styret i SpareBank 1 Østlandet </v>
          </cell>
        </row>
        <row r="53">
          <cell r="E53" t="str">
            <v>Hamar, 7. februar 2019</v>
          </cell>
        </row>
        <row r="58">
          <cell r="G58">
            <v>0.77143046596029308</v>
          </cell>
          <cell r="H58">
            <v>0.26359628158388659</v>
          </cell>
        </row>
        <row r="60">
          <cell r="G60">
            <v>0.11955416418467112</v>
          </cell>
          <cell r="H60">
            <v>0.12307225942650946</v>
          </cell>
        </row>
        <row r="67">
          <cell r="G67">
            <v>35722.342723000002</v>
          </cell>
          <cell r="H67">
            <v>27677.161121000001</v>
          </cell>
        </row>
        <row r="72">
          <cell r="E72" t="str">
            <v>(mill. kroner)</v>
          </cell>
          <cell r="F72" t="str">
            <v>Noter</v>
          </cell>
          <cell r="G72">
            <v>43465</v>
          </cell>
          <cell r="H72">
            <v>43100</v>
          </cell>
        </row>
        <row r="73">
          <cell r="E73" t="str">
            <v>Brutto utlån</v>
          </cell>
          <cell r="G73">
            <v>98940.269777329799</v>
          </cell>
          <cell r="H73">
            <v>90461.149747049989</v>
          </cell>
        </row>
        <row r="75">
          <cell r="E75" t="str">
            <v>Lån til kredittinstitusjoner linje 3</v>
          </cell>
          <cell r="G75">
            <v>1022.7689820000001</v>
          </cell>
          <cell r="H75">
            <v>1807.8047610000001</v>
          </cell>
        </row>
        <row r="76">
          <cell r="E76" t="str">
            <v>Minus linje 3.1 (10310) Anfordringer til kredittinstitusjoner</v>
          </cell>
          <cell r="G76">
            <v>79.992040279999998</v>
          </cell>
          <cell r="H76">
            <v>1080.2302099999999</v>
          </cell>
        </row>
        <row r="77">
          <cell r="E77" t="str">
            <v>SUM</v>
          </cell>
          <cell r="G77">
            <v>942.77694172000008</v>
          </cell>
          <cell r="H77">
            <v>727.57455100000016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sanvisning"/>
      <sheetName val="Hovedtall proforma"/>
      <sheetName val="Arbeidsoversikt_status"/>
      <sheetName val="Dato"/>
      <sheetName val="Beregning APM_NY"/>
      <sheetName val="Hovedtall"/>
      <sheetName val="Resultat"/>
      <sheetName val="Balanse"/>
      <sheetName val="EK-avstemming"/>
      <sheetName val="Kontantstrøm "/>
      <sheetName val="Kvartalsresultat"/>
      <sheetName val="Note 1 Prinsipper og Note 2 kon"/>
      <sheetName val="Note 3 Segmentinformasjon"/>
      <sheetName val="Note 4 Kapitaldekning"/>
      <sheetName val="Note  5 Utlån 1"/>
      <sheetName val="Note 5 Utlån 2"/>
      <sheetName val="Note 6 Tap 1"/>
      <sheetName val="Note 6 Tap 2"/>
      <sheetName val="Note 6 Tap 3"/>
      <sheetName val="Note 7 Netto res fra fin"/>
      <sheetName val="Note 8 Finansielle derivater"/>
      <sheetName val="Note 9 Likviditetsrisiko"/>
      <sheetName val="Note 10 Vurdering av vv fin"/>
      <sheetName val="Note 11 FI og motregning"/>
      <sheetName val="Note 12 Leieavtaler"/>
      <sheetName val="Note 13 Andre eiendeler"/>
      <sheetName val="Note 14 Innskudd fra kunder"/>
      <sheetName val="Note 15 Verdipapirgjeld"/>
      <sheetName val="Note 16 Annen gjeld og forplik"/>
      <sheetName val="Note 17 Egenkapitalbevis"/>
      <sheetName val="Note 18 Netto renteinntekter"/>
      <sheetName val="Note 19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del 2 eng"/>
      <sheetName val="Note 6 Tap 1 (2)"/>
      <sheetName val="Note 6 Tap (2)"/>
      <sheetName val="Note 6 Tap Migrering (2)"/>
      <sheetName val="Note 7 Netto res fra fin (2)"/>
      <sheetName val="Note 8 Finansielle derivate (2"/>
      <sheetName val="Note 9 Likviditetsrisiko (2)"/>
      <sheetName val="Note 10 Vurdering av vv fin (2"/>
      <sheetName val="Note 11 FI og motregning (2)"/>
      <sheetName val="Note 12 Leieavtaler (2)"/>
      <sheetName val="Note 13 Andre eiendeler (2)"/>
      <sheetName val="Note 14 Innskudd fra kunder (2"/>
      <sheetName val="Note 15 Verdipapirgjeld (2)"/>
      <sheetName val="Note 16 Annen gjeld og forp (2"/>
      <sheetName val="Note 17 Eierandelsbevis  (2)"/>
      <sheetName val="Note 18 Netto renteinnt (2)"/>
      <sheetName val="Note 19 Hendelser etter bal (2)"/>
      <sheetName val="APM Engelsk"/>
    </sheetNames>
    <sheetDataSet>
      <sheetData sheetId="0"/>
      <sheetData sheetId="1"/>
      <sheetData sheetId="2"/>
      <sheetData sheetId="3"/>
      <sheetData sheetId="4"/>
      <sheetData sheetId="5">
        <row r="1">
          <cell r="N1">
            <v>2.0109890109890109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C"/>
      <sheetName val="D1,D2,D3"/>
      <sheetName val="E"/>
      <sheetName val="F,G"/>
      <sheetName val="H"/>
      <sheetName val="I"/>
      <sheetName val="J1, J2"/>
      <sheetName val="K,L"/>
      <sheetName val="M"/>
      <sheetName val=" N"/>
      <sheetName val="O,P"/>
      <sheetName val="Q"/>
      <sheetName val="S, T"/>
      <sheetName val="U"/>
      <sheetName val="V"/>
      <sheetName val="W,X"/>
      <sheetName val="Installed machines"/>
    </sheetNames>
    <sheetDataSet>
      <sheetData sheetId="0">
        <row r="8">
          <cell r="J8">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arebank1.no/en/ostlandet/about-us/investor.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05"/>
  <sheetViews>
    <sheetView tabSelected="1" zoomScale="85" zoomScaleNormal="85" workbookViewId="0">
      <selection activeCell="A83" sqref="A83"/>
    </sheetView>
  </sheetViews>
  <sheetFormatPr baseColWidth="10" defaultColWidth="11.42578125" defaultRowHeight="12.75"/>
  <cols>
    <col min="1" max="16384" width="11.42578125" style="15"/>
  </cols>
  <sheetData>
    <row r="1" spans="2:2" ht="14.25" customHeight="1"/>
    <row r="2" spans="2:2" ht="14.25" customHeight="1"/>
    <row r="3" spans="2:2" ht="14.25" customHeight="1">
      <c r="B3" s="14"/>
    </row>
    <row r="4" spans="2:2" ht="14.25" customHeight="1"/>
    <row r="5" spans="2:2" ht="14.25" customHeight="1">
      <c r="B5" s="16"/>
    </row>
    <row r="6" spans="2:2" ht="14.25" customHeight="1"/>
    <row r="7" spans="2:2" ht="14.25" customHeight="1">
      <c r="B7" s="13"/>
    </row>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E67"/>
  <sheetViews>
    <sheetView showGridLines="0" zoomScale="85" zoomScaleNormal="85" workbookViewId="0">
      <selection activeCell="B88" sqref="B88"/>
    </sheetView>
  </sheetViews>
  <sheetFormatPr baseColWidth="10" defaultColWidth="11.42578125" defaultRowHeight="14.25"/>
  <cols>
    <col min="1" max="2" width="4.28515625" style="331" customWidth="1"/>
    <col min="3" max="3" width="90" style="331" customWidth="1"/>
    <col min="4" max="18" width="14.28515625" style="331" customWidth="1"/>
    <col min="19" max="109" width="11.42578125" style="331"/>
    <col min="110" max="16384" width="11.42578125" style="113"/>
  </cols>
  <sheetData>
    <row r="1" spans="1:27" s="113" customFormat="1" ht="18.75" customHeight="1">
      <c r="P1" s="241"/>
      <c r="Q1" s="241"/>
      <c r="R1" s="241"/>
      <c r="S1" s="241"/>
      <c r="T1" s="241"/>
      <c r="U1" s="241"/>
      <c r="V1" s="241"/>
      <c r="W1" s="241"/>
      <c r="X1" s="241"/>
      <c r="Y1" s="241"/>
      <c r="Z1" s="241"/>
      <c r="AA1" s="241"/>
    </row>
    <row r="2" spans="1:27" s="113" customFormat="1" ht="18.75" customHeight="1">
      <c r="A2" s="138" t="s">
        <v>142</v>
      </c>
      <c r="B2" s="115"/>
      <c r="C2" s="115"/>
      <c r="D2" s="116"/>
      <c r="E2" s="116"/>
      <c r="F2" s="116"/>
      <c r="G2" s="116"/>
      <c r="H2" s="116"/>
      <c r="I2" s="116"/>
      <c r="J2" s="116"/>
      <c r="P2" s="241"/>
      <c r="Q2" s="241"/>
      <c r="R2" s="241"/>
      <c r="S2" s="241"/>
      <c r="T2" s="241"/>
      <c r="U2" s="241"/>
      <c r="V2" s="241"/>
      <c r="W2" s="241"/>
      <c r="X2" s="241"/>
      <c r="Y2" s="241"/>
      <c r="Z2" s="241"/>
      <c r="AA2" s="241"/>
    </row>
    <row r="3" spans="1:27" s="113" customFormat="1" ht="14.25" customHeight="1">
      <c r="A3" s="114"/>
      <c r="B3" s="115"/>
      <c r="C3" s="115"/>
      <c r="D3" s="116"/>
      <c r="E3" s="116"/>
      <c r="F3" s="116"/>
      <c r="G3" s="116"/>
      <c r="H3" s="116"/>
      <c r="I3" s="116"/>
      <c r="J3" s="116"/>
      <c r="P3" s="241"/>
      <c r="Q3" s="241"/>
      <c r="R3" s="241"/>
      <c r="S3" s="241"/>
      <c r="T3" s="241"/>
      <c r="U3" s="241"/>
      <c r="V3" s="241"/>
      <c r="W3" s="241"/>
      <c r="X3" s="241"/>
      <c r="Y3" s="241"/>
      <c r="Z3" s="241"/>
      <c r="AA3" s="241"/>
    </row>
    <row r="4" spans="1:27" s="113" customFormat="1" ht="14.25" customHeight="1">
      <c r="A4" s="114"/>
      <c r="B4" s="117"/>
      <c r="C4" s="118"/>
      <c r="D4" s="116"/>
      <c r="E4" s="116"/>
      <c r="F4" s="116"/>
      <c r="G4" s="116"/>
      <c r="H4" s="116"/>
      <c r="I4" s="116"/>
      <c r="J4" s="116"/>
      <c r="P4" s="241"/>
      <c r="Q4" s="241"/>
      <c r="R4" s="241"/>
      <c r="S4" s="241"/>
      <c r="T4" s="241"/>
      <c r="U4" s="241"/>
      <c r="V4" s="241"/>
      <c r="W4" s="241"/>
      <c r="X4" s="241"/>
      <c r="Y4" s="241"/>
      <c r="Z4" s="241"/>
      <c r="AA4" s="241"/>
    </row>
    <row r="5" spans="1:27" s="123" customFormat="1" ht="14.25" customHeight="1">
      <c r="A5" s="119"/>
      <c r="B5" s="120"/>
      <c r="C5" s="108" t="s">
        <v>2</v>
      </c>
      <c r="D5" s="169" t="s">
        <v>413</v>
      </c>
      <c r="E5" s="170" t="s">
        <v>400</v>
      </c>
      <c r="F5" s="170" t="s">
        <v>352</v>
      </c>
      <c r="G5" s="170" t="s">
        <v>334</v>
      </c>
      <c r="H5" s="170" t="s">
        <v>331</v>
      </c>
      <c r="I5" s="232"/>
      <c r="J5" s="233"/>
      <c r="P5" s="242"/>
      <c r="Q5" s="242"/>
      <c r="R5" s="242"/>
      <c r="S5" s="242"/>
      <c r="T5" s="242"/>
      <c r="U5" s="242"/>
      <c r="V5" s="242"/>
      <c r="W5" s="242"/>
      <c r="X5" s="242"/>
      <c r="Y5" s="242"/>
      <c r="Z5" s="242"/>
      <c r="AA5" s="242"/>
    </row>
    <row r="6" spans="1:27" s="123" customFormat="1" ht="12.75" customHeight="1">
      <c r="A6" s="119"/>
      <c r="B6" s="125"/>
      <c r="C6" s="198" t="s">
        <v>107</v>
      </c>
      <c r="D6" s="206">
        <v>287.81636906440167</v>
      </c>
      <c r="E6" s="199">
        <v>283.6847682288693</v>
      </c>
      <c r="F6" s="199">
        <v>294.253041168425</v>
      </c>
      <c r="G6" s="199">
        <v>288.81345077134876</v>
      </c>
      <c r="H6" s="199">
        <v>636.0401009997297</v>
      </c>
      <c r="I6" s="226"/>
      <c r="J6" s="223"/>
      <c r="K6" s="194"/>
      <c r="L6" s="194"/>
      <c r="M6" s="194"/>
      <c r="N6" s="194"/>
      <c r="O6" s="194"/>
      <c r="P6" s="243"/>
      <c r="Q6" s="243"/>
      <c r="R6" s="243"/>
      <c r="S6" s="242"/>
      <c r="T6" s="242"/>
      <c r="U6" s="242"/>
      <c r="V6" s="242"/>
      <c r="W6" s="242"/>
      <c r="X6" s="242"/>
      <c r="Y6" s="242"/>
      <c r="Z6" s="242"/>
      <c r="AA6" s="242"/>
    </row>
    <row r="7" spans="1:27" s="123" customFormat="1" ht="14.25" customHeight="1">
      <c r="A7" s="119"/>
      <c r="B7" s="125"/>
      <c r="C7" s="198" t="s">
        <v>108</v>
      </c>
      <c r="D7" s="206">
        <v>5226.7781584863296</v>
      </c>
      <c r="E7" s="199">
        <v>5132.7523234630444</v>
      </c>
      <c r="F7" s="199">
        <v>5204.1023012956493</v>
      </c>
      <c r="G7" s="199">
        <v>4954.2336683431804</v>
      </c>
      <c r="H7" s="199">
        <v>4712.0427130496164</v>
      </c>
      <c r="I7" s="226"/>
      <c r="J7" s="223"/>
      <c r="K7" s="194"/>
      <c r="L7" s="194"/>
      <c r="M7" s="194"/>
      <c r="N7" s="194"/>
      <c r="O7" s="194"/>
      <c r="P7" s="243"/>
      <c r="Q7" s="243"/>
      <c r="R7" s="243"/>
      <c r="S7" s="243"/>
      <c r="T7" s="243"/>
      <c r="U7" s="243"/>
      <c r="V7" s="243"/>
      <c r="W7" s="243"/>
      <c r="X7" s="242"/>
      <c r="Y7" s="242"/>
      <c r="Z7" s="242"/>
      <c r="AA7" s="242"/>
    </row>
    <row r="8" spans="1:27" s="123" customFormat="1" ht="14.25" customHeight="1">
      <c r="A8" s="119"/>
      <c r="B8" s="125"/>
      <c r="C8" s="198" t="s">
        <v>109</v>
      </c>
      <c r="D8" s="206">
        <v>2067.2412908461993</v>
      </c>
      <c r="E8" s="199">
        <v>2057.5444639712018</v>
      </c>
      <c r="F8" s="199">
        <v>1118.4551272177014</v>
      </c>
      <c r="G8" s="199">
        <v>1092.575656628142</v>
      </c>
      <c r="H8" s="199">
        <v>1075.0560830702382</v>
      </c>
      <c r="I8" s="226"/>
      <c r="J8" s="223"/>
      <c r="K8" s="194"/>
      <c r="L8" s="194"/>
      <c r="M8" s="194"/>
      <c r="N8" s="194"/>
      <c r="O8" s="194"/>
      <c r="P8" s="243"/>
      <c r="Q8" s="243"/>
      <c r="R8" s="243"/>
      <c r="S8" s="243"/>
      <c r="T8" s="243"/>
      <c r="U8" s="243"/>
      <c r="V8" s="243"/>
      <c r="W8" s="243"/>
      <c r="X8" s="242"/>
      <c r="Y8" s="242"/>
      <c r="Z8" s="242"/>
      <c r="AA8" s="242"/>
    </row>
    <row r="9" spans="1:27" s="123" customFormat="1" ht="14.25" customHeight="1">
      <c r="A9" s="119"/>
      <c r="B9" s="125"/>
      <c r="C9" s="198" t="s">
        <v>110</v>
      </c>
      <c r="D9" s="206">
        <v>1805.123712822824</v>
      </c>
      <c r="E9" s="199">
        <v>1714.1898881356317</v>
      </c>
      <c r="F9" s="199">
        <v>1507.6483818375389</v>
      </c>
      <c r="G9" s="199">
        <v>1553.287770465764</v>
      </c>
      <c r="H9" s="199">
        <v>1502.2300000637952</v>
      </c>
      <c r="I9" s="226"/>
      <c r="J9" s="223"/>
      <c r="K9" s="194"/>
      <c r="L9" s="194"/>
      <c r="M9" s="194"/>
      <c r="N9" s="194"/>
      <c r="O9" s="194"/>
      <c r="P9" s="243"/>
      <c r="Q9" s="243"/>
      <c r="R9" s="243"/>
      <c r="S9" s="243"/>
      <c r="T9" s="243"/>
      <c r="U9" s="243"/>
      <c r="V9" s="243"/>
      <c r="W9" s="243"/>
      <c r="X9" s="242"/>
      <c r="Y9" s="242"/>
      <c r="Z9" s="242"/>
      <c r="AA9" s="242"/>
    </row>
    <row r="10" spans="1:27" s="123" customFormat="1" ht="14.25" customHeight="1">
      <c r="A10" s="119"/>
      <c r="B10" s="125"/>
      <c r="C10" s="198" t="s">
        <v>111</v>
      </c>
      <c r="D10" s="206">
        <v>5370.5629296899106</v>
      </c>
      <c r="E10" s="199">
        <v>5258.8814729570222</v>
      </c>
      <c r="F10" s="199">
        <v>5220.1139877560545</v>
      </c>
      <c r="G10" s="199">
        <v>5034.5202803012126</v>
      </c>
      <c r="H10" s="199">
        <v>4733.4093314656966</v>
      </c>
      <c r="I10" s="226"/>
      <c r="J10" s="223"/>
      <c r="K10" s="195"/>
      <c r="L10" s="195"/>
      <c r="M10" s="195"/>
      <c r="N10" s="195"/>
      <c r="O10" s="195"/>
      <c r="P10" s="243"/>
      <c r="Q10" s="243"/>
      <c r="R10" s="243"/>
      <c r="S10" s="243"/>
      <c r="T10" s="243"/>
      <c r="U10" s="243"/>
      <c r="V10" s="243"/>
      <c r="W10" s="243"/>
      <c r="X10" s="242"/>
      <c r="Y10" s="242"/>
      <c r="Z10" s="242"/>
      <c r="AA10" s="242"/>
    </row>
    <row r="11" spans="1:27" s="123" customFormat="1" ht="14.25" customHeight="1">
      <c r="A11" s="119"/>
      <c r="B11" s="125"/>
      <c r="C11" s="198" t="s">
        <v>112</v>
      </c>
      <c r="D11" s="206">
        <v>443.34236554292528</v>
      </c>
      <c r="E11" s="199">
        <v>419.84710023909798</v>
      </c>
      <c r="F11" s="199">
        <v>386.1305716220935</v>
      </c>
      <c r="G11" s="199">
        <v>388.06899077956473</v>
      </c>
      <c r="H11" s="199">
        <v>382.97689362700237</v>
      </c>
      <c r="I11" s="226"/>
      <c r="J11" s="223"/>
      <c r="K11" s="194"/>
      <c r="L11" s="194"/>
      <c r="M11" s="194"/>
      <c r="N11" s="194"/>
      <c r="O11" s="194"/>
      <c r="P11" s="243"/>
      <c r="Q11" s="243"/>
      <c r="R11" s="243"/>
      <c r="S11" s="243"/>
      <c r="T11" s="243"/>
      <c r="U11" s="243"/>
      <c r="V11" s="243"/>
      <c r="W11" s="243"/>
      <c r="X11" s="242"/>
      <c r="Y11" s="242"/>
      <c r="Z11" s="242"/>
      <c r="AA11" s="242"/>
    </row>
    <row r="12" spans="1:27" s="123" customFormat="1" ht="14.25" customHeight="1">
      <c r="A12" s="119"/>
      <c r="B12" s="125"/>
      <c r="C12" s="198" t="s">
        <v>113</v>
      </c>
      <c r="D12" s="206">
        <v>1331.8813203059331</v>
      </c>
      <c r="E12" s="199">
        <v>1445.3594322520682</v>
      </c>
      <c r="F12" s="199">
        <v>1468.5849925845171</v>
      </c>
      <c r="G12" s="199">
        <v>1422.9422709158516</v>
      </c>
      <c r="H12" s="199">
        <v>1197.222464134818</v>
      </c>
      <c r="I12" s="226"/>
      <c r="J12" s="223"/>
      <c r="K12" s="194"/>
      <c r="L12" s="194"/>
      <c r="M12" s="194"/>
      <c r="N12" s="194"/>
      <c r="O12" s="194"/>
      <c r="P12" s="243"/>
      <c r="Q12" s="243"/>
      <c r="R12" s="243"/>
      <c r="S12" s="243"/>
      <c r="T12" s="243"/>
      <c r="U12" s="243"/>
      <c r="V12" s="243"/>
      <c r="W12" s="243"/>
      <c r="X12" s="242"/>
      <c r="Y12" s="242"/>
      <c r="Z12" s="242"/>
      <c r="AA12" s="242"/>
    </row>
    <row r="13" spans="1:27" s="123" customFormat="1" ht="12.75">
      <c r="A13" s="119"/>
      <c r="B13" s="125"/>
      <c r="C13" s="198" t="s">
        <v>114</v>
      </c>
      <c r="D13" s="206">
        <v>525.71209150294226</v>
      </c>
      <c r="E13" s="199">
        <v>499.26022501174333</v>
      </c>
      <c r="F13" s="199">
        <v>478.35838173627582</v>
      </c>
      <c r="G13" s="199">
        <v>483.44592010398634</v>
      </c>
      <c r="H13" s="199">
        <v>482.2305665593945</v>
      </c>
      <c r="I13" s="226"/>
      <c r="J13" s="223"/>
      <c r="K13" s="194"/>
      <c r="L13" s="194"/>
      <c r="M13" s="194"/>
      <c r="N13" s="194"/>
      <c r="O13" s="194"/>
      <c r="P13" s="243"/>
      <c r="Q13" s="243"/>
      <c r="R13" s="243"/>
      <c r="S13" s="243"/>
      <c r="T13" s="243"/>
      <c r="U13" s="243"/>
      <c r="V13" s="243"/>
      <c r="W13" s="243"/>
      <c r="X13" s="242"/>
      <c r="Y13" s="242"/>
      <c r="Z13" s="242"/>
      <c r="AA13" s="242"/>
    </row>
    <row r="14" spans="1:27" s="123" customFormat="1" ht="12.75">
      <c r="A14" s="119"/>
      <c r="B14" s="125"/>
      <c r="C14" s="198" t="s">
        <v>115</v>
      </c>
      <c r="D14" s="206">
        <v>16396.184374848901</v>
      </c>
      <c r="E14" s="199">
        <v>16258.644327148357</v>
      </c>
      <c r="F14" s="199">
        <v>16291.428168804956</v>
      </c>
      <c r="G14" s="199">
        <v>15985.341409273751</v>
      </c>
      <c r="H14" s="199">
        <v>15209.247313069731</v>
      </c>
      <c r="I14" s="226"/>
      <c r="J14" s="223"/>
      <c r="K14" s="194"/>
      <c r="L14" s="194"/>
      <c r="M14" s="194"/>
      <c r="N14" s="194"/>
      <c r="O14" s="194"/>
      <c r="P14" s="243"/>
      <c r="Q14" s="243"/>
      <c r="R14" s="243"/>
      <c r="S14" s="243"/>
      <c r="T14" s="243"/>
      <c r="U14" s="243"/>
      <c r="V14" s="243"/>
      <c r="W14" s="243"/>
      <c r="X14" s="242"/>
      <c r="Y14" s="242"/>
      <c r="Z14" s="242"/>
      <c r="AA14" s="242"/>
    </row>
    <row r="15" spans="1:27" s="123" customFormat="1" ht="14.25" customHeight="1">
      <c r="A15" s="119"/>
      <c r="B15" s="125"/>
      <c r="C15" s="198" t="s">
        <v>116</v>
      </c>
      <c r="D15" s="206">
        <v>5456.4157339571666</v>
      </c>
      <c r="E15" s="199">
        <v>5496.4200461350474</v>
      </c>
      <c r="F15" s="199">
        <v>5716.0568511613164</v>
      </c>
      <c r="G15" s="199">
        <v>4975.4530692788412</v>
      </c>
      <c r="H15" s="199">
        <v>4888.3129038008265</v>
      </c>
      <c r="I15" s="226"/>
      <c r="J15" s="223"/>
      <c r="K15" s="127"/>
      <c r="L15" s="127"/>
      <c r="M15" s="127"/>
      <c r="N15" s="127"/>
      <c r="O15" s="127"/>
      <c r="P15" s="243"/>
      <c r="Q15" s="243"/>
      <c r="R15" s="243"/>
      <c r="S15" s="243"/>
      <c r="T15" s="243"/>
      <c r="U15" s="243"/>
      <c r="V15" s="243"/>
      <c r="W15" s="243"/>
      <c r="X15" s="242"/>
      <c r="Y15" s="242"/>
      <c r="Z15" s="242"/>
      <c r="AA15" s="242"/>
    </row>
    <row r="16" spans="1:27" s="123" customFormat="1" ht="14.25" customHeight="1">
      <c r="A16" s="119"/>
      <c r="B16" s="125"/>
      <c r="C16" s="198" t="s">
        <v>117</v>
      </c>
      <c r="D16" s="206">
        <v>1848.9092170063288</v>
      </c>
      <c r="E16" s="199">
        <v>1800.9267811435893</v>
      </c>
      <c r="F16" s="199">
        <v>1709.0659140590631</v>
      </c>
      <c r="G16" s="199">
        <v>1702.0606454885851</v>
      </c>
      <c r="H16" s="199">
        <v>1823.190992234963</v>
      </c>
      <c r="I16" s="226"/>
      <c r="J16" s="223"/>
      <c r="K16" s="127"/>
      <c r="L16" s="127"/>
      <c r="M16" s="127"/>
      <c r="N16" s="127"/>
      <c r="O16" s="127"/>
      <c r="P16" s="243"/>
      <c r="Q16" s="243"/>
      <c r="R16" s="243"/>
      <c r="S16" s="243"/>
      <c r="T16" s="243"/>
      <c r="U16" s="243"/>
      <c r="V16" s="243"/>
      <c r="W16" s="243"/>
      <c r="X16" s="242"/>
      <c r="Y16" s="242"/>
      <c r="Z16" s="242"/>
      <c r="AA16" s="242"/>
    </row>
    <row r="17" spans="1:109" s="123" customFormat="1" ht="14.25" customHeight="1">
      <c r="A17" s="119"/>
      <c r="B17" s="125"/>
      <c r="C17" s="198" t="s">
        <v>0</v>
      </c>
      <c r="D17" s="206">
        <v>0</v>
      </c>
      <c r="E17" s="199">
        <v>0</v>
      </c>
      <c r="F17" s="199">
        <v>0</v>
      </c>
      <c r="G17" s="199">
        <v>0</v>
      </c>
      <c r="H17" s="199">
        <v>0</v>
      </c>
      <c r="I17" s="226"/>
      <c r="J17" s="223"/>
      <c r="K17" s="127"/>
      <c r="L17" s="127"/>
      <c r="M17" s="127"/>
      <c r="N17" s="127"/>
      <c r="O17" s="127"/>
      <c r="P17" s="243"/>
      <c r="Q17" s="243"/>
      <c r="R17" s="243"/>
      <c r="S17" s="243"/>
      <c r="T17" s="243"/>
      <c r="U17" s="243"/>
      <c r="V17" s="243"/>
      <c r="W17" s="243"/>
      <c r="X17" s="242"/>
      <c r="Y17" s="242"/>
      <c r="Z17" s="242"/>
      <c r="AA17" s="242"/>
    </row>
    <row r="18" spans="1:109" s="123" customFormat="1" ht="14.25" customHeight="1">
      <c r="A18" s="119"/>
      <c r="B18" s="125"/>
      <c r="C18" s="202" t="s">
        <v>118</v>
      </c>
      <c r="D18" s="207">
        <f>SUM(D6:D17)</f>
        <v>40759.967564073864</v>
      </c>
      <c r="E18" s="201">
        <f>SUM(E6:E17)</f>
        <v>40367.51082868567</v>
      </c>
      <c r="F18" s="201">
        <v>39394.197719243595</v>
      </c>
      <c r="G18" s="201">
        <v>37880.743132350224</v>
      </c>
      <c r="H18" s="201">
        <v>36641.959362075817</v>
      </c>
      <c r="K18" s="127"/>
      <c r="L18" s="127"/>
      <c r="M18" s="127"/>
      <c r="N18" s="127"/>
      <c r="O18" s="127"/>
      <c r="P18" s="243"/>
      <c r="Q18" s="243"/>
      <c r="R18" s="243"/>
      <c r="S18" s="243"/>
      <c r="T18" s="243"/>
      <c r="U18" s="243"/>
      <c r="V18" s="243"/>
      <c r="W18" s="243"/>
      <c r="X18" s="242"/>
      <c r="Y18" s="242"/>
      <c r="Z18" s="242"/>
      <c r="AA18" s="242"/>
    </row>
    <row r="19" spans="1:109" s="123" customFormat="1" ht="12.75">
      <c r="A19" s="119"/>
      <c r="B19" s="125"/>
      <c r="C19" s="198" t="s">
        <v>119</v>
      </c>
      <c r="D19" s="206">
        <f>71571.0809805931+50</f>
        <v>71621.080980593106</v>
      </c>
      <c r="E19" s="199">
        <v>68443</v>
      </c>
      <c r="F19" s="199">
        <v>67641.257201948421</v>
      </c>
      <c r="G19" s="199">
        <v>66156.56475472977</v>
      </c>
      <c r="H19" s="199">
        <v>65026.28839870447</v>
      </c>
      <c r="I19" s="226"/>
      <c r="J19" s="223"/>
      <c r="K19" s="196"/>
      <c r="L19" s="196"/>
      <c r="M19" s="196"/>
      <c r="N19" s="196"/>
      <c r="O19" s="196"/>
      <c r="P19" s="243"/>
      <c r="Q19" s="243"/>
      <c r="R19" s="243"/>
      <c r="S19" s="243"/>
      <c r="T19" s="243"/>
      <c r="U19" s="243"/>
      <c r="V19" s="243"/>
      <c r="W19" s="243"/>
      <c r="X19" s="242"/>
      <c r="Y19" s="242"/>
      <c r="Z19" s="242"/>
      <c r="AA19" s="242"/>
    </row>
    <row r="20" spans="1:109" s="123" customFormat="1" ht="14.25" customHeight="1">
      <c r="A20" s="119"/>
      <c r="B20" s="125"/>
      <c r="C20" s="202" t="s">
        <v>120</v>
      </c>
      <c r="D20" s="207">
        <f>+D18+D19</f>
        <v>112381.04854466696</v>
      </c>
      <c r="E20" s="201">
        <f>+E18+E19</f>
        <v>108810.51082868567</v>
      </c>
      <c r="F20" s="201">
        <v>107035.45492119202</v>
      </c>
      <c r="G20" s="201">
        <v>104037.30788707999</v>
      </c>
      <c r="H20" s="201">
        <v>101668.24776078029</v>
      </c>
      <c r="I20" s="229"/>
      <c r="J20" s="230"/>
      <c r="K20" s="197"/>
      <c r="L20" s="197"/>
      <c r="M20" s="197"/>
      <c r="N20" s="197"/>
      <c r="O20" s="197"/>
      <c r="P20" s="243"/>
      <c r="Q20" s="243"/>
      <c r="R20" s="243"/>
      <c r="S20" s="243"/>
      <c r="T20" s="243"/>
      <c r="U20" s="243"/>
      <c r="V20" s="243"/>
      <c r="W20" s="243"/>
      <c r="X20" s="242"/>
      <c r="Y20" s="242"/>
      <c r="Z20" s="242"/>
      <c r="AA20" s="242"/>
    </row>
    <row r="21" spans="1:109" s="123" customFormat="1" ht="14.25" customHeight="1">
      <c r="A21" s="119"/>
      <c r="B21" s="125"/>
      <c r="C21" s="198" t="s">
        <v>121</v>
      </c>
      <c r="D21" s="206">
        <v>-502.78473888000002</v>
      </c>
      <c r="E21" s="203">
        <v>-396.24448335</v>
      </c>
      <c r="F21" s="203">
        <v>-271.05241624000001</v>
      </c>
      <c r="G21" s="203">
        <v>-254.34401</v>
      </c>
      <c r="H21" s="203">
        <v>-254.791312</v>
      </c>
      <c r="K21" s="127"/>
      <c r="L21" s="127"/>
      <c r="M21" s="127"/>
      <c r="N21" s="127"/>
      <c r="O21" s="127"/>
      <c r="P21" s="243"/>
      <c r="Q21" s="243"/>
      <c r="R21" s="243"/>
      <c r="S21" s="243"/>
      <c r="T21" s="243"/>
      <c r="U21" s="243"/>
      <c r="V21" s="243"/>
      <c r="W21" s="243"/>
      <c r="X21" s="242"/>
      <c r="Y21" s="242"/>
      <c r="Z21" s="242"/>
      <c r="AA21" s="242"/>
    </row>
    <row r="22" spans="1:109" s="123" customFormat="1" ht="14.25" customHeight="1">
      <c r="A22" s="119"/>
      <c r="B22" s="125"/>
      <c r="C22" s="198" t="s">
        <v>122</v>
      </c>
      <c r="D22" s="206">
        <v>-50.080532929999997</v>
      </c>
      <c r="E22" s="203">
        <v>-50.885553059999999</v>
      </c>
      <c r="F22" s="203">
        <v>-45.913463499999992</v>
      </c>
      <c r="G22" s="203">
        <v>-38.788637000000001</v>
      </c>
      <c r="H22" s="203">
        <v>-35.699317000000001</v>
      </c>
      <c r="K22" s="127"/>
      <c r="L22" s="197"/>
      <c r="M22" s="127"/>
      <c r="N22" s="127"/>
      <c r="O22" s="127"/>
      <c r="P22" s="243"/>
      <c r="Q22" s="243"/>
      <c r="R22" s="243"/>
      <c r="S22" s="243"/>
      <c r="T22" s="243"/>
      <c r="U22" s="243"/>
      <c r="V22" s="243"/>
      <c r="W22" s="243"/>
      <c r="X22" s="242"/>
      <c r="Y22" s="242"/>
      <c r="Z22" s="242"/>
      <c r="AA22" s="242"/>
    </row>
    <row r="23" spans="1:109" s="123" customFormat="1" ht="12.75">
      <c r="A23" s="119"/>
      <c r="B23" s="359"/>
      <c r="C23" s="202" t="s">
        <v>123</v>
      </c>
      <c r="D23" s="207">
        <f>SUM(D20:D22)</f>
        <v>111828.18327285696</v>
      </c>
      <c r="E23" s="201">
        <f>SUM(E20:E22)</f>
        <v>108363.38079227567</v>
      </c>
      <c r="F23" s="201">
        <v>106718.48904145203</v>
      </c>
      <c r="G23" s="201">
        <v>101377.75713178028</v>
      </c>
      <c r="H23" s="201">
        <v>101377.75713178028</v>
      </c>
      <c r="I23" s="229"/>
      <c r="J23" s="230"/>
      <c r="K23" s="127"/>
      <c r="L23" s="127"/>
      <c r="M23" s="127"/>
      <c r="N23" s="127"/>
      <c r="O23" s="127"/>
      <c r="P23" s="243"/>
      <c r="Q23" s="243"/>
      <c r="R23" s="243"/>
      <c r="S23" s="243"/>
      <c r="T23" s="243"/>
      <c r="U23" s="243"/>
      <c r="V23" s="243"/>
      <c r="W23" s="243"/>
      <c r="X23" s="242"/>
      <c r="Y23" s="242"/>
      <c r="Z23" s="242"/>
      <c r="AA23" s="242"/>
    </row>
    <row r="24" spans="1:109" s="123" customFormat="1" ht="14.25" customHeight="1">
      <c r="A24" s="119"/>
      <c r="B24" s="125"/>
      <c r="C24" s="198" t="s">
        <v>124</v>
      </c>
      <c r="D24" s="206">
        <v>44559.051670249995</v>
      </c>
      <c r="E24" s="199">
        <v>44019.814403389973</v>
      </c>
      <c r="F24" s="199">
        <v>42630.288198770002</v>
      </c>
      <c r="G24" s="199">
        <v>42243.659336410004</v>
      </c>
      <c r="H24" s="199">
        <v>41438.065000000002</v>
      </c>
      <c r="I24" s="231"/>
      <c r="J24" s="223"/>
      <c r="K24" s="127"/>
      <c r="L24" s="127"/>
      <c r="M24" s="127"/>
      <c r="N24" s="127"/>
      <c r="O24" s="127"/>
      <c r="P24" s="243"/>
      <c r="Q24" s="243"/>
      <c r="R24" s="243"/>
      <c r="S24" s="243"/>
      <c r="T24" s="243"/>
      <c r="U24" s="243"/>
      <c r="V24" s="243"/>
      <c r="W24" s="243"/>
      <c r="X24" s="242"/>
      <c r="Y24" s="242"/>
      <c r="Z24" s="242"/>
      <c r="AA24" s="242"/>
    </row>
    <row r="25" spans="1:109" s="123" customFormat="1" ht="14.25" customHeight="1">
      <c r="A25" s="119"/>
      <c r="B25" s="125"/>
      <c r="C25" s="200" t="s">
        <v>125</v>
      </c>
      <c r="D25" s="208">
        <v>1015.88665297</v>
      </c>
      <c r="E25" s="204">
        <v>1014.99680597</v>
      </c>
      <c r="F25" s="204">
        <v>1022.4164379700001</v>
      </c>
      <c r="G25" s="204">
        <v>1028.9756779700001</v>
      </c>
      <c r="H25" s="204">
        <v>1230.3109999999999</v>
      </c>
      <c r="I25" s="231"/>
      <c r="J25" s="223"/>
      <c r="K25" s="129"/>
      <c r="L25" s="129"/>
      <c r="M25" s="129"/>
      <c r="N25" s="129"/>
      <c r="O25" s="129"/>
      <c r="P25" s="243"/>
      <c r="Q25" s="243"/>
      <c r="R25" s="243"/>
      <c r="S25" s="243"/>
      <c r="T25" s="243"/>
      <c r="U25" s="243"/>
      <c r="V25" s="243"/>
      <c r="W25" s="243"/>
      <c r="X25" s="242"/>
      <c r="Y25" s="242"/>
      <c r="Z25" s="242"/>
      <c r="AA25" s="242"/>
    </row>
    <row r="26" spans="1:109" s="123" customFormat="1" ht="14.25" customHeight="1">
      <c r="A26" s="119"/>
      <c r="B26" s="125"/>
      <c r="C26" s="205" t="s">
        <v>126</v>
      </c>
      <c r="D26" s="207">
        <f>SUM(D23:D25)</f>
        <v>157403.12159607693</v>
      </c>
      <c r="E26" s="201">
        <f>SUM(E23:E25)</f>
        <v>153398.19200163565</v>
      </c>
      <c r="F26" s="201">
        <v>150371.19367819204</v>
      </c>
      <c r="G26" s="201">
        <v>144046.13313178025</v>
      </c>
      <c r="H26" s="201">
        <v>144046.13313178025</v>
      </c>
      <c r="I26" s="229"/>
      <c r="J26" s="230"/>
      <c r="K26" s="127"/>
      <c r="L26" s="127"/>
      <c r="M26" s="127"/>
      <c r="N26" s="127"/>
      <c r="O26" s="127"/>
      <c r="P26" s="243"/>
      <c r="Q26" s="243"/>
      <c r="R26" s="243"/>
      <c r="S26" s="243"/>
      <c r="T26" s="243"/>
      <c r="U26" s="243"/>
      <c r="V26" s="243"/>
      <c r="W26" s="243"/>
      <c r="X26" s="242"/>
      <c r="Y26" s="242"/>
      <c r="Z26" s="242"/>
      <c r="AA26" s="242"/>
    </row>
    <row r="27" spans="1:109" s="123" customFormat="1" ht="9">
      <c r="A27" s="119"/>
      <c r="B27" s="125"/>
      <c r="C27" s="126"/>
      <c r="D27" s="196"/>
      <c r="E27" s="196"/>
      <c r="F27" s="196"/>
      <c r="G27" s="196"/>
      <c r="H27" s="196"/>
      <c r="I27" s="196"/>
      <c r="J27" s="196"/>
      <c r="K27" s="196"/>
      <c r="L27" s="196"/>
      <c r="M27" s="196"/>
      <c r="N27" s="196"/>
      <c r="O27" s="196"/>
      <c r="P27" s="243"/>
      <c r="Q27" s="243"/>
      <c r="R27" s="243"/>
      <c r="S27" s="243"/>
      <c r="T27" s="243"/>
      <c r="U27" s="243"/>
      <c r="V27" s="243"/>
      <c r="W27" s="243"/>
      <c r="X27" s="242"/>
      <c r="Y27" s="242"/>
      <c r="Z27" s="242"/>
      <c r="AA27" s="242"/>
    </row>
    <row r="28" spans="1:109" s="123" customFormat="1" ht="14.25" customHeight="1">
      <c r="A28" s="325"/>
      <c r="B28" s="326"/>
      <c r="C28" s="327"/>
      <c r="D28" s="328"/>
      <c r="E28" s="328"/>
      <c r="F28" s="328"/>
      <c r="G28" s="328"/>
      <c r="H28" s="328"/>
      <c r="I28" s="328"/>
      <c r="J28" s="328"/>
      <c r="K28" s="328"/>
      <c r="L28" s="328"/>
      <c r="M28" s="328"/>
      <c r="N28" s="328"/>
      <c r="O28" s="328"/>
      <c r="P28" s="329"/>
      <c r="Q28" s="329"/>
      <c r="R28" s="329"/>
      <c r="S28" s="330"/>
      <c r="T28" s="330"/>
      <c r="U28" s="330"/>
      <c r="V28" s="330"/>
      <c r="W28" s="330"/>
      <c r="X28" s="330"/>
      <c r="Y28" s="330"/>
      <c r="Z28" s="330"/>
      <c r="AA28" s="330"/>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1"/>
      <c r="BJ28" s="331"/>
      <c r="BK28" s="331"/>
      <c r="BL28" s="331"/>
      <c r="BM28" s="331"/>
      <c r="BN28" s="331"/>
      <c r="BO28" s="331"/>
      <c r="BP28" s="331"/>
      <c r="BQ28" s="331"/>
      <c r="BR28" s="331"/>
      <c r="BS28" s="331"/>
      <c r="BT28" s="331"/>
      <c r="BU28" s="331"/>
      <c r="BV28" s="331"/>
      <c r="BW28" s="331"/>
      <c r="BX28" s="331"/>
      <c r="BY28" s="331"/>
      <c r="BZ28" s="331"/>
      <c r="CA28" s="331"/>
      <c r="CB28" s="331"/>
      <c r="CC28" s="331"/>
      <c r="CD28" s="331"/>
      <c r="CE28" s="331"/>
      <c r="CF28" s="331"/>
      <c r="CG28" s="331"/>
      <c r="CH28" s="331"/>
      <c r="CI28" s="331"/>
      <c r="CJ28" s="331"/>
      <c r="CK28" s="331"/>
      <c r="CL28" s="331"/>
      <c r="CM28" s="331"/>
      <c r="CN28" s="331"/>
      <c r="CO28" s="331"/>
      <c r="CP28" s="331"/>
      <c r="CQ28" s="331"/>
      <c r="CR28" s="331"/>
      <c r="CS28" s="331"/>
      <c r="CT28" s="331"/>
      <c r="CU28" s="331"/>
      <c r="CV28" s="331"/>
      <c r="CW28" s="331"/>
      <c r="CX28" s="331"/>
      <c r="CY28" s="331"/>
      <c r="CZ28" s="331"/>
      <c r="DA28" s="331"/>
      <c r="DB28" s="331"/>
      <c r="DC28" s="331"/>
      <c r="DD28" s="331"/>
      <c r="DE28" s="331"/>
    </row>
    <row r="29" spans="1:109" s="123" customFormat="1" ht="14.25" customHeight="1">
      <c r="A29" s="325"/>
      <c r="B29" s="326"/>
      <c r="C29" s="327"/>
      <c r="D29" s="328"/>
      <c r="E29" s="328"/>
      <c r="F29" s="328"/>
      <c r="G29" s="328"/>
      <c r="H29" s="328"/>
      <c r="I29" s="328"/>
      <c r="J29" s="328"/>
      <c r="K29" s="328"/>
      <c r="L29" s="328"/>
      <c r="M29" s="328"/>
      <c r="N29" s="328"/>
      <c r="O29" s="328"/>
      <c r="P29" s="329"/>
      <c r="Q29" s="329"/>
      <c r="R29" s="329"/>
      <c r="S29" s="330"/>
      <c r="T29" s="330"/>
      <c r="U29" s="330"/>
      <c r="V29" s="330"/>
      <c r="W29" s="330"/>
      <c r="X29" s="330"/>
      <c r="Y29" s="330"/>
      <c r="Z29" s="330"/>
      <c r="AA29" s="330"/>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31"/>
      <c r="AZ29" s="331"/>
      <c r="BA29" s="331"/>
      <c r="BB29" s="331"/>
      <c r="BC29" s="331"/>
      <c r="BD29" s="331"/>
      <c r="BE29" s="331"/>
      <c r="BF29" s="331"/>
      <c r="BG29" s="331"/>
      <c r="BH29" s="331"/>
      <c r="BI29" s="331"/>
      <c r="BJ29" s="331"/>
      <c r="BK29" s="331"/>
      <c r="BL29" s="331"/>
      <c r="BM29" s="331"/>
      <c r="BN29" s="331"/>
      <c r="BO29" s="331"/>
      <c r="BP29" s="331"/>
      <c r="BQ29" s="331"/>
      <c r="BR29" s="331"/>
      <c r="BS29" s="331"/>
      <c r="BT29" s="331"/>
      <c r="BU29" s="331"/>
      <c r="BV29" s="331"/>
      <c r="BW29" s="331"/>
      <c r="BX29" s="331"/>
      <c r="BY29" s="331"/>
      <c r="BZ29" s="331"/>
      <c r="CA29" s="331"/>
      <c r="CB29" s="331"/>
      <c r="CC29" s="331"/>
      <c r="CD29" s="331"/>
      <c r="CE29" s="331"/>
      <c r="CF29" s="331"/>
      <c r="CG29" s="331"/>
      <c r="CH29" s="331"/>
      <c r="CI29" s="331"/>
      <c r="CJ29" s="331"/>
      <c r="CK29" s="331"/>
      <c r="CL29" s="331"/>
      <c r="CM29" s="331"/>
      <c r="CN29" s="331"/>
      <c r="CO29" s="331"/>
      <c r="CP29" s="331"/>
      <c r="CQ29" s="331"/>
      <c r="CR29" s="331"/>
      <c r="CS29" s="331"/>
      <c r="CT29" s="331"/>
      <c r="CU29" s="331"/>
      <c r="CV29" s="331"/>
      <c r="CW29" s="331"/>
      <c r="CX29" s="331"/>
      <c r="CY29" s="331"/>
      <c r="CZ29" s="331"/>
      <c r="DA29" s="331"/>
      <c r="DB29" s="331"/>
      <c r="DC29" s="331"/>
      <c r="DD29" s="331"/>
      <c r="DE29" s="331"/>
    </row>
    <row r="30" spans="1:109" s="123" customFormat="1" ht="14.25" customHeight="1">
      <c r="A30" s="325"/>
      <c r="B30" s="326"/>
      <c r="C30" s="327"/>
      <c r="D30" s="328"/>
      <c r="E30" s="328"/>
      <c r="F30" s="328"/>
      <c r="G30" s="328"/>
      <c r="H30" s="328"/>
      <c r="I30" s="328"/>
      <c r="J30" s="328"/>
      <c r="K30" s="328"/>
      <c r="L30" s="328"/>
      <c r="M30" s="328"/>
      <c r="N30" s="328"/>
      <c r="O30" s="328"/>
      <c r="P30" s="329"/>
      <c r="Q30" s="329"/>
      <c r="R30" s="329"/>
      <c r="S30" s="330"/>
      <c r="T30" s="330"/>
      <c r="U30" s="330"/>
      <c r="V30" s="330"/>
      <c r="W30" s="330"/>
      <c r="X30" s="330"/>
      <c r="Y30" s="330"/>
      <c r="Z30" s="330"/>
      <c r="AA30" s="330"/>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c r="BW30" s="331"/>
      <c r="BX30" s="331"/>
      <c r="BY30" s="331"/>
      <c r="BZ30" s="331"/>
      <c r="CA30" s="331"/>
      <c r="CB30" s="331"/>
      <c r="CC30" s="331"/>
      <c r="CD30" s="331"/>
      <c r="CE30" s="331"/>
      <c r="CF30" s="331"/>
      <c r="CG30" s="331"/>
      <c r="CH30" s="331"/>
      <c r="CI30" s="331"/>
      <c r="CJ30" s="331"/>
      <c r="CK30" s="331"/>
      <c r="CL30" s="331"/>
      <c r="CM30" s="331"/>
      <c r="CN30" s="331"/>
      <c r="CO30" s="331"/>
      <c r="CP30" s="331"/>
      <c r="CQ30" s="331"/>
      <c r="CR30" s="331"/>
      <c r="CS30" s="331"/>
      <c r="CT30" s="331"/>
      <c r="CU30" s="331"/>
      <c r="CV30" s="331"/>
      <c r="CW30" s="331"/>
      <c r="CX30" s="331"/>
      <c r="CY30" s="331"/>
      <c r="CZ30" s="331"/>
      <c r="DA30" s="331"/>
      <c r="DB30" s="331"/>
      <c r="DC30" s="331"/>
      <c r="DD30" s="331"/>
      <c r="DE30" s="331"/>
    </row>
    <row r="31" spans="1:109" s="123" customFormat="1" ht="14.25" customHeight="1">
      <c r="A31" s="325"/>
      <c r="B31" s="326"/>
      <c r="C31" s="327"/>
      <c r="D31" s="328"/>
      <c r="E31" s="328"/>
      <c r="F31" s="328"/>
      <c r="G31" s="328"/>
      <c r="H31" s="328"/>
      <c r="I31" s="328"/>
      <c r="J31" s="328"/>
      <c r="K31" s="328"/>
      <c r="L31" s="328"/>
      <c r="M31" s="328"/>
      <c r="N31" s="328"/>
      <c r="O31" s="328"/>
      <c r="P31" s="329"/>
      <c r="Q31" s="329"/>
      <c r="R31" s="329"/>
      <c r="S31" s="330"/>
      <c r="T31" s="330"/>
      <c r="U31" s="330"/>
      <c r="V31" s="330"/>
      <c r="W31" s="330"/>
      <c r="X31" s="330"/>
      <c r="Y31" s="330"/>
      <c r="Z31" s="330"/>
      <c r="AA31" s="330"/>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c r="BN31" s="331"/>
      <c r="BO31" s="331"/>
      <c r="BP31" s="331"/>
      <c r="BQ31" s="331"/>
      <c r="BR31" s="331"/>
      <c r="BS31" s="331"/>
      <c r="BT31" s="331"/>
      <c r="BU31" s="331"/>
      <c r="BV31" s="331"/>
      <c r="BW31" s="331"/>
      <c r="BX31" s="331"/>
      <c r="BY31" s="331"/>
      <c r="BZ31" s="331"/>
      <c r="CA31" s="331"/>
      <c r="CB31" s="331"/>
      <c r="CC31" s="331"/>
      <c r="CD31" s="331"/>
      <c r="CE31" s="331"/>
      <c r="CF31" s="331"/>
      <c r="CG31" s="331"/>
      <c r="CH31" s="331"/>
      <c r="CI31" s="331"/>
      <c r="CJ31" s="331"/>
      <c r="CK31" s="331"/>
      <c r="CL31" s="331"/>
      <c r="CM31" s="331"/>
      <c r="CN31" s="331"/>
      <c r="CO31" s="331"/>
      <c r="CP31" s="331"/>
      <c r="CQ31" s="331"/>
      <c r="CR31" s="331"/>
      <c r="CS31" s="331"/>
      <c r="CT31" s="331"/>
      <c r="CU31" s="331"/>
      <c r="CV31" s="331"/>
      <c r="CW31" s="331"/>
      <c r="CX31" s="331"/>
      <c r="CY31" s="331"/>
      <c r="CZ31" s="331"/>
      <c r="DA31" s="331"/>
      <c r="DB31" s="331"/>
      <c r="DC31" s="331"/>
      <c r="DD31" s="331"/>
      <c r="DE31" s="331"/>
    </row>
    <row r="32" spans="1:109" s="123" customFormat="1" ht="14.25" customHeight="1">
      <c r="A32" s="325"/>
      <c r="B32" s="326"/>
      <c r="C32" s="327"/>
      <c r="D32" s="328"/>
      <c r="E32" s="328"/>
      <c r="F32" s="328"/>
      <c r="G32" s="328"/>
      <c r="H32" s="328"/>
      <c r="I32" s="328"/>
      <c r="J32" s="328"/>
      <c r="K32" s="328"/>
      <c r="L32" s="328"/>
      <c r="M32" s="328"/>
      <c r="N32" s="328"/>
      <c r="O32" s="328"/>
      <c r="P32" s="329"/>
      <c r="Q32" s="329"/>
      <c r="R32" s="329"/>
      <c r="S32" s="330"/>
      <c r="T32" s="330"/>
      <c r="U32" s="330"/>
      <c r="V32" s="330"/>
      <c r="W32" s="330"/>
      <c r="X32" s="330"/>
      <c r="Y32" s="330"/>
      <c r="Z32" s="330"/>
      <c r="AA32" s="330"/>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c r="BW32" s="331"/>
      <c r="BX32" s="331"/>
      <c r="BY32" s="331"/>
      <c r="BZ32" s="331"/>
      <c r="CA32" s="331"/>
      <c r="CB32" s="331"/>
      <c r="CC32" s="331"/>
      <c r="CD32" s="331"/>
      <c r="CE32" s="331"/>
      <c r="CF32" s="331"/>
      <c r="CG32" s="331"/>
      <c r="CH32" s="331"/>
      <c r="CI32" s="331"/>
      <c r="CJ32" s="331"/>
      <c r="CK32" s="331"/>
      <c r="CL32" s="331"/>
      <c r="CM32" s="331"/>
      <c r="CN32" s="331"/>
      <c r="CO32" s="331"/>
      <c r="CP32" s="331"/>
      <c r="CQ32" s="331"/>
      <c r="CR32" s="331"/>
      <c r="CS32" s="331"/>
      <c r="CT32" s="331"/>
      <c r="CU32" s="331"/>
      <c r="CV32" s="331"/>
      <c r="CW32" s="331"/>
      <c r="CX32" s="331"/>
      <c r="CY32" s="331"/>
      <c r="CZ32" s="331"/>
      <c r="DA32" s="331"/>
      <c r="DB32" s="331"/>
      <c r="DC32" s="331"/>
      <c r="DD32" s="331"/>
      <c r="DE32" s="331"/>
    </row>
    <row r="33" spans="1:109" s="123" customFormat="1" ht="14.25" customHeight="1">
      <c r="A33" s="325"/>
      <c r="B33" s="326"/>
      <c r="C33" s="332"/>
      <c r="D33" s="328"/>
      <c r="E33" s="328"/>
      <c r="F33" s="328"/>
      <c r="G33" s="328"/>
      <c r="H33" s="328"/>
      <c r="I33" s="328"/>
      <c r="J33" s="328"/>
      <c r="K33" s="328"/>
      <c r="L33" s="328"/>
      <c r="M33" s="328"/>
      <c r="N33" s="328"/>
      <c r="O33" s="328"/>
      <c r="P33" s="329"/>
      <c r="Q33" s="329"/>
      <c r="R33" s="329"/>
      <c r="S33" s="330"/>
      <c r="T33" s="330"/>
      <c r="U33" s="330"/>
      <c r="V33" s="330"/>
      <c r="W33" s="330"/>
      <c r="X33" s="330"/>
      <c r="Y33" s="330"/>
      <c r="Z33" s="330"/>
      <c r="AA33" s="330"/>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1"/>
      <c r="CC33" s="331"/>
      <c r="CD33" s="331"/>
      <c r="CE33" s="331"/>
      <c r="CF33" s="331"/>
      <c r="CG33" s="331"/>
      <c r="CH33" s="331"/>
      <c r="CI33" s="331"/>
      <c r="CJ33" s="331"/>
      <c r="CK33" s="331"/>
      <c r="CL33" s="331"/>
      <c r="CM33" s="331"/>
      <c r="CN33" s="331"/>
      <c r="CO33" s="331"/>
      <c r="CP33" s="331"/>
      <c r="CQ33" s="331"/>
      <c r="CR33" s="331"/>
      <c r="CS33" s="331"/>
      <c r="CT33" s="331"/>
      <c r="CU33" s="331"/>
      <c r="CV33" s="331"/>
      <c r="CW33" s="331"/>
      <c r="CX33" s="331"/>
      <c r="CY33" s="331"/>
      <c r="CZ33" s="331"/>
      <c r="DA33" s="331"/>
      <c r="DB33" s="331"/>
      <c r="DC33" s="331"/>
      <c r="DD33" s="331"/>
      <c r="DE33" s="331"/>
    </row>
    <row r="34" spans="1:109" s="123" customFormat="1" ht="14.25" customHeight="1">
      <c r="A34" s="325"/>
      <c r="B34" s="326"/>
      <c r="C34" s="327"/>
      <c r="D34" s="333"/>
      <c r="E34" s="333"/>
      <c r="F34" s="333"/>
      <c r="G34" s="333"/>
      <c r="H34" s="333"/>
      <c r="I34" s="333"/>
      <c r="J34" s="333"/>
      <c r="K34" s="333"/>
      <c r="L34" s="333"/>
      <c r="M34" s="333"/>
      <c r="N34" s="333"/>
      <c r="O34" s="333"/>
      <c r="P34" s="334"/>
      <c r="Q34" s="334"/>
      <c r="R34" s="334"/>
      <c r="S34" s="330"/>
      <c r="T34" s="330"/>
      <c r="U34" s="330"/>
      <c r="V34" s="330"/>
      <c r="W34" s="330"/>
      <c r="X34" s="330"/>
      <c r="Y34" s="330"/>
      <c r="Z34" s="330"/>
      <c r="AA34" s="330"/>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331"/>
      <c r="BF34" s="331"/>
      <c r="BG34" s="331"/>
      <c r="BH34" s="331"/>
      <c r="BI34" s="331"/>
      <c r="BJ34" s="331"/>
      <c r="BK34" s="331"/>
      <c r="BL34" s="331"/>
      <c r="BM34" s="331"/>
      <c r="BN34" s="331"/>
      <c r="BO34" s="331"/>
      <c r="BP34" s="331"/>
      <c r="BQ34" s="331"/>
      <c r="BR34" s="331"/>
      <c r="BS34" s="331"/>
      <c r="BT34" s="331"/>
      <c r="BU34" s="331"/>
      <c r="BV34" s="331"/>
      <c r="BW34" s="331"/>
      <c r="BX34" s="331"/>
      <c r="BY34" s="331"/>
      <c r="BZ34" s="331"/>
      <c r="CA34" s="331"/>
      <c r="CB34" s="331"/>
      <c r="CC34" s="331"/>
      <c r="CD34" s="331"/>
      <c r="CE34" s="331"/>
      <c r="CF34" s="331"/>
      <c r="CG34" s="331"/>
      <c r="CH34" s="331"/>
      <c r="CI34" s="331"/>
      <c r="CJ34" s="331"/>
      <c r="CK34" s="331"/>
      <c r="CL34" s="331"/>
      <c r="CM34" s="331"/>
      <c r="CN34" s="331"/>
      <c r="CO34" s="331"/>
      <c r="CP34" s="331"/>
      <c r="CQ34" s="331"/>
      <c r="CR34" s="331"/>
      <c r="CS34" s="331"/>
      <c r="CT34" s="331"/>
      <c r="CU34" s="331"/>
      <c r="CV34" s="331"/>
      <c r="CW34" s="331"/>
      <c r="CX34" s="331"/>
      <c r="CY34" s="331"/>
      <c r="CZ34" s="331"/>
      <c r="DA34" s="331"/>
      <c r="DB34" s="331"/>
      <c r="DC34" s="331"/>
      <c r="DD34" s="331"/>
      <c r="DE34" s="331"/>
    </row>
    <row r="35" spans="1:109" s="123" customFormat="1" ht="13.5" customHeight="1">
      <c r="A35" s="325"/>
      <c r="B35" s="326"/>
      <c r="C35" s="327"/>
      <c r="D35" s="335"/>
      <c r="E35" s="335"/>
      <c r="F35" s="335"/>
      <c r="G35" s="335"/>
      <c r="H35" s="335"/>
      <c r="I35" s="335"/>
      <c r="J35" s="335"/>
      <c r="K35" s="335"/>
      <c r="L35" s="335"/>
      <c r="M35" s="335"/>
      <c r="N35" s="335"/>
      <c r="O35" s="335"/>
      <c r="P35" s="336"/>
      <c r="Q35" s="336"/>
      <c r="R35" s="336"/>
      <c r="S35" s="330"/>
      <c r="T35" s="330"/>
      <c r="U35" s="330"/>
      <c r="V35" s="330"/>
      <c r="W35" s="330"/>
      <c r="X35" s="330"/>
      <c r="Y35" s="330"/>
      <c r="Z35" s="330"/>
      <c r="AA35" s="330"/>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1"/>
      <c r="CC35" s="331"/>
      <c r="CD35" s="331"/>
      <c r="CE35" s="331"/>
      <c r="CF35" s="331"/>
      <c r="CG35" s="331"/>
      <c r="CH35" s="331"/>
      <c r="CI35" s="331"/>
      <c r="CJ35" s="331"/>
      <c r="CK35" s="331"/>
      <c r="CL35" s="331"/>
      <c r="CM35" s="331"/>
      <c r="CN35" s="331"/>
      <c r="CO35" s="331"/>
      <c r="CP35" s="331"/>
      <c r="CQ35" s="331"/>
      <c r="CR35" s="331"/>
      <c r="CS35" s="331"/>
      <c r="CT35" s="331"/>
      <c r="CU35" s="331"/>
      <c r="CV35" s="331"/>
      <c r="CW35" s="331"/>
      <c r="CX35" s="331"/>
      <c r="CY35" s="331"/>
      <c r="CZ35" s="331"/>
      <c r="DA35" s="331"/>
      <c r="DB35" s="331"/>
      <c r="DC35" s="331"/>
      <c r="DD35" s="331"/>
      <c r="DE35" s="331"/>
    </row>
    <row r="36" spans="1:109" s="123" customFormat="1" ht="14.25" customHeight="1">
      <c r="A36" s="325"/>
      <c r="B36" s="326"/>
      <c r="C36" s="327"/>
      <c r="D36" s="335"/>
      <c r="E36" s="335"/>
      <c r="F36" s="335"/>
      <c r="G36" s="335"/>
      <c r="H36" s="335"/>
      <c r="I36" s="335"/>
      <c r="J36" s="335"/>
      <c r="K36" s="335"/>
      <c r="L36" s="335"/>
      <c r="M36" s="335"/>
      <c r="N36" s="335"/>
      <c r="O36" s="335"/>
      <c r="P36" s="335"/>
      <c r="Q36" s="335"/>
      <c r="R36" s="335"/>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1"/>
      <c r="CC36" s="331"/>
      <c r="CD36" s="331"/>
      <c r="CE36" s="331"/>
      <c r="CF36" s="331"/>
      <c r="CG36" s="331"/>
      <c r="CH36" s="331"/>
      <c r="CI36" s="331"/>
      <c r="CJ36" s="331"/>
      <c r="CK36" s="331"/>
      <c r="CL36" s="331"/>
      <c r="CM36" s="331"/>
      <c r="CN36" s="331"/>
      <c r="CO36" s="331"/>
      <c r="CP36" s="331"/>
      <c r="CQ36" s="331"/>
      <c r="CR36" s="331"/>
      <c r="CS36" s="331"/>
      <c r="CT36" s="331"/>
      <c r="CU36" s="331"/>
      <c r="CV36" s="331"/>
      <c r="CW36" s="331"/>
      <c r="CX36" s="331"/>
      <c r="CY36" s="331"/>
      <c r="CZ36" s="331"/>
      <c r="DA36" s="331"/>
      <c r="DB36" s="331"/>
      <c r="DC36" s="331"/>
      <c r="DD36" s="331"/>
      <c r="DE36" s="331"/>
    </row>
    <row r="37" spans="1:109" s="123" customFormat="1" ht="14.25" customHeight="1">
      <c r="A37" s="325"/>
      <c r="B37" s="326"/>
      <c r="C37" s="327"/>
      <c r="D37" s="335"/>
      <c r="E37" s="335"/>
      <c r="F37" s="335"/>
      <c r="G37" s="335"/>
      <c r="H37" s="335"/>
      <c r="I37" s="335"/>
      <c r="J37" s="335"/>
      <c r="K37" s="335"/>
      <c r="L37" s="335"/>
      <c r="M37" s="335"/>
      <c r="N37" s="335"/>
      <c r="O37" s="335"/>
      <c r="P37" s="335"/>
      <c r="Q37" s="335"/>
      <c r="R37" s="335"/>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1"/>
      <c r="CC37" s="331"/>
      <c r="CD37" s="331"/>
      <c r="CE37" s="331"/>
      <c r="CF37" s="331"/>
      <c r="CG37" s="331"/>
      <c r="CH37" s="331"/>
      <c r="CI37" s="331"/>
      <c r="CJ37" s="331"/>
      <c r="CK37" s="331"/>
      <c r="CL37" s="331"/>
      <c r="CM37" s="331"/>
      <c r="CN37" s="331"/>
      <c r="CO37" s="331"/>
      <c r="CP37" s="331"/>
      <c r="CQ37" s="331"/>
      <c r="CR37" s="331"/>
      <c r="CS37" s="331"/>
      <c r="CT37" s="331"/>
      <c r="CU37" s="331"/>
      <c r="CV37" s="331"/>
      <c r="CW37" s="331"/>
      <c r="CX37" s="331"/>
      <c r="CY37" s="331"/>
      <c r="CZ37" s="331"/>
      <c r="DA37" s="331"/>
      <c r="DB37" s="331"/>
      <c r="DC37" s="331"/>
      <c r="DD37" s="331"/>
      <c r="DE37" s="331"/>
    </row>
    <row r="38" spans="1:109" s="123" customFormat="1" ht="14.25" customHeight="1">
      <c r="A38" s="325"/>
      <c r="B38" s="326"/>
      <c r="C38" s="327"/>
      <c r="D38" s="335"/>
      <c r="E38" s="335"/>
      <c r="F38" s="335"/>
      <c r="G38" s="335"/>
      <c r="H38" s="335"/>
      <c r="I38" s="335"/>
      <c r="J38" s="335"/>
      <c r="K38" s="335"/>
      <c r="L38" s="335"/>
      <c r="M38" s="335"/>
      <c r="N38" s="335"/>
      <c r="O38" s="335"/>
      <c r="P38" s="335"/>
      <c r="Q38" s="335"/>
      <c r="R38" s="335"/>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1"/>
      <c r="BC38" s="331"/>
      <c r="BD38" s="331"/>
      <c r="BE38" s="331"/>
      <c r="BF38" s="331"/>
      <c r="BG38" s="331"/>
      <c r="BH38" s="331"/>
      <c r="BI38" s="331"/>
      <c r="BJ38" s="331"/>
      <c r="BK38" s="331"/>
      <c r="BL38" s="331"/>
      <c r="BM38" s="331"/>
      <c r="BN38" s="331"/>
      <c r="BO38" s="331"/>
      <c r="BP38" s="331"/>
      <c r="BQ38" s="331"/>
      <c r="BR38" s="331"/>
      <c r="BS38" s="331"/>
      <c r="BT38" s="331"/>
      <c r="BU38" s="331"/>
      <c r="BV38" s="331"/>
      <c r="BW38" s="331"/>
      <c r="BX38" s="331"/>
      <c r="BY38" s="331"/>
      <c r="BZ38" s="331"/>
      <c r="CA38" s="331"/>
      <c r="CB38" s="331"/>
      <c r="CC38" s="331"/>
      <c r="CD38" s="331"/>
      <c r="CE38" s="331"/>
      <c r="CF38" s="331"/>
      <c r="CG38" s="331"/>
      <c r="CH38" s="331"/>
      <c r="CI38" s="331"/>
      <c r="CJ38" s="331"/>
      <c r="CK38" s="331"/>
      <c r="CL38" s="331"/>
      <c r="CM38" s="331"/>
      <c r="CN38" s="331"/>
      <c r="CO38" s="331"/>
      <c r="CP38" s="331"/>
      <c r="CQ38" s="331"/>
      <c r="CR38" s="331"/>
      <c r="CS38" s="331"/>
      <c r="CT38" s="331"/>
      <c r="CU38" s="331"/>
      <c r="CV38" s="331"/>
      <c r="CW38" s="331"/>
      <c r="CX38" s="331"/>
      <c r="CY38" s="331"/>
      <c r="CZ38" s="331"/>
      <c r="DA38" s="331"/>
      <c r="DB38" s="331"/>
      <c r="DC38" s="331"/>
      <c r="DD38" s="331"/>
      <c r="DE38" s="331"/>
    </row>
    <row r="39" spans="1:109" s="123" customFormat="1" ht="14.25" customHeight="1">
      <c r="A39" s="138" t="s">
        <v>244</v>
      </c>
      <c r="B39" s="98"/>
      <c r="C39" s="98"/>
      <c r="D39" s="98"/>
      <c r="E39" s="97"/>
      <c r="F39" s="97"/>
      <c r="G39"/>
      <c r="H39"/>
      <c r="I39" s="335"/>
      <c r="J39" s="335"/>
      <c r="K39" s="335"/>
      <c r="L39" s="335"/>
      <c r="M39" s="335"/>
      <c r="N39" s="335"/>
      <c r="O39" s="335"/>
      <c r="P39" s="335"/>
      <c r="Q39" s="335"/>
      <c r="R39" s="335"/>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1"/>
      <c r="CC39" s="331"/>
      <c r="CD39" s="331"/>
      <c r="CE39" s="331"/>
      <c r="CF39" s="331"/>
      <c r="CG39" s="331"/>
      <c r="CH39" s="331"/>
      <c r="CI39" s="331"/>
      <c r="CJ39" s="331"/>
      <c r="CK39" s="331"/>
      <c r="CL39" s="331"/>
      <c r="CM39" s="331"/>
      <c r="CN39" s="331"/>
      <c r="CO39" s="331"/>
      <c r="CP39" s="331"/>
      <c r="CQ39" s="331"/>
      <c r="CR39" s="331"/>
      <c r="CS39" s="331"/>
      <c r="CT39" s="331"/>
      <c r="CU39" s="331"/>
      <c r="CV39" s="331"/>
      <c r="CW39" s="331"/>
      <c r="CX39" s="331"/>
      <c r="CY39" s="331"/>
      <c r="CZ39" s="331"/>
      <c r="DA39" s="331"/>
      <c r="DB39" s="331"/>
      <c r="DC39" s="331"/>
      <c r="DD39" s="331"/>
      <c r="DE39" s="331"/>
    </row>
    <row r="40" spans="1:109" s="123" customFormat="1" ht="14.25" customHeight="1">
      <c r="A40" s="138"/>
      <c r="B40" s="98"/>
      <c r="C40" s="98"/>
      <c r="D40" s="98"/>
      <c r="E40" s="97"/>
      <c r="F40" s="97"/>
      <c r="G40"/>
      <c r="H40"/>
      <c r="I40" s="335"/>
      <c r="J40" s="335"/>
      <c r="K40" s="335"/>
      <c r="L40" s="335"/>
      <c r="M40" s="335"/>
      <c r="N40" s="335"/>
      <c r="O40" s="335"/>
      <c r="P40" s="335"/>
      <c r="Q40" s="335"/>
      <c r="R40" s="335"/>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1"/>
      <c r="CC40" s="331"/>
      <c r="CD40" s="331"/>
      <c r="CE40" s="331"/>
      <c r="CF40" s="331"/>
      <c r="CG40" s="331"/>
      <c r="CH40" s="331"/>
      <c r="CI40" s="331"/>
      <c r="CJ40" s="331"/>
      <c r="CK40" s="331"/>
      <c r="CL40" s="331"/>
      <c r="CM40" s="331"/>
      <c r="CN40" s="331"/>
      <c r="CO40" s="331"/>
      <c r="CP40" s="331"/>
      <c r="CQ40" s="331"/>
      <c r="CR40" s="331"/>
      <c r="CS40" s="331"/>
      <c r="CT40" s="331"/>
      <c r="CU40" s="331"/>
      <c r="CV40" s="331"/>
      <c r="CW40" s="331"/>
      <c r="CX40" s="331"/>
      <c r="CY40" s="331"/>
      <c r="CZ40" s="331"/>
      <c r="DA40" s="331"/>
      <c r="DB40" s="331"/>
      <c r="DC40" s="331"/>
      <c r="DD40" s="331"/>
      <c r="DE40" s="331"/>
    </row>
    <row r="41" spans="1:109" s="123" customFormat="1" ht="15">
      <c r="A41" s="138"/>
      <c r="B41" s="95"/>
      <c r="C41" s="95"/>
      <c r="D41" s="96"/>
      <c r="E41" s="97"/>
      <c r="F41" s="97"/>
      <c r="G41"/>
      <c r="H41"/>
      <c r="I41" s="335"/>
      <c r="J41" s="335"/>
      <c r="K41" s="335"/>
      <c r="L41" s="335"/>
      <c r="M41" s="335"/>
      <c r="N41" s="335"/>
      <c r="O41" s="335"/>
      <c r="P41" s="335"/>
      <c r="Q41" s="335"/>
      <c r="R41" s="335"/>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c r="CH41" s="331"/>
      <c r="CI41" s="331"/>
      <c r="CJ41" s="331"/>
      <c r="CK41" s="331"/>
      <c r="CL41" s="331"/>
      <c r="CM41" s="331"/>
      <c r="CN41" s="331"/>
      <c r="CO41" s="331"/>
      <c r="CP41" s="331"/>
      <c r="CQ41" s="331"/>
      <c r="CR41" s="331"/>
      <c r="CS41" s="331"/>
      <c r="CT41" s="331"/>
      <c r="CU41" s="331"/>
      <c r="CV41" s="331"/>
      <c r="CW41" s="331"/>
      <c r="CX41" s="331"/>
      <c r="CY41" s="331"/>
      <c r="CZ41" s="331"/>
      <c r="DA41" s="331"/>
      <c r="DB41" s="331"/>
      <c r="DC41" s="331"/>
      <c r="DD41" s="331"/>
      <c r="DE41" s="331"/>
    </row>
    <row r="42" spans="1:109" s="123" customFormat="1" ht="12.75">
      <c r="A42"/>
      <c r="B42"/>
      <c r="C42" s="237" t="s">
        <v>240</v>
      </c>
      <c r="D42" s="169" t="s">
        <v>413</v>
      </c>
      <c r="E42" s="179" t="s">
        <v>400</v>
      </c>
      <c r="F42" s="170" t="s">
        <v>352</v>
      </c>
      <c r="G42" s="170" t="s">
        <v>334</v>
      </c>
      <c r="H42" s="170" t="s">
        <v>331</v>
      </c>
      <c r="I42" s="335"/>
      <c r="J42" s="335"/>
      <c r="K42" s="335"/>
      <c r="L42" s="335"/>
      <c r="M42" s="335"/>
      <c r="N42" s="335"/>
      <c r="O42" s="335"/>
      <c r="P42" s="335"/>
      <c r="Q42" s="335"/>
      <c r="R42" s="335"/>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1"/>
      <c r="BF42" s="331"/>
      <c r="BG42" s="331"/>
      <c r="BH42" s="331"/>
      <c r="BI42" s="331"/>
      <c r="BJ42" s="331"/>
      <c r="BK42" s="331"/>
      <c r="BL42" s="331"/>
      <c r="BM42" s="331"/>
      <c r="BN42" s="331"/>
      <c r="BO42" s="331"/>
      <c r="BP42" s="331"/>
      <c r="BQ42" s="331"/>
      <c r="BR42" s="331"/>
      <c r="BS42" s="331"/>
      <c r="BT42" s="331"/>
      <c r="BU42" s="331"/>
      <c r="BV42" s="331"/>
      <c r="BW42" s="331"/>
      <c r="BX42" s="331"/>
      <c r="BY42" s="331"/>
      <c r="BZ42" s="331"/>
      <c r="CA42" s="331"/>
      <c r="CB42" s="331"/>
      <c r="CC42" s="331"/>
      <c r="CD42" s="331"/>
      <c r="CE42" s="331"/>
      <c r="CF42" s="331"/>
      <c r="CG42" s="331"/>
      <c r="CH42" s="331"/>
      <c r="CI42" s="331"/>
      <c r="CJ42" s="331"/>
      <c r="CK42" s="331"/>
      <c r="CL42" s="331"/>
      <c r="CM42" s="331"/>
      <c r="CN42" s="331"/>
      <c r="CO42" s="331"/>
      <c r="CP42" s="331"/>
      <c r="CQ42" s="331"/>
      <c r="CR42" s="331"/>
      <c r="CS42" s="331"/>
      <c r="CT42" s="331"/>
      <c r="CU42" s="331"/>
      <c r="CV42" s="331"/>
      <c r="CW42" s="331"/>
      <c r="CX42" s="331"/>
      <c r="CY42" s="331"/>
      <c r="CZ42" s="331"/>
      <c r="DA42" s="331"/>
      <c r="DB42" s="331"/>
      <c r="DC42" s="331"/>
      <c r="DD42" s="331"/>
      <c r="DE42" s="331"/>
    </row>
    <row r="43" spans="1:109" s="123" customFormat="1" ht="12.75">
      <c r="A43"/>
      <c r="B43"/>
      <c r="C43" s="214" t="s">
        <v>241</v>
      </c>
      <c r="D43" s="354">
        <f>D20</f>
        <v>112381.04854466696</v>
      </c>
      <c r="E43" s="355">
        <f>E20</f>
        <v>108810.51082868567</v>
      </c>
      <c r="F43" s="355">
        <v>108810.51082868567</v>
      </c>
      <c r="G43" s="355">
        <v>104037.30788707999</v>
      </c>
      <c r="H43" s="355">
        <v>104037.30788707999</v>
      </c>
      <c r="I43" s="335"/>
      <c r="J43" s="335"/>
      <c r="K43" s="335"/>
      <c r="L43" s="335"/>
      <c r="M43" s="335"/>
      <c r="N43" s="335"/>
      <c r="O43" s="335"/>
      <c r="P43" s="335"/>
      <c r="Q43" s="335"/>
      <c r="R43" s="335"/>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c r="BW43" s="331"/>
      <c r="BX43" s="331"/>
      <c r="BY43" s="331"/>
      <c r="BZ43" s="331"/>
      <c r="CA43" s="331"/>
      <c r="CB43" s="331"/>
      <c r="CC43" s="331"/>
      <c r="CD43" s="331"/>
      <c r="CE43" s="331"/>
      <c r="CF43" s="331"/>
      <c r="CG43" s="331"/>
      <c r="CH43" s="331"/>
      <c r="CI43" s="331"/>
      <c r="CJ43" s="331"/>
      <c r="CK43" s="331"/>
      <c r="CL43" s="331"/>
      <c r="CM43" s="331"/>
      <c r="CN43" s="331"/>
      <c r="CO43" s="331"/>
      <c r="CP43" s="331"/>
      <c r="CQ43" s="331"/>
      <c r="CR43" s="331"/>
      <c r="CS43" s="331"/>
      <c r="CT43" s="331"/>
      <c r="CU43" s="331"/>
      <c r="CV43" s="331"/>
      <c r="CW43" s="331"/>
      <c r="CX43" s="331"/>
      <c r="CY43" s="331"/>
      <c r="CZ43" s="331"/>
      <c r="DA43" s="331"/>
      <c r="DB43" s="331"/>
      <c r="DC43" s="331"/>
      <c r="DD43" s="331"/>
      <c r="DE43" s="331"/>
    </row>
    <row r="44" spans="1:109" s="123" customFormat="1" ht="12.75">
      <c r="A44"/>
      <c r="B44"/>
      <c r="C44" s="211" t="s">
        <v>249</v>
      </c>
      <c r="D44" s="208">
        <v>17930.877</v>
      </c>
      <c r="E44" s="352">
        <v>17485.565999999999</v>
      </c>
      <c r="F44" s="352">
        <v>16470.603999999999</v>
      </c>
      <c r="G44" s="353">
        <v>15307.681</v>
      </c>
      <c r="H44" s="353">
        <v>14478.3</v>
      </c>
      <c r="I44" s="335"/>
      <c r="J44" s="335"/>
      <c r="K44" s="335"/>
      <c r="L44" s="335"/>
      <c r="M44" s="335"/>
      <c r="N44" s="335"/>
      <c r="O44" s="335"/>
      <c r="P44" s="335"/>
      <c r="Q44" s="335"/>
      <c r="R44" s="335"/>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c r="BW44" s="331"/>
      <c r="BX44" s="331"/>
      <c r="BY44" s="331"/>
      <c r="BZ44" s="331"/>
      <c r="CA44" s="331"/>
      <c r="CB44" s="331"/>
      <c r="CC44" s="331"/>
      <c r="CD44" s="331"/>
      <c r="CE44" s="331"/>
      <c r="CF44" s="331"/>
      <c r="CG44" s="331"/>
      <c r="CH44" s="331"/>
      <c r="CI44" s="331"/>
      <c r="CJ44" s="331"/>
      <c r="CK44" s="331"/>
      <c r="CL44" s="331"/>
      <c r="CM44" s="331"/>
      <c r="CN44" s="331"/>
      <c r="CO44" s="331"/>
      <c r="CP44" s="331"/>
      <c r="CQ44" s="331"/>
      <c r="CR44" s="331"/>
      <c r="CS44" s="331"/>
      <c r="CT44" s="331"/>
      <c r="CU44" s="331"/>
      <c r="CV44" s="331"/>
      <c r="CW44" s="331"/>
      <c r="CX44" s="331"/>
      <c r="CY44" s="331"/>
      <c r="CZ44" s="331"/>
      <c r="DA44" s="331"/>
      <c r="DB44" s="331"/>
      <c r="DC44" s="331"/>
      <c r="DD44" s="331"/>
      <c r="DE44" s="331"/>
    </row>
    <row r="45" spans="1:109" s="123" customFormat="1" ht="12.75">
      <c r="A45"/>
      <c r="B45"/>
      <c r="C45" s="350" t="s">
        <v>242</v>
      </c>
      <c r="D45" s="216">
        <f>D43-D44</f>
        <v>94450.171544666955</v>
      </c>
      <c r="E45" s="230">
        <f>E43-E44</f>
        <v>91324.944828685664</v>
      </c>
      <c r="F45" s="230">
        <v>92339.906828685664</v>
      </c>
      <c r="G45" s="351">
        <v>88732.22988708</v>
      </c>
      <c r="H45" s="351">
        <v>89559.007887079992</v>
      </c>
      <c r="I45" s="335"/>
      <c r="J45" s="335"/>
      <c r="K45" s="335"/>
      <c r="L45" s="335"/>
      <c r="M45" s="335"/>
      <c r="N45" s="335"/>
      <c r="O45" s="335"/>
      <c r="P45" s="335"/>
      <c r="Q45" s="335"/>
      <c r="R45" s="335"/>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1"/>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1"/>
      <c r="CC45" s="331"/>
      <c r="CD45" s="331"/>
      <c r="CE45" s="331"/>
      <c r="CF45" s="331"/>
      <c r="CG45" s="331"/>
      <c r="CH45" s="331"/>
      <c r="CI45" s="331"/>
      <c r="CJ45" s="331"/>
      <c r="CK45" s="331"/>
      <c r="CL45" s="331"/>
      <c r="CM45" s="331"/>
      <c r="CN45" s="331"/>
      <c r="CO45" s="331"/>
      <c r="CP45" s="331"/>
      <c r="CQ45" s="331"/>
      <c r="CR45" s="331"/>
      <c r="CS45" s="331"/>
      <c r="CT45" s="331"/>
      <c r="CU45" s="331"/>
      <c r="CV45" s="331"/>
      <c r="CW45" s="331"/>
      <c r="CX45" s="331"/>
      <c r="CY45" s="331"/>
      <c r="CZ45" s="331"/>
      <c r="DA45" s="331"/>
      <c r="DB45" s="331"/>
      <c r="DC45" s="331"/>
      <c r="DD45" s="331"/>
      <c r="DE45" s="331"/>
    </row>
    <row r="46" spans="1:109" s="123" customFormat="1" ht="12.75">
      <c r="A46" s="325"/>
      <c r="B46" s="326"/>
      <c r="C46" s="211" t="s">
        <v>247</v>
      </c>
      <c r="D46" s="208">
        <f>SUM(D24:D25)</f>
        <v>45574.938323219998</v>
      </c>
      <c r="E46" s="352">
        <f>SUM(E24:E25)</f>
        <v>45034.81120935997</v>
      </c>
      <c r="F46" s="352">
        <f>SUM(F24:F25)</f>
        <v>43652.704636740003</v>
      </c>
      <c r="G46" s="353">
        <v>43272.635014380008</v>
      </c>
      <c r="H46" s="353">
        <v>43272.635014380008</v>
      </c>
      <c r="I46" s="335"/>
      <c r="J46" s="335"/>
      <c r="K46" s="335"/>
      <c r="L46" s="335"/>
      <c r="M46" s="335"/>
      <c r="N46" s="335"/>
      <c r="O46" s="335"/>
      <c r="P46" s="335"/>
      <c r="Q46" s="335"/>
      <c r="R46" s="335"/>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c r="AY46" s="331"/>
      <c r="AZ46" s="331"/>
      <c r="BA46" s="331"/>
      <c r="BB46" s="331"/>
      <c r="BC46" s="331"/>
      <c r="BD46" s="331"/>
      <c r="BE46" s="331"/>
      <c r="BF46" s="331"/>
      <c r="BG46" s="331"/>
      <c r="BH46" s="331"/>
      <c r="BI46" s="331"/>
      <c r="BJ46" s="331"/>
      <c r="BK46" s="331"/>
      <c r="BL46" s="331"/>
      <c r="BM46" s="331"/>
      <c r="BN46" s="331"/>
      <c r="BO46" s="331"/>
      <c r="BP46" s="331"/>
      <c r="BQ46" s="331"/>
      <c r="BR46" s="331"/>
      <c r="BS46" s="331"/>
      <c r="BT46" s="331"/>
      <c r="BU46" s="331"/>
      <c r="BV46" s="331"/>
      <c r="BW46" s="331"/>
      <c r="BX46" s="331"/>
      <c r="BY46" s="331"/>
      <c r="BZ46" s="331"/>
      <c r="CA46" s="331"/>
      <c r="CB46" s="331"/>
      <c r="CC46" s="331"/>
      <c r="CD46" s="331"/>
      <c r="CE46" s="331"/>
      <c r="CF46" s="331"/>
      <c r="CG46" s="331"/>
      <c r="CH46" s="331"/>
      <c r="CI46" s="331"/>
      <c r="CJ46" s="331"/>
      <c r="CK46" s="331"/>
      <c r="CL46" s="331"/>
      <c r="CM46" s="331"/>
      <c r="CN46" s="331"/>
      <c r="CO46" s="331"/>
      <c r="CP46" s="331"/>
      <c r="CQ46" s="331"/>
      <c r="CR46" s="331"/>
      <c r="CS46" s="331"/>
      <c r="CT46" s="331"/>
      <c r="CU46" s="331"/>
      <c r="CV46" s="331"/>
      <c r="CW46" s="331"/>
      <c r="CX46" s="331"/>
      <c r="CY46" s="331"/>
      <c r="CZ46" s="331"/>
      <c r="DA46" s="331"/>
      <c r="DB46" s="331"/>
      <c r="DC46" s="331"/>
      <c r="DD46" s="331"/>
      <c r="DE46" s="331"/>
    </row>
    <row r="47" spans="1:109" s="123" customFormat="1" ht="12.75">
      <c r="A47" s="325"/>
      <c r="B47" s="326"/>
      <c r="C47" s="350" t="s">
        <v>252</v>
      </c>
      <c r="D47" s="216">
        <f>D45+D46</f>
        <v>140025.10986788696</v>
      </c>
      <c r="E47" s="230">
        <f>E45+E46</f>
        <v>136359.75603804563</v>
      </c>
      <c r="F47" s="230">
        <v>137374.71803804563</v>
      </c>
      <c r="G47" s="351">
        <v>132004.86490146001</v>
      </c>
      <c r="H47" s="351">
        <v>132831.64290146</v>
      </c>
      <c r="I47" s="335"/>
      <c r="J47" s="335"/>
      <c r="K47" s="335"/>
      <c r="L47" s="335"/>
      <c r="M47" s="335"/>
      <c r="N47" s="335"/>
      <c r="O47" s="335"/>
      <c r="P47" s="335"/>
      <c r="Q47" s="335"/>
      <c r="R47" s="335"/>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331"/>
      <c r="AW47" s="331"/>
      <c r="AX47" s="331"/>
      <c r="AY47" s="331"/>
      <c r="AZ47" s="331"/>
      <c r="BA47" s="331"/>
      <c r="BB47" s="331"/>
      <c r="BC47" s="331"/>
      <c r="BD47" s="331"/>
      <c r="BE47" s="331"/>
      <c r="BF47" s="331"/>
      <c r="BG47" s="331"/>
      <c r="BH47" s="331"/>
      <c r="BI47" s="331"/>
      <c r="BJ47" s="331"/>
      <c r="BK47" s="331"/>
      <c r="BL47" s="331"/>
      <c r="BM47" s="331"/>
      <c r="BN47" s="331"/>
      <c r="BO47" s="331"/>
      <c r="BP47" s="331"/>
      <c r="BQ47" s="331"/>
      <c r="BR47" s="331"/>
      <c r="BS47" s="331"/>
      <c r="BT47" s="331"/>
      <c r="BU47" s="331"/>
      <c r="BV47" s="331"/>
      <c r="BW47" s="331"/>
      <c r="BX47" s="331"/>
      <c r="BY47" s="331"/>
      <c r="BZ47" s="331"/>
      <c r="CA47" s="331"/>
      <c r="CB47" s="331"/>
      <c r="CC47" s="331"/>
      <c r="CD47" s="331"/>
      <c r="CE47" s="331"/>
      <c r="CF47" s="331"/>
      <c r="CG47" s="331"/>
      <c r="CH47" s="331"/>
      <c r="CI47" s="331"/>
      <c r="CJ47" s="331"/>
      <c r="CK47" s="331"/>
      <c r="CL47" s="331"/>
      <c r="CM47" s="331"/>
      <c r="CN47" s="331"/>
      <c r="CO47" s="331"/>
      <c r="CP47" s="331"/>
      <c r="CQ47" s="331"/>
      <c r="CR47" s="331"/>
      <c r="CS47" s="331"/>
      <c r="CT47" s="331"/>
      <c r="CU47" s="331"/>
      <c r="CV47" s="331"/>
      <c r="CW47" s="331"/>
      <c r="CX47" s="331"/>
      <c r="CY47" s="331"/>
      <c r="CZ47" s="331"/>
      <c r="DA47" s="331"/>
      <c r="DB47" s="331"/>
      <c r="DC47" s="331"/>
      <c r="DD47" s="331"/>
      <c r="DE47" s="331"/>
    </row>
    <row r="48" spans="1:109" s="123" customFormat="1" ht="12.75">
      <c r="A48" s="325"/>
      <c r="B48" s="326"/>
      <c r="D48" s="344"/>
      <c r="E48" s="335"/>
      <c r="F48" s="335"/>
      <c r="G48" s="335"/>
      <c r="H48" s="335"/>
      <c r="I48" s="335"/>
      <c r="J48" s="335"/>
      <c r="K48" s="335"/>
      <c r="L48" s="335"/>
      <c r="M48" s="335"/>
      <c r="N48" s="335"/>
      <c r="O48" s="335"/>
      <c r="P48" s="335"/>
      <c r="Q48" s="335"/>
      <c r="R48" s="335"/>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31"/>
      <c r="AY48" s="331"/>
      <c r="AZ48" s="331"/>
      <c r="BA48" s="331"/>
      <c r="BB48" s="331"/>
      <c r="BC48" s="331"/>
      <c r="BD48" s="331"/>
      <c r="BE48" s="331"/>
      <c r="BF48" s="331"/>
      <c r="BG48" s="331"/>
      <c r="BH48" s="331"/>
      <c r="BI48" s="331"/>
      <c r="BJ48" s="331"/>
      <c r="BK48" s="331"/>
      <c r="BL48" s="331"/>
      <c r="BM48" s="331"/>
      <c r="BN48" s="331"/>
      <c r="BO48" s="331"/>
      <c r="BP48" s="331"/>
      <c r="BQ48" s="331"/>
      <c r="BR48" s="331"/>
      <c r="BS48" s="331"/>
      <c r="BT48" s="331"/>
      <c r="BU48" s="331"/>
      <c r="BV48" s="331"/>
      <c r="BW48" s="331"/>
      <c r="BX48" s="331"/>
      <c r="BY48" s="331"/>
      <c r="BZ48" s="331"/>
      <c r="CA48" s="331"/>
      <c r="CB48" s="331"/>
      <c r="CC48" s="331"/>
      <c r="CD48" s="331"/>
      <c r="CE48" s="331"/>
      <c r="CF48" s="331"/>
      <c r="CG48" s="331"/>
      <c r="CH48" s="331"/>
      <c r="CI48" s="331"/>
      <c r="CJ48" s="331"/>
      <c r="CK48" s="331"/>
      <c r="CL48" s="331"/>
      <c r="CM48" s="331"/>
      <c r="CN48" s="331"/>
      <c r="CO48" s="331"/>
      <c r="CP48" s="331"/>
      <c r="CQ48" s="331"/>
      <c r="CR48" s="331"/>
      <c r="CS48" s="331"/>
      <c r="CT48" s="331"/>
      <c r="CU48" s="331"/>
      <c r="CV48" s="331"/>
      <c r="CW48" s="331"/>
      <c r="CX48" s="331"/>
      <c r="CY48" s="331"/>
      <c r="CZ48" s="331"/>
      <c r="DA48" s="331"/>
      <c r="DB48" s="331"/>
      <c r="DC48" s="331"/>
      <c r="DD48" s="331"/>
      <c r="DE48" s="331"/>
    </row>
    <row r="49" spans="1:109" s="123" customFormat="1" ht="12.75">
      <c r="A49" s="325"/>
      <c r="B49" s="326"/>
      <c r="C49" s="346" t="s">
        <v>245</v>
      </c>
      <c r="D49" s="344"/>
      <c r="E49" s="337"/>
      <c r="F49" s="337"/>
      <c r="G49" s="337"/>
      <c r="H49" s="337"/>
      <c r="I49" s="337"/>
      <c r="J49" s="337"/>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1"/>
      <c r="CC49" s="331"/>
      <c r="CD49" s="331"/>
      <c r="CE49" s="331"/>
      <c r="CF49" s="331"/>
      <c r="CG49" s="331"/>
      <c r="CH49" s="331"/>
      <c r="CI49" s="331"/>
      <c r="CJ49" s="331"/>
      <c r="CK49" s="331"/>
      <c r="CL49" s="331"/>
      <c r="CM49" s="331"/>
      <c r="CN49" s="331"/>
      <c r="CO49" s="331"/>
      <c r="CP49" s="331"/>
      <c r="CQ49" s="331"/>
      <c r="CR49" s="331"/>
      <c r="CS49" s="331"/>
      <c r="CT49" s="331"/>
      <c r="CU49" s="331"/>
      <c r="CV49" s="331"/>
      <c r="CW49" s="331"/>
      <c r="CX49" s="331"/>
      <c r="CY49" s="331"/>
      <c r="CZ49" s="331"/>
      <c r="DA49" s="331"/>
      <c r="DB49" s="331"/>
      <c r="DC49" s="331"/>
      <c r="DD49" s="331"/>
      <c r="DE49" s="331"/>
    </row>
    <row r="50" spans="1:109" s="123" customFormat="1" ht="12.75">
      <c r="A50" s="325"/>
      <c r="B50" s="338"/>
      <c r="D50" s="344"/>
      <c r="E50" s="340"/>
      <c r="F50" s="340"/>
      <c r="G50" s="340"/>
      <c r="H50" s="340"/>
      <c r="I50" s="340"/>
      <c r="J50" s="340"/>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1"/>
      <c r="BP50" s="331"/>
      <c r="BQ50" s="331"/>
      <c r="BR50" s="331"/>
      <c r="BS50" s="331"/>
      <c r="BT50" s="331"/>
      <c r="BU50" s="331"/>
      <c r="BV50" s="331"/>
      <c r="BW50" s="331"/>
      <c r="BX50" s="331"/>
      <c r="BY50" s="331"/>
      <c r="BZ50" s="331"/>
      <c r="CA50" s="331"/>
      <c r="CB50" s="331"/>
      <c r="CC50" s="331"/>
      <c r="CD50" s="331"/>
      <c r="CE50" s="331"/>
      <c r="CF50" s="331"/>
      <c r="CG50" s="331"/>
      <c r="CH50" s="331"/>
      <c r="CI50" s="331"/>
      <c r="CJ50" s="331"/>
      <c r="CK50" s="331"/>
      <c r="CL50" s="331"/>
      <c r="CM50" s="331"/>
      <c r="CN50" s="331"/>
      <c r="CO50" s="331"/>
      <c r="CP50" s="331"/>
      <c r="CQ50" s="331"/>
      <c r="CR50" s="331"/>
      <c r="CS50" s="331"/>
      <c r="CT50" s="331"/>
      <c r="CU50" s="331"/>
      <c r="CV50" s="331"/>
      <c r="CW50" s="331"/>
      <c r="CX50" s="331"/>
      <c r="CY50" s="331"/>
      <c r="CZ50" s="331"/>
      <c r="DA50" s="331"/>
      <c r="DB50" s="331"/>
      <c r="DC50" s="331"/>
      <c r="DD50" s="331"/>
      <c r="DE50" s="331"/>
    </row>
    <row r="51" spans="1:109" s="123" customFormat="1" ht="12.75">
      <c r="A51" s="325"/>
      <c r="B51" s="338"/>
      <c r="C51" s="339"/>
      <c r="D51" s="344"/>
      <c r="E51" s="340"/>
      <c r="F51" s="340"/>
      <c r="G51" s="340"/>
      <c r="H51" s="340"/>
      <c r="I51" s="340"/>
      <c r="J51" s="340"/>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1"/>
      <c r="AY51" s="331"/>
      <c r="AZ51" s="331"/>
      <c r="BA51" s="331"/>
      <c r="BB51" s="331"/>
      <c r="BC51" s="331"/>
      <c r="BD51" s="331"/>
      <c r="BE51" s="331"/>
      <c r="BF51" s="331"/>
      <c r="BG51" s="331"/>
      <c r="BH51" s="331"/>
      <c r="BI51" s="331"/>
      <c r="BJ51" s="331"/>
      <c r="BK51" s="331"/>
      <c r="BL51" s="331"/>
      <c r="BM51" s="331"/>
      <c r="BN51" s="331"/>
      <c r="BO51" s="331"/>
      <c r="BP51" s="331"/>
      <c r="BQ51" s="331"/>
      <c r="BR51" s="331"/>
      <c r="BS51" s="331"/>
      <c r="BT51" s="331"/>
      <c r="BU51" s="331"/>
      <c r="BV51" s="331"/>
      <c r="BW51" s="331"/>
      <c r="BX51" s="331"/>
      <c r="BY51" s="331"/>
      <c r="BZ51" s="331"/>
      <c r="CA51" s="331"/>
      <c r="CB51" s="331"/>
      <c r="CC51" s="331"/>
      <c r="CD51" s="331"/>
      <c r="CE51" s="331"/>
      <c r="CF51" s="331"/>
      <c r="CG51" s="331"/>
      <c r="CH51" s="331"/>
      <c r="CI51" s="331"/>
      <c r="CJ51" s="331"/>
      <c r="CK51" s="331"/>
      <c r="CL51" s="331"/>
      <c r="CM51" s="331"/>
      <c r="CN51" s="331"/>
      <c r="CO51" s="331"/>
      <c r="CP51" s="331"/>
      <c r="CQ51" s="331"/>
      <c r="CR51" s="331"/>
      <c r="CS51" s="331"/>
      <c r="CT51" s="331"/>
      <c r="CU51" s="331"/>
      <c r="CV51" s="331"/>
      <c r="CW51" s="331"/>
      <c r="CX51" s="331"/>
      <c r="CY51" s="331"/>
      <c r="CZ51" s="331"/>
      <c r="DA51" s="331"/>
      <c r="DB51" s="331"/>
      <c r="DC51" s="331"/>
      <c r="DD51" s="331"/>
      <c r="DE51" s="331"/>
    </row>
    <row r="52" spans="1:109" s="123" customFormat="1" ht="12.75">
      <c r="A52" s="325"/>
      <c r="B52" s="338"/>
      <c r="C52" s="339"/>
      <c r="D52" s="344"/>
      <c r="E52" s="340"/>
      <c r="F52" s="340"/>
      <c r="G52" s="340"/>
      <c r="H52" s="340"/>
      <c r="I52" s="340"/>
      <c r="J52" s="340"/>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c r="AY52" s="331"/>
      <c r="AZ52" s="331"/>
      <c r="BA52" s="331"/>
      <c r="BB52" s="331"/>
      <c r="BC52" s="331"/>
      <c r="BD52" s="331"/>
      <c r="BE52" s="331"/>
      <c r="BF52" s="331"/>
      <c r="BG52" s="331"/>
      <c r="BH52" s="331"/>
      <c r="BI52" s="331"/>
      <c r="BJ52" s="331"/>
      <c r="BK52" s="331"/>
      <c r="BL52" s="331"/>
      <c r="BM52" s="331"/>
      <c r="BN52" s="331"/>
      <c r="BO52" s="331"/>
      <c r="BP52" s="331"/>
      <c r="BQ52" s="331"/>
      <c r="BR52" s="331"/>
      <c r="BS52" s="331"/>
      <c r="BT52" s="331"/>
      <c r="BU52" s="331"/>
      <c r="BV52" s="331"/>
      <c r="BW52" s="331"/>
      <c r="BX52" s="331"/>
      <c r="BY52" s="331"/>
      <c r="BZ52" s="331"/>
      <c r="CA52" s="331"/>
      <c r="CB52" s="331"/>
      <c r="CC52" s="331"/>
      <c r="CD52" s="331"/>
      <c r="CE52" s="331"/>
      <c r="CF52" s="331"/>
      <c r="CG52" s="331"/>
      <c r="CH52" s="331"/>
      <c r="CI52" s="331"/>
      <c r="CJ52" s="331"/>
      <c r="CK52" s="331"/>
      <c r="CL52" s="331"/>
      <c r="CM52" s="331"/>
      <c r="CN52" s="331"/>
      <c r="CO52" s="331"/>
      <c r="CP52" s="331"/>
      <c r="CQ52" s="331"/>
      <c r="CR52" s="331"/>
      <c r="CS52" s="331"/>
      <c r="CT52" s="331"/>
      <c r="CU52" s="331"/>
      <c r="CV52" s="331"/>
      <c r="CW52" s="331"/>
      <c r="CX52" s="331"/>
      <c r="CY52" s="331"/>
      <c r="CZ52" s="331"/>
      <c r="DA52" s="331"/>
      <c r="DB52" s="331"/>
      <c r="DC52" s="331"/>
      <c r="DD52" s="331"/>
      <c r="DE52" s="331"/>
    </row>
    <row r="53" spans="1:109" s="123" customFormat="1" ht="12.75">
      <c r="A53" s="325"/>
      <c r="B53" s="338"/>
      <c r="C53" s="339"/>
      <c r="D53" s="344"/>
      <c r="E53" s="340"/>
      <c r="F53" s="340"/>
      <c r="G53" s="340"/>
      <c r="H53" s="340"/>
      <c r="I53" s="340"/>
      <c r="J53" s="340"/>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1"/>
      <c r="CC53" s="331"/>
      <c r="CD53" s="331"/>
      <c r="CE53" s="331"/>
      <c r="CF53" s="331"/>
      <c r="CG53" s="331"/>
      <c r="CH53" s="331"/>
      <c r="CI53" s="331"/>
      <c r="CJ53" s="331"/>
      <c r="CK53" s="331"/>
      <c r="CL53" s="331"/>
      <c r="CM53" s="331"/>
      <c r="CN53" s="331"/>
      <c r="CO53" s="331"/>
      <c r="CP53" s="331"/>
      <c r="CQ53" s="331"/>
      <c r="CR53" s="331"/>
      <c r="CS53" s="331"/>
      <c r="CT53" s="331"/>
      <c r="CU53" s="331"/>
      <c r="CV53" s="331"/>
      <c r="CW53" s="331"/>
      <c r="CX53" s="331"/>
      <c r="CY53" s="331"/>
      <c r="CZ53" s="331"/>
      <c r="DA53" s="331"/>
      <c r="DB53" s="331"/>
      <c r="DC53" s="331"/>
      <c r="DD53" s="331"/>
      <c r="DE53" s="331"/>
    </row>
    <row r="54" spans="1:109" s="123" customFormat="1" ht="12.75">
      <c r="A54" s="325"/>
      <c r="B54" s="338"/>
      <c r="C54" s="339"/>
      <c r="D54" s="344"/>
      <c r="E54" s="340"/>
      <c r="F54" s="340"/>
      <c r="G54" s="340"/>
      <c r="H54" s="340"/>
      <c r="I54" s="340"/>
      <c r="J54" s="340"/>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1"/>
      <c r="CC54" s="331"/>
      <c r="CD54" s="331"/>
      <c r="CE54" s="331"/>
      <c r="CF54" s="331"/>
      <c r="CG54" s="331"/>
      <c r="CH54" s="331"/>
      <c r="CI54" s="331"/>
      <c r="CJ54" s="331"/>
      <c r="CK54" s="331"/>
      <c r="CL54" s="331"/>
      <c r="CM54" s="331"/>
      <c r="CN54" s="331"/>
      <c r="CO54" s="331"/>
      <c r="CP54" s="331"/>
      <c r="CQ54" s="331"/>
      <c r="CR54" s="331"/>
      <c r="CS54" s="331"/>
      <c r="CT54" s="331"/>
      <c r="CU54" s="331"/>
      <c r="CV54" s="331"/>
      <c r="CW54" s="331"/>
      <c r="CX54" s="331"/>
      <c r="CY54" s="331"/>
      <c r="CZ54" s="331"/>
      <c r="DA54" s="331"/>
      <c r="DB54" s="331"/>
      <c r="DC54" s="331"/>
      <c r="DD54" s="331"/>
      <c r="DE54" s="331"/>
    </row>
    <row r="55" spans="1:109" s="123" customFormat="1" ht="12.75">
      <c r="A55" s="325"/>
      <c r="B55" s="338"/>
      <c r="C55" s="339"/>
      <c r="D55" s="344"/>
      <c r="E55" s="340"/>
      <c r="F55" s="340"/>
      <c r="G55" s="340"/>
      <c r="H55" s="340"/>
      <c r="I55" s="340"/>
      <c r="J55" s="340"/>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1"/>
      <c r="BK55" s="331"/>
      <c r="BL55" s="331"/>
      <c r="BM55" s="331"/>
      <c r="BN55" s="331"/>
      <c r="BO55" s="331"/>
      <c r="BP55" s="331"/>
      <c r="BQ55" s="331"/>
      <c r="BR55" s="331"/>
      <c r="BS55" s="331"/>
      <c r="BT55" s="331"/>
      <c r="BU55" s="331"/>
      <c r="BV55" s="331"/>
      <c r="BW55" s="331"/>
      <c r="BX55" s="331"/>
      <c r="BY55" s="331"/>
      <c r="BZ55" s="331"/>
      <c r="CA55" s="331"/>
      <c r="CB55" s="331"/>
      <c r="CC55" s="331"/>
      <c r="CD55" s="331"/>
      <c r="CE55" s="331"/>
      <c r="CF55" s="331"/>
      <c r="CG55" s="331"/>
      <c r="CH55" s="331"/>
      <c r="CI55" s="331"/>
      <c r="CJ55" s="331"/>
      <c r="CK55" s="331"/>
      <c r="CL55" s="331"/>
      <c r="CM55" s="331"/>
      <c r="CN55" s="331"/>
      <c r="CO55" s="331"/>
      <c r="CP55" s="331"/>
      <c r="CQ55" s="331"/>
      <c r="CR55" s="331"/>
      <c r="CS55" s="331"/>
      <c r="CT55" s="331"/>
      <c r="CU55" s="331"/>
      <c r="CV55" s="331"/>
      <c r="CW55" s="331"/>
      <c r="CX55" s="331"/>
      <c r="CY55" s="331"/>
      <c r="CZ55" s="331"/>
      <c r="DA55" s="331"/>
      <c r="DB55" s="331"/>
      <c r="DC55" s="331"/>
      <c r="DD55" s="331"/>
      <c r="DE55" s="331"/>
    </row>
    <row r="56" spans="1:109" s="123" customFormat="1" ht="12.75">
      <c r="A56" s="325"/>
      <c r="B56" s="338"/>
      <c r="C56" s="339"/>
      <c r="D56" s="344"/>
      <c r="E56" s="340"/>
      <c r="F56" s="340"/>
      <c r="G56" s="340"/>
      <c r="H56" s="340"/>
      <c r="I56" s="340"/>
      <c r="J56" s="340"/>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c r="AY56" s="331"/>
      <c r="AZ56" s="331"/>
      <c r="BA56" s="331"/>
      <c r="BB56" s="331"/>
      <c r="BC56" s="331"/>
      <c r="BD56" s="331"/>
      <c r="BE56" s="331"/>
      <c r="BF56" s="331"/>
      <c r="BG56" s="331"/>
      <c r="BH56" s="331"/>
      <c r="BI56" s="331"/>
      <c r="BJ56" s="331"/>
      <c r="BK56" s="331"/>
      <c r="BL56" s="331"/>
      <c r="BM56" s="331"/>
      <c r="BN56" s="331"/>
      <c r="BO56" s="331"/>
      <c r="BP56" s="331"/>
      <c r="BQ56" s="331"/>
      <c r="BR56" s="331"/>
      <c r="BS56" s="331"/>
      <c r="BT56" s="331"/>
      <c r="BU56" s="331"/>
      <c r="BV56" s="331"/>
      <c r="BW56" s="331"/>
      <c r="BX56" s="331"/>
      <c r="BY56" s="331"/>
      <c r="BZ56" s="331"/>
      <c r="CA56" s="331"/>
      <c r="CB56" s="331"/>
      <c r="CC56" s="331"/>
      <c r="CD56" s="331"/>
      <c r="CE56" s="331"/>
      <c r="CF56" s="331"/>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331"/>
    </row>
    <row r="57" spans="1:109" s="133" customFormat="1" ht="12.75">
      <c r="A57" s="341"/>
      <c r="B57" s="342"/>
      <c r="C57" s="339"/>
      <c r="D57" s="344"/>
      <c r="E57" s="339"/>
      <c r="F57" s="339"/>
      <c r="G57" s="339"/>
      <c r="H57" s="339"/>
      <c r="I57" s="339"/>
      <c r="J57" s="339"/>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1"/>
      <c r="AY57" s="341"/>
      <c r="AZ57" s="341"/>
      <c r="BA57" s="341"/>
      <c r="BB57" s="341"/>
      <c r="BC57" s="341"/>
      <c r="BD57" s="341"/>
      <c r="BE57" s="341"/>
      <c r="BF57" s="341"/>
      <c r="BG57" s="341"/>
      <c r="BH57" s="341"/>
      <c r="BI57" s="341"/>
      <c r="BJ57" s="341"/>
      <c r="BK57" s="341"/>
      <c r="BL57" s="341"/>
      <c r="BM57" s="341"/>
      <c r="BN57" s="341"/>
      <c r="BO57" s="341"/>
      <c r="BP57" s="341"/>
      <c r="BQ57" s="341"/>
      <c r="BR57" s="341"/>
      <c r="BS57" s="341"/>
      <c r="BT57" s="341"/>
      <c r="BU57" s="341"/>
      <c r="BV57" s="341"/>
      <c r="BW57" s="341"/>
      <c r="BX57" s="341"/>
      <c r="BY57" s="341"/>
      <c r="BZ57" s="341"/>
      <c r="CA57" s="341"/>
      <c r="CB57" s="341"/>
      <c r="CC57" s="341"/>
      <c r="CD57" s="341"/>
      <c r="CE57" s="341"/>
      <c r="CF57" s="341"/>
      <c r="CG57" s="341"/>
      <c r="CH57" s="341"/>
      <c r="CI57" s="341"/>
      <c r="CJ57" s="341"/>
      <c r="CK57" s="341"/>
      <c r="CL57" s="341"/>
      <c r="CM57" s="341"/>
      <c r="CN57" s="341"/>
      <c r="CO57" s="341"/>
      <c r="CP57" s="341"/>
      <c r="CQ57" s="341"/>
      <c r="CR57" s="341"/>
      <c r="CS57" s="341"/>
      <c r="CT57" s="341"/>
      <c r="CU57" s="341"/>
      <c r="CV57" s="341"/>
      <c r="CW57" s="341"/>
      <c r="CX57" s="341"/>
      <c r="CY57" s="341"/>
      <c r="CZ57" s="341"/>
      <c r="DA57" s="341"/>
      <c r="DB57" s="341"/>
      <c r="DC57" s="341"/>
      <c r="DD57" s="341"/>
      <c r="DE57" s="341"/>
    </row>
    <row r="58" spans="1:109" s="133" customFormat="1" ht="12.75">
      <c r="A58" s="341"/>
      <c r="B58" s="342"/>
      <c r="C58" s="339"/>
      <c r="D58" s="344"/>
      <c r="E58" s="339"/>
      <c r="F58" s="339"/>
      <c r="G58" s="339"/>
      <c r="H58" s="339"/>
      <c r="I58" s="339"/>
      <c r="J58" s="339"/>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1"/>
      <c r="AW58" s="341"/>
      <c r="AX58" s="341"/>
      <c r="AY58" s="341"/>
      <c r="AZ58" s="341"/>
      <c r="BA58" s="341"/>
      <c r="BB58" s="341"/>
      <c r="BC58" s="341"/>
      <c r="BD58" s="341"/>
      <c r="BE58" s="341"/>
      <c r="BF58" s="341"/>
      <c r="BG58" s="341"/>
      <c r="BH58" s="341"/>
      <c r="BI58" s="341"/>
      <c r="BJ58" s="341"/>
      <c r="BK58" s="341"/>
      <c r="BL58" s="341"/>
      <c r="BM58" s="341"/>
      <c r="BN58" s="341"/>
      <c r="BO58" s="341"/>
      <c r="BP58" s="341"/>
      <c r="BQ58" s="341"/>
      <c r="BR58" s="341"/>
      <c r="BS58" s="341"/>
      <c r="BT58" s="341"/>
      <c r="BU58" s="341"/>
      <c r="BV58" s="341"/>
      <c r="BW58" s="341"/>
      <c r="BX58" s="341"/>
      <c r="BY58" s="341"/>
      <c r="BZ58" s="341"/>
      <c r="CA58" s="341"/>
      <c r="CB58" s="341"/>
      <c r="CC58" s="341"/>
      <c r="CD58" s="341"/>
      <c r="CE58" s="341"/>
      <c r="CF58" s="341"/>
      <c r="CG58" s="341"/>
      <c r="CH58" s="341"/>
      <c r="CI58" s="341"/>
      <c r="CJ58" s="341"/>
      <c r="CK58" s="341"/>
      <c r="CL58" s="341"/>
      <c r="CM58" s="341"/>
      <c r="CN58" s="341"/>
      <c r="CO58" s="341"/>
      <c r="CP58" s="341"/>
      <c r="CQ58" s="341"/>
      <c r="CR58" s="341"/>
      <c r="CS58" s="341"/>
      <c r="CT58" s="341"/>
      <c r="CU58" s="341"/>
      <c r="CV58" s="341"/>
      <c r="CW58" s="341"/>
      <c r="CX58" s="341"/>
      <c r="CY58" s="341"/>
      <c r="CZ58" s="341"/>
      <c r="DA58" s="341"/>
      <c r="DB58" s="341"/>
      <c r="DC58" s="341"/>
      <c r="DD58" s="341"/>
      <c r="DE58" s="341"/>
    </row>
    <row r="59" spans="1:109" s="133" customFormat="1" ht="12.75">
      <c r="A59" s="341"/>
      <c r="B59" s="342"/>
      <c r="C59" s="339"/>
      <c r="D59" s="344"/>
      <c r="E59" s="339"/>
      <c r="F59" s="339"/>
      <c r="G59" s="339"/>
      <c r="H59" s="339"/>
      <c r="I59" s="339"/>
      <c r="J59" s="339"/>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c r="BH59" s="341"/>
      <c r="BI59" s="341"/>
      <c r="BJ59" s="341"/>
      <c r="BK59" s="341"/>
      <c r="BL59" s="341"/>
      <c r="BM59" s="341"/>
      <c r="BN59" s="341"/>
      <c r="BO59" s="341"/>
      <c r="BP59" s="341"/>
      <c r="BQ59" s="341"/>
      <c r="BR59" s="341"/>
      <c r="BS59" s="341"/>
      <c r="BT59" s="341"/>
      <c r="BU59" s="341"/>
      <c r="BV59" s="341"/>
      <c r="BW59" s="341"/>
      <c r="BX59" s="341"/>
      <c r="BY59" s="341"/>
      <c r="BZ59" s="341"/>
      <c r="CA59" s="341"/>
      <c r="CB59" s="341"/>
      <c r="CC59" s="341"/>
      <c r="CD59" s="341"/>
      <c r="CE59" s="341"/>
      <c r="CF59" s="341"/>
      <c r="CG59" s="341"/>
      <c r="CH59" s="341"/>
      <c r="CI59" s="341"/>
      <c r="CJ59" s="341"/>
      <c r="CK59" s="341"/>
      <c r="CL59" s="341"/>
      <c r="CM59" s="341"/>
      <c r="CN59" s="341"/>
      <c r="CO59" s="341"/>
      <c r="CP59" s="341"/>
      <c r="CQ59" s="341"/>
      <c r="CR59" s="341"/>
      <c r="CS59" s="341"/>
      <c r="CT59" s="341"/>
      <c r="CU59" s="341"/>
      <c r="CV59" s="341"/>
      <c r="CW59" s="341"/>
      <c r="CX59" s="341"/>
      <c r="CY59" s="341"/>
      <c r="CZ59" s="341"/>
      <c r="DA59" s="341"/>
      <c r="DB59" s="341"/>
      <c r="DC59" s="341"/>
      <c r="DD59" s="341"/>
      <c r="DE59" s="341"/>
    </row>
    <row r="60" spans="1:109" s="133" customFormat="1" ht="12.75">
      <c r="A60" s="341"/>
      <c r="B60" s="342"/>
      <c r="C60" s="339"/>
      <c r="D60" s="344"/>
      <c r="E60" s="339"/>
      <c r="F60" s="339"/>
      <c r="G60" s="339"/>
      <c r="H60" s="339"/>
      <c r="I60" s="339"/>
      <c r="J60" s="339"/>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1"/>
      <c r="AW60" s="341"/>
      <c r="AX60" s="341"/>
      <c r="AY60" s="341"/>
      <c r="AZ60" s="341"/>
      <c r="BA60" s="341"/>
      <c r="BB60" s="341"/>
      <c r="BC60" s="341"/>
      <c r="BD60" s="341"/>
      <c r="BE60" s="341"/>
      <c r="BF60" s="341"/>
      <c r="BG60" s="341"/>
      <c r="BH60" s="341"/>
      <c r="BI60" s="341"/>
      <c r="BJ60" s="341"/>
      <c r="BK60" s="341"/>
      <c r="BL60" s="341"/>
      <c r="BM60" s="341"/>
      <c r="BN60" s="341"/>
      <c r="BO60" s="341"/>
      <c r="BP60" s="341"/>
      <c r="BQ60" s="341"/>
      <c r="BR60" s="341"/>
      <c r="BS60" s="341"/>
      <c r="BT60" s="341"/>
      <c r="BU60" s="341"/>
      <c r="BV60" s="341"/>
      <c r="BW60" s="341"/>
      <c r="BX60" s="341"/>
      <c r="BY60" s="341"/>
      <c r="BZ60" s="341"/>
      <c r="CA60" s="341"/>
      <c r="CB60" s="341"/>
      <c r="CC60" s="341"/>
      <c r="CD60" s="341"/>
      <c r="CE60" s="341"/>
      <c r="CF60" s="341"/>
      <c r="CG60" s="341"/>
      <c r="CH60" s="341"/>
      <c r="CI60" s="341"/>
      <c r="CJ60" s="341"/>
      <c r="CK60" s="341"/>
      <c r="CL60" s="341"/>
      <c r="CM60" s="341"/>
      <c r="CN60" s="341"/>
      <c r="CO60" s="341"/>
      <c r="CP60" s="341"/>
      <c r="CQ60" s="341"/>
      <c r="CR60" s="341"/>
      <c r="CS60" s="341"/>
      <c r="CT60" s="341"/>
      <c r="CU60" s="341"/>
      <c r="CV60" s="341"/>
      <c r="CW60" s="341"/>
      <c r="CX60" s="341"/>
      <c r="CY60" s="341"/>
      <c r="CZ60" s="341"/>
      <c r="DA60" s="341"/>
      <c r="DB60" s="341"/>
      <c r="DC60" s="341"/>
      <c r="DD60" s="341"/>
      <c r="DE60" s="341"/>
    </row>
    <row r="61" spans="1:109" s="133" customFormat="1" ht="12.75">
      <c r="A61" s="341"/>
      <c r="B61" s="342"/>
      <c r="C61" s="339"/>
      <c r="D61" s="344"/>
      <c r="E61" s="339"/>
      <c r="F61" s="339"/>
      <c r="G61" s="339"/>
      <c r="H61" s="339"/>
      <c r="I61" s="339"/>
      <c r="J61" s="339"/>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c r="BC61" s="341"/>
      <c r="BD61" s="341"/>
      <c r="BE61" s="341"/>
      <c r="BF61" s="341"/>
      <c r="BG61" s="341"/>
      <c r="BH61" s="341"/>
      <c r="BI61" s="341"/>
      <c r="BJ61" s="341"/>
      <c r="BK61" s="341"/>
      <c r="BL61" s="341"/>
      <c r="BM61" s="341"/>
      <c r="BN61" s="341"/>
      <c r="BO61" s="341"/>
      <c r="BP61" s="341"/>
      <c r="BQ61" s="341"/>
      <c r="BR61" s="341"/>
      <c r="BS61" s="341"/>
      <c r="BT61" s="341"/>
      <c r="BU61" s="341"/>
      <c r="BV61" s="341"/>
      <c r="BW61" s="341"/>
      <c r="BX61" s="341"/>
      <c r="BY61" s="341"/>
      <c r="BZ61" s="341"/>
      <c r="CA61" s="341"/>
      <c r="CB61" s="341"/>
      <c r="CC61" s="341"/>
      <c r="CD61" s="341"/>
      <c r="CE61" s="341"/>
      <c r="CF61" s="341"/>
      <c r="CG61" s="341"/>
      <c r="CH61" s="341"/>
      <c r="CI61" s="341"/>
      <c r="CJ61" s="341"/>
      <c r="CK61" s="341"/>
      <c r="CL61" s="341"/>
      <c r="CM61" s="341"/>
      <c r="CN61" s="341"/>
      <c r="CO61" s="341"/>
      <c r="CP61" s="341"/>
      <c r="CQ61" s="341"/>
      <c r="CR61" s="341"/>
      <c r="CS61" s="341"/>
      <c r="CT61" s="341"/>
      <c r="CU61" s="341"/>
      <c r="CV61" s="341"/>
      <c r="CW61" s="341"/>
      <c r="CX61" s="341"/>
      <c r="CY61" s="341"/>
      <c r="CZ61" s="341"/>
      <c r="DA61" s="341"/>
      <c r="DB61" s="341"/>
      <c r="DC61" s="341"/>
      <c r="DD61" s="341"/>
      <c r="DE61" s="341"/>
    </row>
    <row r="62" spans="1:109" s="133" customFormat="1" ht="12.75">
      <c r="A62" s="341"/>
      <c r="B62" s="342"/>
      <c r="C62" s="339"/>
      <c r="D62" s="344"/>
      <c r="E62" s="339"/>
      <c r="F62" s="339"/>
      <c r="G62" s="339"/>
      <c r="H62" s="339"/>
      <c r="I62" s="339"/>
      <c r="J62" s="339"/>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341"/>
      <c r="BK62" s="341"/>
      <c r="BL62" s="341"/>
      <c r="BM62" s="341"/>
      <c r="BN62" s="341"/>
      <c r="BO62" s="341"/>
      <c r="BP62" s="341"/>
      <c r="BQ62" s="341"/>
      <c r="BR62" s="341"/>
      <c r="BS62" s="341"/>
      <c r="BT62" s="341"/>
      <c r="BU62" s="341"/>
      <c r="BV62" s="341"/>
      <c r="BW62" s="341"/>
      <c r="BX62" s="341"/>
      <c r="BY62" s="341"/>
      <c r="BZ62" s="341"/>
      <c r="CA62" s="341"/>
      <c r="CB62" s="341"/>
      <c r="CC62" s="341"/>
      <c r="CD62" s="341"/>
      <c r="CE62" s="341"/>
      <c r="CF62" s="341"/>
      <c r="CG62" s="341"/>
      <c r="CH62" s="341"/>
      <c r="CI62" s="341"/>
      <c r="CJ62" s="341"/>
      <c r="CK62" s="341"/>
      <c r="CL62" s="341"/>
      <c r="CM62" s="341"/>
      <c r="CN62" s="341"/>
      <c r="CO62" s="341"/>
      <c r="CP62" s="341"/>
      <c r="CQ62" s="341"/>
      <c r="CR62" s="341"/>
      <c r="CS62" s="341"/>
      <c r="CT62" s="341"/>
      <c r="CU62" s="341"/>
      <c r="CV62" s="341"/>
      <c r="CW62" s="341"/>
      <c r="CX62" s="341"/>
      <c r="CY62" s="341"/>
      <c r="CZ62" s="341"/>
      <c r="DA62" s="341"/>
      <c r="DB62" s="341"/>
      <c r="DC62" s="341"/>
      <c r="DD62" s="341"/>
      <c r="DE62" s="341"/>
    </row>
    <row r="63" spans="1:109" s="133" customFormat="1" ht="12.75">
      <c r="A63" s="341"/>
      <c r="B63" s="342"/>
      <c r="C63" s="339"/>
      <c r="D63" s="344"/>
      <c r="E63" s="339"/>
      <c r="F63" s="339"/>
      <c r="G63" s="339"/>
      <c r="H63" s="339"/>
      <c r="I63" s="339"/>
      <c r="J63" s="339"/>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41"/>
      <c r="AY63" s="341"/>
      <c r="AZ63" s="341"/>
      <c r="BA63" s="341"/>
      <c r="BB63" s="341"/>
      <c r="BC63" s="341"/>
      <c r="BD63" s="341"/>
      <c r="BE63" s="341"/>
      <c r="BF63" s="341"/>
      <c r="BG63" s="341"/>
      <c r="BH63" s="341"/>
      <c r="BI63" s="341"/>
      <c r="BJ63" s="341"/>
      <c r="BK63" s="341"/>
      <c r="BL63" s="341"/>
      <c r="BM63" s="341"/>
      <c r="BN63" s="341"/>
      <c r="BO63" s="341"/>
      <c r="BP63" s="341"/>
      <c r="BQ63" s="341"/>
      <c r="BR63" s="341"/>
      <c r="BS63" s="341"/>
      <c r="BT63" s="341"/>
      <c r="BU63" s="341"/>
      <c r="BV63" s="341"/>
      <c r="BW63" s="341"/>
      <c r="BX63" s="341"/>
      <c r="BY63" s="341"/>
      <c r="BZ63" s="341"/>
      <c r="CA63" s="341"/>
      <c r="CB63" s="341"/>
      <c r="CC63" s="341"/>
      <c r="CD63" s="341"/>
      <c r="CE63" s="341"/>
      <c r="CF63" s="341"/>
      <c r="CG63" s="341"/>
      <c r="CH63" s="341"/>
      <c r="CI63" s="341"/>
      <c r="CJ63" s="341"/>
      <c r="CK63" s="341"/>
      <c r="CL63" s="341"/>
      <c r="CM63" s="341"/>
      <c r="CN63" s="341"/>
      <c r="CO63" s="341"/>
      <c r="CP63" s="341"/>
      <c r="CQ63" s="341"/>
      <c r="CR63" s="341"/>
      <c r="CS63" s="341"/>
      <c r="CT63" s="341"/>
      <c r="CU63" s="341"/>
      <c r="CV63" s="341"/>
      <c r="CW63" s="341"/>
      <c r="CX63" s="341"/>
      <c r="CY63" s="341"/>
      <c r="CZ63" s="341"/>
      <c r="DA63" s="341"/>
      <c r="DB63" s="341"/>
      <c r="DC63" s="341"/>
      <c r="DD63" s="341"/>
      <c r="DE63" s="341"/>
    </row>
    <row r="64" spans="1:109" s="133" customFormat="1" ht="12.75">
      <c r="A64" s="341"/>
      <c r="B64" s="342"/>
      <c r="C64" s="339"/>
      <c r="D64" s="344"/>
      <c r="E64" s="339"/>
      <c r="F64" s="339"/>
      <c r="G64" s="339"/>
      <c r="H64" s="339"/>
      <c r="I64" s="339"/>
      <c r="J64" s="339"/>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1"/>
      <c r="AY64" s="341"/>
      <c r="AZ64" s="341"/>
      <c r="BA64" s="341"/>
      <c r="BB64" s="341"/>
      <c r="BC64" s="341"/>
      <c r="BD64" s="341"/>
      <c r="BE64" s="341"/>
      <c r="BF64" s="341"/>
      <c r="BG64" s="341"/>
      <c r="BH64" s="341"/>
      <c r="BI64" s="341"/>
      <c r="BJ64" s="341"/>
      <c r="BK64" s="341"/>
      <c r="BL64" s="341"/>
      <c r="BM64" s="341"/>
      <c r="BN64" s="341"/>
      <c r="BO64" s="341"/>
      <c r="BP64" s="341"/>
      <c r="BQ64" s="341"/>
      <c r="BR64" s="341"/>
      <c r="BS64" s="341"/>
      <c r="BT64" s="341"/>
      <c r="BU64" s="341"/>
      <c r="BV64" s="341"/>
      <c r="BW64" s="341"/>
      <c r="BX64" s="341"/>
      <c r="BY64" s="341"/>
      <c r="BZ64" s="341"/>
      <c r="CA64" s="341"/>
      <c r="CB64" s="341"/>
      <c r="CC64" s="341"/>
      <c r="CD64" s="341"/>
      <c r="CE64" s="341"/>
      <c r="CF64" s="341"/>
      <c r="CG64" s="341"/>
      <c r="CH64" s="341"/>
      <c r="CI64" s="341"/>
      <c r="CJ64" s="341"/>
      <c r="CK64" s="341"/>
      <c r="CL64" s="341"/>
      <c r="CM64" s="341"/>
      <c r="CN64" s="341"/>
      <c r="CO64" s="341"/>
      <c r="CP64" s="341"/>
      <c r="CQ64" s="341"/>
      <c r="CR64" s="341"/>
      <c r="CS64" s="341"/>
      <c r="CT64" s="341"/>
      <c r="CU64" s="341"/>
      <c r="CV64" s="341"/>
      <c r="CW64" s="341"/>
      <c r="CX64" s="341"/>
      <c r="CY64" s="341"/>
      <c r="CZ64" s="341"/>
      <c r="DA64" s="341"/>
      <c r="DB64" s="341"/>
      <c r="DC64" s="341"/>
      <c r="DD64" s="341"/>
      <c r="DE64" s="341"/>
    </row>
    <row r="65" spans="1:109" s="133" customFormat="1" ht="12.75">
      <c r="A65" s="341"/>
      <c r="B65" s="342"/>
      <c r="C65" s="339"/>
      <c r="D65" s="339"/>
      <c r="E65" s="339"/>
      <c r="F65" s="339"/>
      <c r="G65" s="339"/>
      <c r="H65" s="339"/>
      <c r="I65" s="339"/>
      <c r="J65" s="339"/>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41"/>
      <c r="AV65" s="341"/>
      <c r="AW65" s="341"/>
      <c r="AX65" s="341"/>
      <c r="AY65" s="341"/>
      <c r="AZ65" s="341"/>
      <c r="BA65" s="341"/>
      <c r="BB65" s="341"/>
      <c r="BC65" s="341"/>
      <c r="BD65" s="341"/>
      <c r="BE65" s="341"/>
      <c r="BF65" s="341"/>
      <c r="BG65" s="341"/>
      <c r="BH65" s="341"/>
      <c r="BI65" s="341"/>
      <c r="BJ65" s="341"/>
      <c r="BK65" s="341"/>
      <c r="BL65" s="341"/>
      <c r="BM65" s="341"/>
      <c r="BN65" s="341"/>
      <c r="BO65" s="341"/>
      <c r="BP65" s="341"/>
      <c r="BQ65" s="341"/>
      <c r="BR65" s="341"/>
      <c r="BS65" s="341"/>
      <c r="BT65" s="341"/>
      <c r="BU65" s="341"/>
      <c r="BV65" s="341"/>
      <c r="BW65" s="341"/>
      <c r="BX65" s="341"/>
      <c r="BY65" s="341"/>
      <c r="BZ65" s="341"/>
      <c r="CA65" s="341"/>
      <c r="CB65" s="341"/>
      <c r="CC65" s="341"/>
      <c r="CD65" s="341"/>
      <c r="CE65" s="341"/>
      <c r="CF65" s="341"/>
      <c r="CG65" s="341"/>
      <c r="CH65" s="341"/>
      <c r="CI65" s="341"/>
      <c r="CJ65" s="341"/>
      <c r="CK65" s="341"/>
      <c r="CL65" s="341"/>
      <c r="CM65" s="341"/>
      <c r="CN65" s="341"/>
      <c r="CO65" s="341"/>
      <c r="CP65" s="341"/>
      <c r="CQ65" s="341"/>
      <c r="CR65" s="341"/>
      <c r="CS65" s="341"/>
      <c r="CT65" s="341"/>
      <c r="CU65" s="341"/>
      <c r="CV65" s="341"/>
      <c r="CW65" s="341"/>
      <c r="CX65" s="341"/>
      <c r="CY65" s="341"/>
      <c r="CZ65" s="341"/>
      <c r="DA65" s="341"/>
      <c r="DB65" s="341"/>
      <c r="DC65" s="341"/>
      <c r="DD65" s="341"/>
      <c r="DE65" s="341"/>
    </row>
    <row r="66" spans="1:109" s="136" customFormat="1">
      <c r="A66" s="341"/>
      <c r="B66" s="342"/>
      <c r="C66" s="339"/>
      <c r="D66" s="339"/>
      <c r="E66" s="339"/>
      <c r="F66" s="339"/>
      <c r="G66" s="339"/>
      <c r="H66" s="339"/>
      <c r="I66" s="339"/>
      <c r="J66" s="339"/>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c r="BA66" s="341"/>
      <c r="BB66" s="341"/>
      <c r="BC66" s="341"/>
      <c r="BD66" s="341"/>
      <c r="BE66" s="341"/>
      <c r="BF66" s="341"/>
      <c r="BG66" s="341"/>
      <c r="BH66" s="341"/>
      <c r="BI66" s="341"/>
      <c r="BJ66" s="341"/>
      <c r="BK66" s="341"/>
      <c r="BL66" s="341"/>
      <c r="BM66" s="341"/>
      <c r="BN66" s="341"/>
      <c r="BO66" s="341"/>
      <c r="BP66" s="341"/>
      <c r="BQ66" s="341"/>
      <c r="BR66" s="341"/>
      <c r="BS66" s="341"/>
      <c r="BT66" s="341"/>
      <c r="BU66" s="341"/>
      <c r="BV66" s="341"/>
      <c r="BW66" s="341"/>
      <c r="BX66" s="341"/>
      <c r="BY66" s="341"/>
      <c r="BZ66" s="341"/>
      <c r="CA66" s="341"/>
      <c r="CB66" s="341"/>
      <c r="CC66" s="341"/>
      <c r="CD66" s="341"/>
      <c r="CE66" s="341"/>
      <c r="CF66" s="341"/>
      <c r="CG66" s="341"/>
      <c r="CH66" s="341"/>
      <c r="CI66" s="341"/>
      <c r="CJ66" s="341"/>
      <c r="CK66" s="341"/>
      <c r="CL66" s="341"/>
      <c r="CM66" s="341"/>
      <c r="CN66" s="341"/>
      <c r="CO66" s="341"/>
      <c r="CP66" s="341"/>
      <c r="CQ66" s="341"/>
      <c r="CR66" s="341"/>
      <c r="CS66" s="341"/>
      <c r="CT66" s="341"/>
      <c r="CU66" s="341"/>
      <c r="CV66" s="341"/>
      <c r="CW66" s="341"/>
      <c r="CX66" s="341"/>
      <c r="CY66" s="341"/>
      <c r="CZ66" s="341"/>
      <c r="DA66" s="341"/>
      <c r="DB66" s="341"/>
      <c r="DC66" s="341"/>
      <c r="DD66" s="341"/>
      <c r="DE66" s="341"/>
    </row>
    <row r="67" spans="1:109">
      <c r="A67" s="343"/>
      <c r="B67" s="342"/>
      <c r="C67" s="339"/>
      <c r="D67" s="339"/>
      <c r="E67" s="339"/>
      <c r="F67" s="339"/>
      <c r="G67" s="339"/>
      <c r="H67" s="339"/>
      <c r="I67" s="339"/>
      <c r="J67" s="339"/>
    </row>
  </sheetData>
  <pageMargins left="0.7" right="0.7" top="0.75" bottom="0.75" header="0.3" footer="0.3"/>
  <pageSetup paperSize="9" orientation="portrait" verticalDpi="144" r:id="rId1"/>
  <ignoredErrors>
    <ignoredError sqref="D46"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3"/>
  <dimension ref="A1:AC58"/>
  <sheetViews>
    <sheetView showGridLines="0" zoomScale="85" zoomScaleNormal="85" workbookViewId="0">
      <selection activeCell="A69" sqref="A69"/>
    </sheetView>
  </sheetViews>
  <sheetFormatPr baseColWidth="10" defaultColWidth="11.42578125" defaultRowHeight="14.25"/>
  <cols>
    <col min="1" max="2" width="4.28515625" style="68" customWidth="1"/>
    <col min="3" max="3" width="48.42578125" style="68" bestFit="1" customWidth="1"/>
    <col min="4" max="4" width="14" style="68" customWidth="1"/>
    <col min="5" max="7" width="14.28515625" style="68" customWidth="1"/>
    <col min="8" max="8" width="14" style="68" customWidth="1"/>
    <col min="9" max="9" width="20.7109375" style="68" bestFit="1" customWidth="1"/>
    <col min="10" max="16384" width="11.42578125" style="68"/>
  </cols>
  <sheetData>
    <row r="1" spans="1:24" ht="18.75" customHeight="1"/>
    <row r="2" spans="1:24" ht="18.75" customHeight="1">
      <c r="A2" s="138" t="s">
        <v>143</v>
      </c>
      <c r="B2" s="98"/>
      <c r="C2" s="98"/>
      <c r="D2" s="98"/>
      <c r="E2" s="97"/>
      <c r="F2" s="97"/>
      <c r="G2" s="97"/>
    </row>
    <row r="3" spans="1:24" ht="14.25" customHeight="1">
      <c r="A3" s="138"/>
      <c r="B3" s="98"/>
      <c r="C3" s="98"/>
      <c r="D3" s="98"/>
      <c r="E3" s="97"/>
      <c r="F3" s="97"/>
      <c r="G3" s="97"/>
    </row>
    <row r="4" spans="1:24" ht="14.25" customHeight="1">
      <c r="A4" s="138"/>
      <c r="B4" s="95"/>
      <c r="C4" s="95"/>
      <c r="D4" s="96"/>
      <c r="E4" s="97"/>
      <c r="F4" s="97"/>
      <c r="G4" s="97"/>
    </row>
    <row r="5" spans="1:24" ht="14.25" customHeight="1">
      <c r="A5" s="138"/>
      <c r="B5" s="98"/>
      <c r="C5" s="108" t="s">
        <v>2</v>
      </c>
      <c r="D5" s="169" t="s">
        <v>413</v>
      </c>
      <c r="E5" s="170" t="s">
        <v>400</v>
      </c>
      <c r="F5" s="170" t="s">
        <v>352</v>
      </c>
      <c r="G5" s="170" t="s">
        <v>334</v>
      </c>
      <c r="H5" s="170" t="s">
        <v>331</v>
      </c>
      <c r="I5" s="226"/>
      <c r="J5" s="227"/>
    </row>
    <row r="6" spans="1:24" ht="14.25" customHeight="1">
      <c r="B6" s="24"/>
      <c r="C6" s="214" t="s">
        <v>119</v>
      </c>
      <c r="D6" s="219">
        <v>48858.364974030097</v>
      </c>
      <c r="E6" s="224">
        <v>45191.401608130007</v>
      </c>
      <c r="F6" s="224">
        <v>43883.886797909901</v>
      </c>
      <c r="G6" s="209">
        <v>43352.259743960152</v>
      </c>
      <c r="H6" s="210">
        <v>43582.391662249946</v>
      </c>
      <c r="I6" s="228"/>
      <c r="J6" s="228"/>
      <c r="R6" s="243"/>
      <c r="S6" s="243"/>
      <c r="T6" s="243"/>
      <c r="U6" s="243"/>
      <c r="V6" s="243"/>
      <c r="W6" s="243"/>
      <c r="X6" s="243"/>
    </row>
    <row r="7" spans="1:24">
      <c r="B7" s="24"/>
      <c r="C7" s="25" t="s">
        <v>107</v>
      </c>
      <c r="D7" s="219">
        <v>6755.9251911000019</v>
      </c>
      <c r="E7" s="224">
        <v>6550.3553510000002</v>
      </c>
      <c r="F7" s="224">
        <v>7106.1382826000172</v>
      </c>
      <c r="G7" s="209">
        <v>7065.2579700099996</v>
      </c>
      <c r="H7" s="210">
        <v>7432.5895690999987</v>
      </c>
      <c r="I7" s="228"/>
      <c r="J7" s="228"/>
      <c r="R7" s="243"/>
      <c r="S7" s="243"/>
      <c r="T7" s="243"/>
      <c r="U7" s="243"/>
      <c r="V7" s="243"/>
      <c r="W7" s="243"/>
      <c r="X7" s="243"/>
    </row>
    <row r="8" spans="1:24" ht="14.25" customHeight="1">
      <c r="B8" s="24"/>
      <c r="C8" s="25" t="s">
        <v>108</v>
      </c>
      <c r="D8" s="219">
        <v>1240.8334177300007</v>
      </c>
      <c r="E8" s="224">
        <v>1300.2421334400001</v>
      </c>
      <c r="F8" s="224">
        <v>1038.5136452199986</v>
      </c>
      <c r="G8" s="209">
        <v>976.83631079000031</v>
      </c>
      <c r="H8" s="210">
        <v>964.85973408999985</v>
      </c>
      <c r="I8" s="228"/>
      <c r="J8" s="228"/>
      <c r="R8" s="243"/>
      <c r="S8" s="243"/>
      <c r="T8" s="243"/>
      <c r="U8" s="243"/>
      <c r="V8" s="243"/>
      <c r="W8" s="243"/>
      <c r="X8" s="243"/>
    </row>
    <row r="9" spans="1:24" ht="14.25" customHeight="1">
      <c r="B9" s="99"/>
      <c r="C9" s="25" t="s">
        <v>109</v>
      </c>
      <c r="D9" s="219">
        <v>460.94915398999956</v>
      </c>
      <c r="E9" s="224">
        <v>402.03677103999996</v>
      </c>
      <c r="F9" s="224">
        <v>301.54026622000009</v>
      </c>
      <c r="G9" s="209">
        <v>302.56996269000001</v>
      </c>
      <c r="H9" s="210">
        <v>292.90250982000015</v>
      </c>
      <c r="I9" s="228"/>
      <c r="J9" s="228"/>
      <c r="R9" s="243"/>
      <c r="S9" s="243"/>
      <c r="T9" s="243"/>
      <c r="U9" s="243"/>
      <c r="V9" s="243"/>
      <c r="W9" s="243"/>
      <c r="X9" s="243"/>
    </row>
    <row r="10" spans="1:24" ht="14.25" customHeight="1">
      <c r="B10" s="101"/>
      <c r="C10" s="25" t="s">
        <v>110</v>
      </c>
      <c r="D10" s="219">
        <v>928.08410359000095</v>
      </c>
      <c r="E10" s="224">
        <v>860.09878378999997</v>
      </c>
      <c r="F10" s="224">
        <v>800.85518266999941</v>
      </c>
      <c r="G10" s="209">
        <v>694.24170425000011</v>
      </c>
      <c r="H10" s="210">
        <v>660.45599745000004</v>
      </c>
      <c r="I10" s="228"/>
      <c r="J10" s="228"/>
      <c r="R10" s="243"/>
      <c r="S10" s="243"/>
      <c r="T10" s="243"/>
      <c r="U10" s="243"/>
      <c r="V10" s="243"/>
      <c r="W10" s="243"/>
      <c r="X10" s="243"/>
    </row>
    <row r="11" spans="1:24" ht="14.25" customHeight="1">
      <c r="B11" s="101"/>
      <c r="C11" s="25" t="s">
        <v>127</v>
      </c>
      <c r="D11" s="219">
        <v>2134.9773556299979</v>
      </c>
      <c r="E11" s="224">
        <v>1999.50450456</v>
      </c>
      <c r="F11" s="224">
        <v>1964.1165660999989</v>
      </c>
      <c r="G11" s="209">
        <v>1724.0212964399996</v>
      </c>
      <c r="H11" s="210">
        <v>1754.2915719899993</v>
      </c>
      <c r="I11" s="228"/>
      <c r="J11" s="228"/>
      <c r="R11" s="243"/>
      <c r="S11" s="243"/>
      <c r="T11" s="243"/>
      <c r="U11" s="243"/>
      <c r="V11" s="243"/>
      <c r="W11" s="243"/>
      <c r="X11" s="243"/>
    </row>
    <row r="12" spans="1:24" ht="14.25" customHeight="1">
      <c r="B12" s="99"/>
      <c r="C12" s="25" t="s">
        <v>112</v>
      </c>
      <c r="D12" s="219">
        <v>314.13980852000009</v>
      </c>
      <c r="E12" s="224">
        <v>285.49863390999997</v>
      </c>
      <c r="F12" s="224">
        <v>243.57581139000001</v>
      </c>
      <c r="G12" s="209">
        <v>208.74178548000003</v>
      </c>
      <c r="H12" s="210">
        <v>115.65620397999997</v>
      </c>
      <c r="I12" s="228"/>
      <c r="J12" s="228"/>
      <c r="R12" s="243"/>
      <c r="S12" s="243"/>
      <c r="T12" s="243"/>
      <c r="U12" s="243"/>
      <c r="V12" s="243"/>
      <c r="W12" s="243"/>
      <c r="X12" s="243"/>
    </row>
    <row r="13" spans="1:24" ht="14.25" customHeight="1">
      <c r="B13" s="101"/>
      <c r="C13" s="25" t="s">
        <v>113</v>
      </c>
      <c r="D13" s="219">
        <v>1947.1952784600035</v>
      </c>
      <c r="E13" s="224">
        <v>1868.4645487499999</v>
      </c>
      <c r="F13" s="224">
        <v>1814.2326301199985</v>
      </c>
      <c r="G13" s="209">
        <v>1771.3593039699997</v>
      </c>
      <c r="H13" s="210">
        <v>1811.7041334599974</v>
      </c>
      <c r="I13" s="228"/>
      <c r="J13" s="228"/>
      <c r="R13" s="243"/>
      <c r="S13" s="243"/>
      <c r="T13" s="243"/>
      <c r="U13" s="243"/>
      <c r="V13" s="243"/>
      <c r="W13" s="243"/>
      <c r="X13" s="243"/>
    </row>
    <row r="14" spans="1:24" ht="14.25" customHeight="1">
      <c r="B14" s="101"/>
      <c r="C14" s="25" t="s">
        <v>114</v>
      </c>
      <c r="D14" s="219">
        <v>340.83875581000012</v>
      </c>
      <c r="E14" s="224">
        <v>292.90433554999998</v>
      </c>
      <c r="F14" s="224">
        <v>318.5806564399997</v>
      </c>
      <c r="G14" s="209">
        <v>321.73865142</v>
      </c>
      <c r="H14" s="210">
        <v>269.88416125000009</v>
      </c>
      <c r="I14" s="228"/>
      <c r="J14" s="228"/>
      <c r="R14" s="243"/>
      <c r="S14" s="243"/>
      <c r="T14" s="243"/>
      <c r="U14" s="243"/>
      <c r="V14" s="243"/>
      <c r="W14" s="243"/>
      <c r="X14" s="243"/>
    </row>
    <row r="15" spans="1:24" ht="14.25" customHeight="1">
      <c r="B15" s="99"/>
      <c r="C15" s="25" t="s">
        <v>115</v>
      </c>
      <c r="D15" s="219">
        <v>4667.6507060999957</v>
      </c>
      <c r="E15" s="224">
        <v>4366.0286990200002</v>
      </c>
      <c r="F15" s="224">
        <v>3965.6762269099972</v>
      </c>
      <c r="G15" s="209">
        <v>4498.1823690099973</v>
      </c>
      <c r="H15" s="210">
        <v>4832.5625651500013</v>
      </c>
      <c r="I15" s="228"/>
      <c r="J15" s="228"/>
      <c r="R15" s="243"/>
      <c r="S15" s="243"/>
      <c r="T15" s="243"/>
      <c r="U15" s="243"/>
      <c r="V15" s="243"/>
      <c r="W15" s="243"/>
      <c r="X15" s="243"/>
    </row>
    <row r="16" spans="1:24" ht="14.25" customHeight="1">
      <c r="B16" s="101"/>
      <c r="C16" s="25" t="s">
        <v>116</v>
      </c>
      <c r="D16" s="219">
        <v>16620.914269619901</v>
      </c>
      <c r="E16" s="224">
        <v>15550.831780719998</v>
      </c>
      <c r="F16" s="224">
        <v>15883.68285155</v>
      </c>
      <c r="G16" s="209">
        <v>14957.790893439982</v>
      </c>
      <c r="H16" s="210">
        <v>14597.647724670012</v>
      </c>
      <c r="I16" s="228"/>
      <c r="J16" s="228"/>
      <c r="R16" s="243"/>
      <c r="S16" s="243"/>
      <c r="T16" s="243"/>
      <c r="U16" s="243"/>
      <c r="V16" s="243"/>
      <c r="W16" s="243"/>
      <c r="X16" s="243"/>
    </row>
    <row r="17" spans="2:24" ht="14.25" customHeight="1">
      <c r="B17" s="99"/>
      <c r="C17" s="25" t="s">
        <v>128</v>
      </c>
      <c r="D17" s="219">
        <v>1211.2784572399983</v>
      </c>
      <c r="E17" s="224">
        <v>1233.8382637899999</v>
      </c>
      <c r="F17" s="224">
        <v>1172.9334824300008</v>
      </c>
      <c r="G17" s="209">
        <v>993.41800614000033</v>
      </c>
      <c r="H17" s="210">
        <v>1037.355950319999</v>
      </c>
      <c r="I17" s="228"/>
      <c r="J17" s="228"/>
      <c r="R17" s="243"/>
      <c r="S17" s="243"/>
      <c r="T17" s="243"/>
      <c r="U17" s="243"/>
      <c r="V17" s="243"/>
      <c r="W17" s="243"/>
      <c r="X17" s="243"/>
    </row>
    <row r="18" spans="2:24" ht="14.25" customHeight="1">
      <c r="B18" s="99"/>
      <c r="C18" s="211" t="s">
        <v>129</v>
      </c>
      <c r="D18" s="208">
        <v>0</v>
      </c>
      <c r="E18" s="224">
        <v>0</v>
      </c>
      <c r="F18" s="224">
        <v>0</v>
      </c>
      <c r="G18" s="209">
        <v>0</v>
      </c>
      <c r="H18" s="212">
        <v>0</v>
      </c>
      <c r="I18" s="228"/>
      <c r="J18" s="228"/>
      <c r="R18" s="243"/>
      <c r="S18" s="243"/>
      <c r="T18" s="243"/>
      <c r="U18" s="243"/>
      <c r="V18" s="243"/>
      <c r="W18" s="243"/>
      <c r="X18" s="243"/>
    </row>
    <row r="19" spans="2:24" ht="14.25" customHeight="1">
      <c r="B19" s="99"/>
      <c r="C19" s="213" t="s">
        <v>130</v>
      </c>
      <c r="D19" s="216">
        <f>SUM(D6:D18)</f>
        <v>85481.151471819991</v>
      </c>
      <c r="E19" s="225">
        <f>SUM(E6:E18)</f>
        <v>79901.205413700009</v>
      </c>
      <c r="F19" s="225">
        <v>78493.732399559914</v>
      </c>
      <c r="G19" s="225">
        <v>76866.417997600132</v>
      </c>
      <c r="H19" s="225">
        <v>77352.301783529954</v>
      </c>
      <c r="I19" s="228"/>
      <c r="J19" s="230"/>
      <c r="R19" s="243"/>
      <c r="S19" s="243"/>
      <c r="T19" s="243"/>
      <c r="U19" s="243"/>
      <c r="V19" s="243"/>
      <c r="W19" s="243"/>
      <c r="X19" s="243"/>
    </row>
    <row r="20" spans="2:24">
      <c r="C20" s="215"/>
      <c r="D20" s="222"/>
      <c r="E20" s="222"/>
      <c r="F20" s="222"/>
      <c r="G20" s="222"/>
      <c r="H20" s="222"/>
    </row>
    <row r="21" spans="2:24">
      <c r="C21" s="218"/>
      <c r="D21" s="223"/>
      <c r="E21" s="220"/>
      <c r="F21" s="220"/>
      <c r="G21" s="220"/>
      <c r="H21" s="220"/>
    </row>
    <row r="22" spans="2:24">
      <c r="C22" s="218"/>
      <c r="D22" s="223"/>
      <c r="E22" s="220"/>
      <c r="F22" s="220"/>
      <c r="G22" s="220"/>
      <c r="H22" s="220"/>
    </row>
    <row r="23" spans="2:24">
      <c r="C23" s="218"/>
      <c r="D23" s="223"/>
      <c r="E23" s="221"/>
      <c r="F23" s="221"/>
      <c r="G23" s="221"/>
      <c r="H23" s="221"/>
    </row>
    <row r="24" spans="2:24">
      <c r="C24" s="218"/>
      <c r="D24" s="223"/>
      <c r="E24" s="221"/>
      <c r="F24" s="221"/>
      <c r="G24" s="221"/>
      <c r="H24" s="221"/>
    </row>
    <row r="25" spans="2:24">
      <c r="C25" s="215"/>
      <c r="D25" s="222"/>
      <c r="E25" s="217"/>
      <c r="F25" s="217"/>
      <c r="G25" s="217"/>
      <c r="H25" s="217"/>
    </row>
    <row r="26" spans="2:24">
      <c r="C26" s="218"/>
      <c r="D26" s="223"/>
      <c r="E26" s="221"/>
      <c r="F26" s="221"/>
      <c r="G26" s="221"/>
      <c r="H26" s="221"/>
    </row>
    <row r="27" spans="2:24">
      <c r="C27" s="218"/>
      <c r="D27" s="223"/>
      <c r="E27" s="221"/>
      <c r="F27" s="221"/>
      <c r="G27" s="221"/>
      <c r="H27" s="221"/>
    </row>
    <row r="28" spans="2:24">
      <c r="C28" s="215"/>
      <c r="D28" s="222"/>
      <c r="E28" s="217"/>
      <c r="F28" s="217"/>
      <c r="G28" s="217"/>
      <c r="H28" s="217"/>
    </row>
    <row r="37" spans="1:29" ht="15">
      <c r="A37" s="138" t="s">
        <v>246</v>
      </c>
    </row>
    <row r="40" spans="1:29">
      <c r="C40" s="237" t="s">
        <v>243</v>
      </c>
      <c r="D40" s="169" t="s">
        <v>413</v>
      </c>
      <c r="E40" s="170" t="s">
        <v>400</v>
      </c>
      <c r="F40" s="170" t="s">
        <v>352</v>
      </c>
      <c r="G40" s="170" t="s">
        <v>334</v>
      </c>
      <c r="H40" s="170" t="s">
        <v>331</v>
      </c>
    </row>
    <row r="41" spans="1:29">
      <c r="C41" s="214" t="s">
        <v>248</v>
      </c>
      <c r="D41" s="354">
        <f>D19</f>
        <v>85481.151471819991</v>
      </c>
      <c r="E41" s="355">
        <f>E19</f>
        <v>79901.205413700009</v>
      </c>
      <c r="F41" s="355">
        <f>F19</f>
        <v>78493.732399559914</v>
      </c>
      <c r="G41" s="355">
        <f t="shared" ref="G41:H41" si="0">G19</f>
        <v>76866.417997600132</v>
      </c>
      <c r="H41" s="355">
        <f t="shared" si="0"/>
        <v>77352.301783529954</v>
      </c>
    </row>
    <row r="42" spans="1:29">
      <c r="C42" s="211" t="s">
        <v>250</v>
      </c>
      <c r="D42" s="208">
        <v>12123.2</v>
      </c>
      <c r="E42" s="352">
        <v>11811.54</v>
      </c>
      <c r="F42" s="352">
        <v>11767.3</v>
      </c>
      <c r="G42" s="353">
        <v>11030.2</v>
      </c>
      <c r="H42" s="353">
        <v>10805.3</v>
      </c>
    </row>
    <row r="43" spans="1:29">
      <c r="C43" s="350" t="s">
        <v>242</v>
      </c>
      <c r="D43" s="216">
        <f>D41-D42</f>
        <v>73357.951471819993</v>
      </c>
      <c r="E43" s="230">
        <f>E41-E42</f>
        <v>68089.665413700015</v>
      </c>
      <c r="F43" s="230">
        <f t="shared" ref="F43:H43" si="1">F41-F42</f>
        <v>66726.432399559912</v>
      </c>
      <c r="G43" s="351">
        <f t="shared" si="1"/>
        <v>65836.217997600135</v>
      </c>
      <c r="H43" s="351">
        <f t="shared" si="1"/>
        <v>66547.001783529951</v>
      </c>
      <c r="J43" s="143"/>
      <c r="K43" s="143"/>
      <c r="L43" s="143"/>
      <c r="M43" s="143"/>
      <c r="N43" s="143"/>
      <c r="O43" s="143"/>
      <c r="P43" s="143"/>
      <c r="Q43" s="143"/>
      <c r="R43" s="143"/>
      <c r="S43" s="143"/>
      <c r="T43" s="143"/>
      <c r="U43" s="143"/>
      <c r="V43" s="143"/>
      <c r="W43" s="143"/>
      <c r="X43" s="143"/>
      <c r="Y43" s="143"/>
      <c r="Z43" s="143"/>
      <c r="AA43" s="143"/>
      <c r="AB43" s="143"/>
      <c r="AC43" s="143"/>
    </row>
    <row r="49" spans="10:29">
      <c r="J49" s="143"/>
      <c r="K49" s="143"/>
      <c r="L49" s="143"/>
      <c r="M49" s="143"/>
      <c r="N49" s="143"/>
      <c r="O49" s="143"/>
      <c r="P49" s="143"/>
      <c r="Q49" s="143"/>
      <c r="R49" s="143"/>
      <c r="S49" s="143"/>
      <c r="T49" s="143"/>
      <c r="U49" s="143"/>
      <c r="V49" s="143"/>
      <c r="W49" s="143"/>
      <c r="X49" s="143"/>
      <c r="Y49" s="143"/>
      <c r="Z49" s="143"/>
      <c r="AA49" s="143"/>
      <c r="AB49" s="143"/>
      <c r="AC49" s="143"/>
    </row>
    <row r="55" spans="10:29">
      <c r="J55" s="143"/>
      <c r="K55" s="143"/>
      <c r="L55" s="143"/>
      <c r="M55" s="143"/>
      <c r="N55" s="143"/>
      <c r="O55" s="143"/>
      <c r="P55" s="143"/>
      <c r="Q55" s="143"/>
      <c r="R55" s="143"/>
      <c r="S55" s="143"/>
      <c r="T55" s="143"/>
      <c r="U55" s="143"/>
      <c r="V55" s="143"/>
      <c r="W55" s="143"/>
      <c r="X55" s="143"/>
      <c r="Y55" s="143"/>
      <c r="Z55" s="143"/>
      <c r="AA55" s="143"/>
      <c r="AB55" s="143"/>
      <c r="AC55" s="143"/>
    </row>
    <row r="58" spans="10:29">
      <c r="J58" s="143"/>
      <c r="K58" s="143"/>
      <c r="L58" s="143"/>
      <c r="M58" s="143"/>
      <c r="N58" s="143"/>
      <c r="O58" s="143"/>
      <c r="P58" s="143"/>
      <c r="Q58" s="143"/>
      <c r="R58" s="143"/>
      <c r="S58" s="143"/>
      <c r="T58" s="143"/>
      <c r="U58" s="143"/>
      <c r="V58" s="143"/>
      <c r="W58" s="143"/>
      <c r="X58" s="143"/>
      <c r="Y58" s="143"/>
      <c r="Z58" s="143"/>
      <c r="AA58" s="143"/>
      <c r="AB58" s="143"/>
      <c r="AC58" s="143"/>
    </row>
  </sheetData>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2:I17"/>
  <sheetViews>
    <sheetView showGridLines="0" zoomScale="85" zoomScaleNormal="85" workbookViewId="0">
      <selection activeCell="A77" sqref="A77"/>
    </sheetView>
  </sheetViews>
  <sheetFormatPr baseColWidth="10" defaultRowHeight="12.75"/>
  <cols>
    <col min="2" max="2" width="4.85546875" customWidth="1"/>
    <col min="3" max="3" width="15.140625" bestFit="1" customWidth="1"/>
  </cols>
  <sheetData>
    <row r="2" spans="1:8" ht="15">
      <c r="A2" s="138" t="s">
        <v>251</v>
      </c>
      <c r="B2" s="98"/>
      <c r="C2" s="98"/>
      <c r="D2" s="98"/>
      <c r="E2" s="97"/>
      <c r="F2" s="97"/>
      <c r="G2" s="97"/>
      <c r="H2" s="68"/>
    </row>
    <row r="3" spans="1:8" ht="15">
      <c r="A3" s="138"/>
      <c r="B3" s="98"/>
      <c r="C3" s="98"/>
      <c r="D3" s="98"/>
      <c r="E3" s="97"/>
      <c r="F3" s="97"/>
      <c r="G3" s="97"/>
      <c r="H3" s="68"/>
    </row>
    <row r="4" spans="1:8" ht="15">
      <c r="A4" s="138"/>
      <c r="B4" s="95"/>
      <c r="C4" s="95"/>
      <c r="D4" s="96"/>
      <c r="E4" s="97"/>
      <c r="F4" s="97"/>
      <c r="G4" s="97"/>
      <c r="H4" s="68"/>
    </row>
    <row r="5" spans="1:8" ht="15">
      <c r="A5" s="138"/>
      <c r="B5" s="98"/>
      <c r="C5" s="108" t="s">
        <v>2</v>
      </c>
      <c r="D5" s="169" t="s">
        <v>413</v>
      </c>
      <c r="E5" s="170" t="s">
        <v>400</v>
      </c>
      <c r="F5" s="170" t="s">
        <v>352</v>
      </c>
      <c r="G5" s="170" t="s">
        <v>334</v>
      </c>
      <c r="H5" s="170" t="s">
        <v>331</v>
      </c>
    </row>
    <row r="6" spans="1:8" ht="14.25">
      <c r="A6" s="68"/>
      <c r="B6" s="24"/>
      <c r="C6" s="214" t="s">
        <v>237</v>
      </c>
      <c r="D6" s="219">
        <v>356575</v>
      </c>
      <c r="E6" s="224">
        <v>352021</v>
      </c>
      <c r="F6" s="224">
        <v>353713</v>
      </c>
      <c r="G6" s="209">
        <v>348171</v>
      </c>
      <c r="H6" s="210">
        <v>342647</v>
      </c>
    </row>
    <row r="9" spans="1:8">
      <c r="C9" s="346" t="s">
        <v>238</v>
      </c>
    </row>
    <row r="17" spans="4:9">
      <c r="D17" s="345"/>
      <c r="E17" s="345"/>
      <c r="F17" s="345"/>
      <c r="G17" s="345"/>
      <c r="H17" s="345"/>
      <c r="I17" s="345"/>
    </row>
  </sheetData>
  <sortState columnSort="1" ref="D16:I17">
    <sortCondition descending="1" ref="D16:I16"/>
  </sortState>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B1BD1-AFF1-43F3-B880-30CD674B0B5F}">
  <dimension ref="A2:G13"/>
  <sheetViews>
    <sheetView showGridLines="0" zoomScale="85" zoomScaleNormal="85" workbookViewId="0">
      <selection activeCell="A70" sqref="A70"/>
    </sheetView>
  </sheetViews>
  <sheetFormatPr baseColWidth="10" defaultRowHeight="12.75"/>
  <cols>
    <col min="1" max="1" width="9.85546875" customWidth="1"/>
    <col min="2" max="2" width="50.28515625" bestFit="1" customWidth="1"/>
    <col min="3" max="3" width="9.42578125" customWidth="1"/>
    <col min="4" max="4" width="10.28515625" customWidth="1"/>
    <col min="5" max="5" width="11.28515625" customWidth="1"/>
    <col min="6" max="6" width="10.42578125" customWidth="1"/>
    <col min="7" max="7" width="12" customWidth="1"/>
  </cols>
  <sheetData>
    <row r="2" spans="1:7" ht="15">
      <c r="A2" s="138" t="s">
        <v>418</v>
      </c>
    </row>
    <row r="5" spans="1:7" ht="31.5" customHeight="1">
      <c r="B5" s="394"/>
      <c r="C5" s="395" t="s">
        <v>415</v>
      </c>
      <c r="D5" s="395" t="s">
        <v>416</v>
      </c>
      <c r="E5" s="401" t="s">
        <v>417</v>
      </c>
      <c r="F5" s="395" t="s">
        <v>414</v>
      </c>
      <c r="G5" s="401" t="s">
        <v>77</v>
      </c>
    </row>
    <row r="6" spans="1:7">
      <c r="B6" t="s">
        <v>420</v>
      </c>
      <c r="C6" s="396">
        <v>76.92</v>
      </c>
      <c r="D6" s="396">
        <v>237.036</v>
      </c>
      <c r="E6" s="402">
        <v>313.95600000000002</v>
      </c>
      <c r="F6" s="397">
        <v>84.6</v>
      </c>
      <c r="G6" s="402">
        <v>398.55600000000004</v>
      </c>
    </row>
    <row r="7" spans="1:7">
      <c r="B7" s="393" t="s">
        <v>421</v>
      </c>
      <c r="C7" s="397">
        <v>396.28199999999998</v>
      </c>
      <c r="D7" s="397">
        <v>711.79200000000003</v>
      </c>
      <c r="E7" s="402">
        <v>1108.0740000000001</v>
      </c>
      <c r="F7" s="397">
        <v>172.6</v>
      </c>
      <c r="G7" s="402">
        <v>1280.674</v>
      </c>
    </row>
    <row r="8" spans="1:7">
      <c r="B8" s="392" t="s">
        <v>422</v>
      </c>
      <c r="C8" s="398">
        <v>59.754000000000005</v>
      </c>
      <c r="D8" s="398">
        <v>154.23999999999998</v>
      </c>
      <c r="E8" s="403">
        <v>213.99399999999997</v>
      </c>
      <c r="F8" s="398">
        <v>65.599999999999994</v>
      </c>
      <c r="G8" s="403">
        <v>279.59399999999994</v>
      </c>
    </row>
    <row r="9" spans="1:7">
      <c r="B9" s="399" t="s">
        <v>423</v>
      </c>
      <c r="C9" s="400">
        <v>139.07580000000002</v>
      </c>
      <c r="D9" s="400">
        <v>323.70759999999996</v>
      </c>
      <c r="E9" s="400">
        <v>462.78340000000003</v>
      </c>
      <c r="F9" s="400">
        <v>100.3</v>
      </c>
      <c r="G9" s="400">
        <v>563.08339999999998</v>
      </c>
    </row>
    <row r="10" spans="1:7">
      <c r="B10" t="s">
        <v>424</v>
      </c>
      <c r="C10" s="396">
        <v>107.1396</v>
      </c>
      <c r="D10" s="404">
        <v>276.23199999999997</v>
      </c>
      <c r="E10" s="402">
        <v>383.37159999999994</v>
      </c>
      <c r="F10" s="397">
        <v>91.5</v>
      </c>
      <c r="G10" s="402">
        <v>474.87159999999994</v>
      </c>
    </row>
    <row r="11" spans="1:7">
      <c r="B11" t="s">
        <v>425</v>
      </c>
      <c r="C11" s="396">
        <v>123.10769999999999</v>
      </c>
      <c r="D11" s="396">
        <v>299.96979999999996</v>
      </c>
      <c r="E11" s="402">
        <v>423.07749999999999</v>
      </c>
      <c r="F11" s="397">
        <v>95.899999999999991</v>
      </c>
      <c r="G11" s="402">
        <v>518.97749999999996</v>
      </c>
    </row>
    <row r="12" spans="1:7">
      <c r="B12" t="s">
        <v>426</v>
      </c>
      <c r="C12" s="396">
        <v>155.04390000000001</v>
      </c>
      <c r="D12" s="396">
        <v>347.44539999999995</v>
      </c>
      <c r="E12" s="402">
        <v>502.48929999999996</v>
      </c>
      <c r="F12" s="397">
        <v>104.69999999999999</v>
      </c>
      <c r="G12" s="402">
        <v>607.1893</v>
      </c>
    </row>
    <row r="13" spans="1:7">
      <c r="B13" s="392" t="s">
        <v>427</v>
      </c>
      <c r="C13" s="398">
        <v>171.012</v>
      </c>
      <c r="D13" s="398">
        <v>371.18319999999994</v>
      </c>
      <c r="E13" s="403">
        <v>542.19519999999989</v>
      </c>
      <c r="F13" s="398">
        <v>109.1</v>
      </c>
      <c r="G13" s="403">
        <v>651.29519999999991</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G34"/>
  <sheetViews>
    <sheetView showGridLines="0" zoomScale="140" zoomScaleNormal="140" zoomScaleSheetLayoutView="90" workbookViewId="0">
      <selection activeCell="A48" sqref="A48"/>
    </sheetView>
  </sheetViews>
  <sheetFormatPr baseColWidth="10" defaultColWidth="11.42578125" defaultRowHeight="22.5" customHeight="1"/>
  <cols>
    <col min="1" max="1" width="29.140625" style="89" customWidth="1"/>
    <col min="2" max="2" width="14.7109375" style="89" customWidth="1"/>
    <col min="3" max="3" width="26.28515625" style="89" customWidth="1"/>
    <col min="4" max="4" width="28.5703125" style="89" customWidth="1"/>
    <col min="5" max="6" width="11.5703125" style="89" customWidth="1"/>
    <col min="7" max="16384" width="11.42578125" style="89"/>
  </cols>
  <sheetData>
    <row r="1" spans="1:4" s="72" customFormat="1" ht="22.5" customHeight="1">
      <c r="B1" s="73"/>
    </row>
    <row r="2" spans="1:4" s="77" customFormat="1" ht="26.25">
      <c r="A2" s="74" t="s">
        <v>57</v>
      </c>
      <c r="B2" s="75"/>
      <c r="C2" s="76"/>
      <c r="D2" s="76"/>
    </row>
    <row r="3" spans="1:4" s="78" customFormat="1" ht="12" customHeight="1"/>
    <row r="4" spans="1:4" s="81" customFormat="1" ht="15" customHeight="1">
      <c r="A4" s="79" t="s">
        <v>68</v>
      </c>
      <c r="B4" s="80"/>
    </row>
    <row r="5" spans="1:4" s="83" customFormat="1" ht="12.95" customHeight="1">
      <c r="A5" s="82" t="s">
        <v>67</v>
      </c>
      <c r="B5" s="82"/>
      <c r="C5" s="88" t="s">
        <v>134</v>
      </c>
      <c r="D5" s="88" t="s">
        <v>133</v>
      </c>
    </row>
    <row r="6" spans="1:4" s="78" customFormat="1" ht="12" customHeight="1"/>
    <row r="7" spans="1:4" s="81" customFormat="1" ht="15" customHeight="1">
      <c r="A7" s="79" t="s">
        <v>58</v>
      </c>
      <c r="B7" s="80"/>
    </row>
    <row r="8" spans="1:4" s="83" customFormat="1" ht="12.95" customHeight="1">
      <c r="A8" s="84" t="s">
        <v>65</v>
      </c>
      <c r="B8" s="84"/>
      <c r="C8" s="84" t="s">
        <v>66</v>
      </c>
      <c r="D8" s="85" t="s">
        <v>64</v>
      </c>
    </row>
    <row r="9" spans="1:4" s="83" customFormat="1" ht="12.95" customHeight="1">
      <c r="A9" s="84" t="s">
        <v>96</v>
      </c>
      <c r="B9" s="84"/>
      <c r="C9" s="82" t="s">
        <v>97</v>
      </c>
      <c r="D9" s="85" t="s">
        <v>98</v>
      </c>
    </row>
    <row r="10" spans="1:4" s="83" customFormat="1" ht="12.95" customHeight="1">
      <c r="A10" s="82"/>
      <c r="B10" s="82"/>
      <c r="C10" s="82"/>
      <c r="D10" s="86"/>
    </row>
    <row r="11" spans="1:4" s="78" customFormat="1" ht="12" customHeight="1"/>
    <row r="12" spans="1:4" s="81" customFormat="1" ht="15" customHeight="1">
      <c r="A12" s="79" t="s">
        <v>59</v>
      </c>
      <c r="B12" s="80"/>
      <c r="D12" s="87"/>
    </row>
    <row r="13" spans="1:4" s="83" customFormat="1" ht="12.95" customHeight="1">
      <c r="A13" s="82" t="s">
        <v>71</v>
      </c>
      <c r="B13" s="82"/>
      <c r="C13" s="82"/>
      <c r="D13" s="87"/>
    </row>
    <row r="14" spans="1:4" s="83" customFormat="1" ht="12.95" customHeight="1">
      <c r="A14" s="82" t="s">
        <v>70</v>
      </c>
      <c r="B14" s="82"/>
      <c r="C14" s="82"/>
      <c r="D14" s="87"/>
    </row>
    <row r="15" spans="1:4" s="78" customFormat="1" ht="12" customHeight="1"/>
    <row r="16" spans="1:4" s="81" customFormat="1" ht="15" customHeight="1">
      <c r="A16" s="79" t="s">
        <v>60</v>
      </c>
      <c r="B16" s="80"/>
      <c r="D16" s="87"/>
    </row>
    <row r="17" spans="1:7" s="83" customFormat="1" ht="12.95" customHeight="1">
      <c r="A17" s="88" t="s">
        <v>69</v>
      </c>
      <c r="B17" s="82"/>
      <c r="C17" s="82"/>
      <c r="D17" s="87"/>
    </row>
    <row r="18" spans="1:7" s="83" customFormat="1" ht="12.95" customHeight="1">
      <c r="A18" s="82"/>
      <c r="B18" s="82"/>
      <c r="C18" s="82"/>
      <c r="D18" s="87"/>
    </row>
    <row r="19" spans="1:7" s="81" customFormat="1" ht="15" customHeight="1">
      <c r="A19" s="79" t="s">
        <v>61</v>
      </c>
      <c r="B19" s="80"/>
    </row>
    <row r="20" spans="1:7" s="83" customFormat="1" ht="12.95" customHeight="1">
      <c r="A20" s="82" t="s">
        <v>148</v>
      </c>
      <c r="B20" s="247" t="s">
        <v>149</v>
      </c>
      <c r="C20" s="82"/>
      <c r="D20" s="87"/>
    </row>
    <row r="21" spans="1:7" ht="30" customHeight="1"/>
    <row r="22" spans="1:7" s="91" customFormat="1" ht="26.25">
      <c r="A22" s="74" t="s">
        <v>62</v>
      </c>
      <c r="B22" s="75"/>
      <c r="C22" s="90"/>
      <c r="D22" s="76"/>
    </row>
    <row r="23" spans="1:7" ht="9" customHeight="1"/>
    <row r="24" spans="1:7" ht="15" customHeight="1">
      <c r="A24" s="373">
        <v>2020</v>
      </c>
    </row>
    <row r="25" spans="1:7" s="83" customFormat="1" ht="12.95" customHeight="1">
      <c r="A25" s="360" t="s">
        <v>337</v>
      </c>
      <c r="B25" s="361" t="s">
        <v>338</v>
      </c>
      <c r="C25" s="82"/>
      <c r="D25" s="87"/>
      <c r="E25" s="93"/>
    </row>
    <row r="26" spans="1:7" s="83" customFormat="1" ht="12.95" customHeight="1">
      <c r="A26" s="360" t="s">
        <v>339</v>
      </c>
      <c r="B26" s="361" t="s">
        <v>335</v>
      </c>
      <c r="C26" s="82"/>
      <c r="D26" s="87"/>
      <c r="E26" s="92"/>
    </row>
    <row r="27" spans="1:7" s="83" customFormat="1" ht="12.95" customHeight="1">
      <c r="A27" s="360" t="s">
        <v>63</v>
      </c>
      <c r="B27" s="361" t="s">
        <v>336</v>
      </c>
      <c r="C27" s="82"/>
      <c r="D27" s="87"/>
      <c r="E27" s="92"/>
    </row>
    <row r="28" spans="1:7" s="83" customFormat="1" ht="12.95" customHeight="1">
      <c r="A28" s="360" t="s">
        <v>340</v>
      </c>
      <c r="B28" s="361" t="s">
        <v>343</v>
      </c>
      <c r="C28" s="82"/>
      <c r="D28" s="87"/>
      <c r="G28" s="92"/>
    </row>
    <row r="29" spans="1:7" s="83" customFormat="1" ht="12.95" customHeight="1">
      <c r="A29" s="92" t="s">
        <v>341</v>
      </c>
      <c r="B29" s="84" t="s">
        <v>344</v>
      </c>
      <c r="C29" s="82"/>
      <c r="D29" s="87"/>
      <c r="G29" s="92"/>
    </row>
    <row r="30" spans="1:7" s="83" customFormat="1" ht="12.95" customHeight="1">
      <c r="A30" s="92" t="s">
        <v>342</v>
      </c>
      <c r="B30" s="84" t="s">
        <v>345</v>
      </c>
      <c r="C30" s="82"/>
      <c r="D30" s="87"/>
      <c r="G30" s="92"/>
    </row>
    <row r="31" spans="1:7" s="83" customFormat="1" ht="12.95" customHeight="1">
      <c r="A31" s="92"/>
      <c r="B31" s="84"/>
      <c r="C31" s="82"/>
      <c r="D31" s="87"/>
      <c r="F31" s="89"/>
      <c r="G31" s="89"/>
    </row>
    <row r="32" spans="1:7" s="83" customFormat="1" ht="12.95" customHeight="1">
      <c r="A32" s="92"/>
      <c r="B32" s="84"/>
      <c r="C32" s="82"/>
      <c r="D32" s="87"/>
      <c r="F32" s="89"/>
      <c r="G32" s="89"/>
    </row>
    <row r="33" spans="1:7" s="83" customFormat="1" ht="19.5" customHeight="1">
      <c r="A33" s="82"/>
      <c r="B33" s="82"/>
      <c r="C33" s="93"/>
      <c r="D33" s="87"/>
      <c r="F33" s="89"/>
      <c r="G33" s="89"/>
    </row>
    <row r="34" spans="1:7" ht="21" customHeight="1">
      <c r="A34" s="405"/>
      <c r="B34" s="405"/>
      <c r="C34" s="405"/>
      <c r="D34" s="405"/>
    </row>
  </sheetData>
  <mergeCells count="1">
    <mergeCell ref="A34:D34"/>
  </mergeCells>
  <hyperlinks>
    <hyperlink ref="B20" r:id="rId1" xr:uid="{00000000-0004-0000-0100-000000000000}"/>
  </hyperlinks>
  <pageMargins left="0.70866141732283472" right="0.70866141732283472" top="0.6692913385826772" bottom="0.59055118110236227" header="0.51181102362204722" footer="0.51181102362204722"/>
  <pageSetup paperSize="9" scale="95" fitToHeight="0" orientation="portrait" r:id="rId2"/>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A1:E56"/>
  <sheetViews>
    <sheetView showGridLines="0" zoomScaleNormal="100" zoomScaleSheetLayoutView="90" workbookViewId="0">
      <selection activeCell="D54" sqref="D54"/>
    </sheetView>
  </sheetViews>
  <sheetFormatPr baseColWidth="10" defaultColWidth="11.42578125" defaultRowHeight="12.75"/>
  <cols>
    <col min="1" max="1" width="4.7109375" style="7" customWidth="1"/>
    <col min="2" max="2" width="4.7109375" style="3" customWidth="1"/>
    <col min="3" max="3" width="86.140625" style="4" bestFit="1" customWidth="1"/>
    <col min="4" max="16384" width="11.42578125" style="3"/>
  </cols>
  <sheetData>
    <row r="1" spans="1:4" s="1" customFormat="1" ht="18.75" customHeight="1">
      <c r="A1" s="8"/>
      <c r="B1" s="9"/>
      <c r="C1" s="10"/>
    </row>
    <row r="2" spans="1:4" ht="18.75" customHeight="1">
      <c r="B2" s="2" t="s">
        <v>5</v>
      </c>
      <c r="C2" s="11"/>
    </row>
    <row r="3" spans="1:4" ht="14.25" customHeight="1">
      <c r="A3" s="12"/>
      <c r="B3" s="17" t="s">
        <v>4</v>
      </c>
      <c r="C3" s="18" t="s">
        <v>3</v>
      </c>
    </row>
    <row r="4" spans="1:4" ht="14.25" customHeight="1">
      <c r="A4" s="12"/>
      <c r="B4" s="358"/>
      <c r="C4" s="176" t="s">
        <v>254</v>
      </c>
    </row>
    <row r="5" spans="1:4" ht="14.25" customHeight="1">
      <c r="A5" s="12"/>
      <c r="B5" s="176">
        <v>1</v>
      </c>
      <c r="C5" s="176" t="s">
        <v>144</v>
      </c>
    </row>
    <row r="6" spans="1:4" ht="14.25" customHeight="1">
      <c r="A6" s="12"/>
      <c r="B6" s="176"/>
      <c r="C6" s="176" t="s">
        <v>229</v>
      </c>
      <c r="D6" s="317"/>
    </row>
    <row r="7" spans="1:4" ht="14.25" customHeight="1">
      <c r="A7" s="12"/>
      <c r="B7" s="176"/>
      <c r="C7" s="176" t="s">
        <v>230</v>
      </c>
      <c r="D7" s="317"/>
    </row>
    <row r="8" spans="1:4" ht="14.25" customHeight="1">
      <c r="A8" s="12"/>
      <c r="B8" s="176"/>
      <c r="C8" s="176" t="s">
        <v>231</v>
      </c>
      <c r="D8" s="317"/>
    </row>
    <row r="9" spans="1:4" ht="14.25" customHeight="1">
      <c r="A9" s="12"/>
      <c r="B9" s="176"/>
      <c r="C9" s="176" t="s">
        <v>232</v>
      </c>
      <c r="D9" s="317"/>
    </row>
    <row r="10" spans="1:4" ht="14.25" customHeight="1">
      <c r="A10" s="12"/>
      <c r="B10" s="176"/>
      <c r="C10" s="176" t="s">
        <v>397</v>
      </c>
      <c r="D10" s="317"/>
    </row>
    <row r="11" spans="1:4" ht="14.25" customHeight="1">
      <c r="A11" s="12"/>
      <c r="B11" s="176"/>
      <c r="C11" s="176" t="s">
        <v>398</v>
      </c>
      <c r="D11" s="317"/>
    </row>
    <row r="12" spans="1:4" ht="14.25" customHeight="1">
      <c r="A12" s="12"/>
      <c r="B12" s="176"/>
      <c r="C12" s="176" t="s">
        <v>399</v>
      </c>
      <c r="D12" s="317"/>
    </row>
    <row r="13" spans="1:4" ht="14.25" customHeight="1">
      <c r="A13" s="12"/>
      <c r="B13" s="176"/>
      <c r="C13" s="176" t="s">
        <v>375</v>
      </c>
      <c r="D13" s="317"/>
    </row>
    <row r="14" spans="1:4" ht="14.25" customHeight="1">
      <c r="A14" s="12"/>
      <c r="B14" s="176"/>
      <c r="C14" s="176" t="s">
        <v>376</v>
      </c>
      <c r="D14" s="317"/>
    </row>
    <row r="15" spans="1:4" ht="14.25" customHeight="1">
      <c r="A15" s="12"/>
      <c r="B15" s="176"/>
      <c r="C15" s="176" t="s">
        <v>377</v>
      </c>
      <c r="D15" s="317"/>
    </row>
    <row r="16" spans="1:4" ht="14.25" customHeight="1">
      <c r="A16" s="12"/>
      <c r="B16" s="176"/>
      <c r="C16" s="176" t="s">
        <v>378</v>
      </c>
      <c r="D16" s="317"/>
    </row>
    <row r="17" spans="1:4" ht="14.25" customHeight="1">
      <c r="A17" s="12"/>
      <c r="B17" s="176"/>
      <c r="C17" s="176" t="s">
        <v>379</v>
      </c>
      <c r="D17" s="317"/>
    </row>
    <row r="18" spans="1:4" ht="14.25" customHeight="1">
      <c r="A18" s="12"/>
      <c r="B18" s="176"/>
      <c r="C18" s="176" t="s">
        <v>380</v>
      </c>
      <c r="D18" s="317"/>
    </row>
    <row r="19" spans="1:4" ht="14.25" customHeight="1">
      <c r="A19" s="12"/>
      <c r="B19" s="176"/>
      <c r="C19" s="366" t="s">
        <v>381</v>
      </c>
      <c r="D19" s="317"/>
    </row>
    <row r="20" spans="1:4" ht="14.25" customHeight="1">
      <c r="A20" s="12"/>
      <c r="B20" s="176"/>
      <c r="C20" s="366" t="s">
        <v>382</v>
      </c>
      <c r="D20" s="317"/>
    </row>
    <row r="21" spans="1:4" ht="14.25" customHeight="1">
      <c r="A21" s="12"/>
      <c r="B21" s="176"/>
      <c r="C21" s="176" t="s">
        <v>383</v>
      </c>
      <c r="D21" s="176"/>
    </row>
    <row r="22" spans="1:4" ht="14.25" customHeight="1">
      <c r="A22" s="12"/>
      <c r="B22" s="176"/>
      <c r="C22" s="176" t="s">
        <v>384</v>
      </c>
      <c r="D22" s="252"/>
    </row>
    <row r="23" spans="1:4" ht="14.25" customHeight="1">
      <c r="A23" s="12"/>
      <c r="B23" s="176"/>
      <c r="C23" s="176" t="s">
        <v>385</v>
      </c>
      <c r="D23" s="322"/>
    </row>
    <row r="24" spans="1:4" ht="14.25" customHeight="1">
      <c r="A24" s="12"/>
      <c r="B24" s="176"/>
      <c r="C24" s="176" t="s">
        <v>386</v>
      </c>
      <c r="D24" s="323"/>
    </row>
    <row r="25" spans="1:4" ht="14.25" customHeight="1">
      <c r="A25" s="12"/>
      <c r="B25" s="176"/>
      <c r="C25" s="176" t="s">
        <v>387</v>
      </c>
      <c r="D25" s="323"/>
    </row>
    <row r="26" spans="1:4" ht="14.25" customHeight="1">
      <c r="A26" s="12"/>
      <c r="B26" s="176"/>
      <c r="C26" s="176" t="s">
        <v>388</v>
      </c>
      <c r="D26" s="323"/>
    </row>
    <row r="27" spans="1:4" ht="14.25" customHeight="1">
      <c r="A27" s="12"/>
      <c r="B27" s="176"/>
      <c r="C27" s="176" t="s">
        <v>389</v>
      </c>
      <c r="D27" s="323"/>
    </row>
    <row r="28" spans="1:4" ht="14.25" customHeight="1">
      <c r="A28" s="12"/>
      <c r="B28" s="176"/>
      <c r="C28" s="176" t="s">
        <v>390</v>
      </c>
      <c r="D28" s="323"/>
    </row>
    <row r="29" spans="1:4" ht="14.25" customHeight="1">
      <c r="A29" s="12"/>
      <c r="B29" s="176"/>
      <c r="C29" s="176" t="s">
        <v>391</v>
      </c>
      <c r="D29" s="323"/>
    </row>
    <row r="30" spans="1:4" ht="14.25" customHeight="1">
      <c r="A30" s="12"/>
      <c r="B30" s="176"/>
      <c r="C30" s="176" t="s">
        <v>392</v>
      </c>
      <c r="D30" s="323"/>
    </row>
    <row r="31" spans="1:4" ht="14.25" customHeight="1">
      <c r="A31" s="12"/>
      <c r="B31" s="176"/>
      <c r="C31" s="176" t="s">
        <v>393</v>
      </c>
      <c r="D31" s="323"/>
    </row>
    <row r="32" spans="1:4" ht="14.25" customHeight="1">
      <c r="A32" s="12"/>
      <c r="B32" s="176"/>
      <c r="C32" s="176" t="s">
        <v>394</v>
      </c>
      <c r="D32" s="323"/>
    </row>
    <row r="33" spans="1:5" ht="14.25" customHeight="1">
      <c r="A33" s="12"/>
      <c r="B33" s="176"/>
      <c r="C33" s="176" t="s">
        <v>395</v>
      </c>
      <c r="D33" s="323"/>
    </row>
    <row r="34" spans="1:5" ht="14.25" customHeight="1">
      <c r="A34" s="12"/>
      <c r="B34" s="176"/>
      <c r="C34" s="176" t="s">
        <v>396</v>
      </c>
      <c r="D34" s="323"/>
    </row>
    <row r="35" spans="1:5" s="6" customFormat="1" ht="16.5" customHeight="1">
      <c r="A35" s="5"/>
      <c r="B35" s="176">
        <v>2</v>
      </c>
      <c r="C35" s="176" t="s">
        <v>12</v>
      </c>
      <c r="E35" s="3"/>
    </row>
    <row r="36" spans="1:5" s="6" customFormat="1" ht="16.5" customHeight="1">
      <c r="A36" s="5"/>
      <c r="B36" s="176">
        <v>3</v>
      </c>
      <c r="C36" s="176" t="s">
        <v>85</v>
      </c>
      <c r="E36" s="3"/>
    </row>
    <row r="37" spans="1:5" s="6" customFormat="1" ht="16.5" customHeight="1">
      <c r="A37" s="5"/>
      <c r="B37" s="318"/>
      <c r="C37" s="319" t="s">
        <v>135</v>
      </c>
      <c r="D37" s="3"/>
      <c r="E37" s="3"/>
    </row>
    <row r="38" spans="1:5" s="6" customFormat="1" ht="16.5" customHeight="1">
      <c r="A38" s="5"/>
      <c r="B38" s="318"/>
      <c r="C38" s="319" t="s">
        <v>136</v>
      </c>
      <c r="D38" s="3"/>
      <c r="E38" s="3"/>
    </row>
    <row r="39" spans="1:5" s="6" customFormat="1" ht="16.5" customHeight="1">
      <c r="A39" s="5"/>
      <c r="B39" s="318"/>
      <c r="C39" s="319" t="s">
        <v>137</v>
      </c>
      <c r="D39" s="3"/>
      <c r="E39" s="3"/>
    </row>
    <row r="40" spans="1:5" s="6" customFormat="1" ht="16.5" customHeight="1">
      <c r="A40" s="5"/>
      <c r="B40" s="318"/>
      <c r="C40" s="319" t="s">
        <v>138</v>
      </c>
      <c r="D40" s="3"/>
      <c r="E40" s="3"/>
    </row>
    <row r="41" spans="1:5" s="6" customFormat="1" ht="16.5" customHeight="1">
      <c r="A41" s="5"/>
      <c r="B41" s="320">
        <v>4</v>
      </c>
      <c r="C41" s="320" t="s">
        <v>86</v>
      </c>
      <c r="E41" s="3"/>
    </row>
    <row r="42" spans="1:5" s="6" customFormat="1" ht="16.5" customHeight="1">
      <c r="A42" s="5"/>
      <c r="B42" s="318"/>
      <c r="C42" s="320" t="s">
        <v>139</v>
      </c>
      <c r="D42" s="3"/>
      <c r="E42" s="3"/>
    </row>
    <row r="43" spans="1:5" s="6" customFormat="1" ht="16.5" customHeight="1">
      <c r="A43" s="5"/>
      <c r="B43" s="318"/>
      <c r="C43" s="320" t="s">
        <v>233</v>
      </c>
      <c r="D43" s="3"/>
      <c r="E43" s="3"/>
    </row>
    <row r="44" spans="1:5" s="6" customFormat="1" ht="16.5" customHeight="1">
      <c r="A44" s="5"/>
      <c r="B44" s="320">
        <v>5</v>
      </c>
      <c r="C44" s="320" t="s">
        <v>87</v>
      </c>
      <c r="D44" s="3"/>
      <c r="E44" s="3"/>
    </row>
    <row r="45" spans="1:5" s="6" customFormat="1" ht="16.5" customHeight="1">
      <c r="A45" s="5"/>
      <c r="B45" s="318"/>
      <c r="C45" s="320" t="s">
        <v>140</v>
      </c>
      <c r="D45" s="3"/>
      <c r="E45" s="3"/>
    </row>
    <row r="46" spans="1:5" s="6" customFormat="1" ht="16.5" customHeight="1">
      <c r="A46" s="5"/>
      <c r="B46" s="318"/>
      <c r="C46" s="320" t="s">
        <v>141</v>
      </c>
      <c r="D46" s="3"/>
      <c r="E46" s="3"/>
    </row>
    <row r="47" spans="1:5" s="6" customFormat="1" ht="16.5" customHeight="1">
      <c r="A47" s="5"/>
      <c r="B47" s="320">
        <v>6</v>
      </c>
      <c r="C47" s="320" t="s">
        <v>131</v>
      </c>
      <c r="E47" s="3"/>
    </row>
    <row r="48" spans="1:5" s="6" customFormat="1" ht="16.5" customHeight="1">
      <c r="A48" s="5"/>
      <c r="B48" s="318"/>
      <c r="C48" s="320" t="s">
        <v>142</v>
      </c>
      <c r="D48" s="3"/>
      <c r="E48" s="3"/>
    </row>
    <row r="49" spans="1:5" s="6" customFormat="1" ht="16.5" customHeight="1">
      <c r="A49" s="5"/>
      <c r="B49" s="318"/>
      <c r="C49" s="320" t="s">
        <v>244</v>
      </c>
      <c r="D49" s="3"/>
      <c r="E49" s="3"/>
    </row>
    <row r="50" spans="1:5" s="6" customFormat="1" ht="16.5" customHeight="1">
      <c r="A50" s="5"/>
      <c r="B50" s="320">
        <v>7</v>
      </c>
      <c r="C50" s="320" t="s">
        <v>132</v>
      </c>
      <c r="D50" s="3"/>
      <c r="E50" s="3"/>
    </row>
    <row r="51" spans="1:5" s="6" customFormat="1" ht="16.5" customHeight="1">
      <c r="A51" s="5"/>
      <c r="B51" s="318"/>
      <c r="C51" s="320" t="s">
        <v>143</v>
      </c>
      <c r="E51" s="3"/>
    </row>
    <row r="52" spans="1:5" s="6" customFormat="1" ht="16.5" customHeight="1">
      <c r="A52" s="5"/>
      <c r="B52" s="318"/>
      <c r="C52" s="320" t="s">
        <v>246</v>
      </c>
      <c r="D52" s="3"/>
      <c r="E52" s="3"/>
    </row>
    <row r="53" spans="1:5">
      <c r="B53" s="320">
        <v>8</v>
      </c>
      <c r="C53" s="320" t="s">
        <v>239</v>
      </c>
    </row>
    <row r="54" spans="1:5">
      <c r="B54" s="318"/>
      <c r="C54" s="320" t="s">
        <v>251</v>
      </c>
    </row>
    <row r="55" spans="1:5">
      <c r="B55" s="320">
        <v>9</v>
      </c>
      <c r="C55" s="320" t="s">
        <v>419</v>
      </c>
    </row>
    <row r="56" spans="1:5">
      <c r="C56" s="320" t="s">
        <v>418</v>
      </c>
    </row>
  </sheetData>
  <hyperlinks>
    <hyperlink ref="C36" location="'3 Income'!A1" display="Income" xr:uid="{00000000-0004-0000-0200-000000000000}"/>
    <hyperlink ref="C41" location="'4 Expences'!A1" display="Expences" xr:uid="{00000000-0004-0000-0200-000001000000}"/>
    <hyperlink ref="C44" location="'5 Margins'!A1" display="Margins" xr:uid="{00000000-0004-0000-0200-000002000000}"/>
    <hyperlink ref="C47" location="'6 Lending'!A2" display="Lending" xr:uid="{00000000-0004-0000-0200-000003000000}"/>
    <hyperlink ref="C50" location="'7 Deposits'!A2" display="Deposits" xr:uid="{00000000-0004-0000-0200-000004000000}"/>
    <hyperlink ref="C37" location="'3 Income'!A2" display="3.1 Net interest income and commissionfees from covered bonds companies" xr:uid="{00000000-0004-0000-0200-000005000000}"/>
    <hyperlink ref="C38" location="'3 Income'!A43" display="3.2 Net commision and other income" xr:uid="{00000000-0004-0000-0200-000006000000}"/>
    <hyperlink ref="C39" location="'3 Income'!A90" display="3.3 Net income from financial assets and liabilities" xr:uid="{00000000-0004-0000-0200-000007000000}"/>
    <hyperlink ref="C40" location="'3 Income'!A103" display="3.4 Specification of the consolidated profit after tax in NOK millions:" xr:uid="{00000000-0004-0000-0200-000008000000}"/>
    <hyperlink ref="C42" location="'4 Expences'!A2" display="4.1 Expences Group" xr:uid="{00000000-0004-0000-0200-000009000000}"/>
    <hyperlink ref="C43" location="'4 Expences'!A44" display="4.2 Expences Parent bank (Pro-forma)" xr:uid="{00000000-0004-0000-0200-00000A000000}"/>
    <hyperlink ref="C45" location="'5 Margins'!A2" display="5.1 Deposit margins" xr:uid="{00000000-0004-0000-0200-00000B000000}"/>
    <hyperlink ref="C46" location="'5 Margins'!A31" display="5.2 Lending margins" xr:uid="{00000000-0004-0000-0200-00000C000000}"/>
    <hyperlink ref="C48" location="'6 Lending'!A2" display="6.1 Development in volumes - Loans to customers" xr:uid="{00000000-0004-0000-0200-00000D000000}"/>
    <hyperlink ref="C51" location="'7 Deposits'!A2" display="7.1 Development in volumes - Deposits from customers" xr:uid="{00000000-0004-0000-0200-00000E000000}"/>
    <hyperlink ref="B35" location="'2 Results and key figures'!A1" display="'2 Results and key figures'!A1" xr:uid="{00000000-0004-0000-0200-00000F000000}"/>
    <hyperlink ref="B36" location="'3 Income'!A1" display="'3 Income'!A1" xr:uid="{00000000-0004-0000-0200-000010000000}"/>
    <hyperlink ref="B41" location="'4 Expences'!A1" display="'4 Expences'!A1" xr:uid="{00000000-0004-0000-0200-000011000000}"/>
    <hyperlink ref="B44" location="'5 Margins'!A1" display="'5 Margins'!A1" xr:uid="{00000000-0004-0000-0200-000012000000}"/>
    <hyperlink ref="B47" location="'6 Lending'!A1" display="'6 Lending'!A1" xr:uid="{00000000-0004-0000-0200-000013000000}"/>
    <hyperlink ref="B50" location="'7 Deposits'!A1" display="'7 Deposits'!A1" xr:uid="{00000000-0004-0000-0200-000014000000}"/>
    <hyperlink ref="C5" location="'1 APM'!A2" display="APM" xr:uid="{00000000-0004-0000-0200-000015000000}"/>
    <hyperlink ref="C35" location="'2 Results and key figures'!A1" display="Results from the quarterly accounts Group" xr:uid="{00000000-0004-0000-0200-00002A000000}"/>
    <hyperlink ref="B5" location="'1 APM'!A1" display="'1 APM'!A1" xr:uid="{00000000-0004-0000-0200-00002B000000}"/>
    <hyperlink ref="C53" location="'9 Customers'!A2" display="Customers" xr:uid="{00000000-0004-0000-0200-00002C000000}"/>
    <hyperlink ref="C54" location="'9 Customers'!A2" display="9.1 Number of customers" xr:uid="{00000000-0004-0000-0200-00002D000000}"/>
    <hyperlink ref="B53" location="'9 Customers'!A1" display="'9 Customers'!A1" xr:uid="{00000000-0004-0000-0200-00002E000000}"/>
    <hyperlink ref="C52" location="'7 Deposits'!A37" display="7.2 Deposits sensitive to changes in the NIBOR rate" xr:uid="{00000000-0004-0000-0200-00002F000000}"/>
    <hyperlink ref="C49" location="'6 Lending'!A39" display="6.2 Loans sensitive to changes in the NIBOR rate" xr:uid="{00000000-0004-0000-0200-000030000000}"/>
    <hyperlink ref="C4" location="'APM definition'!A1" display="APM definition" xr:uid="{00000000-0004-0000-0200-000031000000}"/>
    <hyperlink ref="C21:D21" location="'1 APM'!A98" display="1.13 Gross defaulted commitments in percentage of gross loans" xr:uid="{00000000-0004-0000-0200-000034000000}"/>
    <hyperlink ref="C6" location="'1 APM'!A29" display="1.1 Return on equity capital " xr:uid="{E3722757-0BDA-444D-BB1B-2483C1964C80}"/>
    <hyperlink ref="C7" location="'1 APM'!A34" display="1.2 Cost-income-ratio " xr:uid="{B4C07C9C-F939-46B7-9B92-B3899B8274CC}"/>
    <hyperlink ref="C8" location="'1 APM'!A39" display="1.3 Gross loans including loans transferred to covered bond companies" xr:uid="{B76C108B-7C0D-4A53-9AE9-75B112E1DA2C}"/>
    <hyperlink ref="C9" location="'1 APM'!A45" display="1.4 Growth in loans during the last 12 months in per cent" xr:uid="{B0AE1687-E2C8-4420-A3EB-BE5BC09319B9}"/>
    <hyperlink ref="C10" location="'1 APM'!A52" display="1.5 Growth in loans incl. Loans transferred to CB companies during last 12 months" xr:uid="{594C6DA9-293D-49AE-A6C8-1B268277B8CB}"/>
    <hyperlink ref="C11" location="'1 APM'!A59" display="1.6 Growth in loans during the last quarter" xr:uid="{82274E70-4E5E-41C7-9BEE-0DBDDE4AB161}"/>
    <hyperlink ref="C12" location="'1 APM'!A66" display="1.7 Growth in loans incl. Loans transferred to covered bond companies during the last  quarter" xr:uid="{6B05C0CB-CEDE-49BA-8612-3597F96DAAB7}"/>
    <hyperlink ref="C13" location="'1 APM'!A71" display="1.8 Cost-income-ratio" xr:uid="{E22494B3-DB5D-4F1B-8B34-3D1D9A0623A9}"/>
    <hyperlink ref="C14" location="'1 APM'!A76" display="1.9 Cost-income-ratio incl. loans transferred to covered bond companies" xr:uid="{5710A2E9-D27B-4182-A120-84F2AF84A5DE}"/>
    <hyperlink ref="C15" location="Contents!A83" display="1.9 Growth in deposits in the last 12 months in per cent" xr:uid="{F7A932A0-3418-4D55-B015-EEE8329CF936}"/>
    <hyperlink ref="C16" location="'1 APM'!A90" display="1.10 Growth in deposits in the last 12 months in per cent" xr:uid="{C3D84BD5-04F5-4572-8D63-78C70EBB4D7F}"/>
    <hyperlink ref="C17" location="'1 APM'!A100" display="1.11 Total assets incl. Loans transferred to CB companies (Business capital)" xr:uid="{22072175-6277-4D80-8358-71B6E7B597B4}"/>
    <hyperlink ref="C18" location="'1 APM'!A107" display="1.12 Losses on loans and guarantees as a percentageof gross loans" xr:uid="{15D36DFA-B9FD-4AE7-AFD0-16B0A63F9AF2}"/>
    <hyperlink ref="C19" location="'1 APM'!A111" display="1.13 Loans and advances to customers at Stage 2 in percentage of gross loans" xr:uid="{1531F525-5BFF-45F5-ACE5-16E5C88F8655}"/>
    <hyperlink ref="C20" location="'1 APM'!A115" display="1.14 Loans and advances to customers at Stage 3 in percentage of gross loans" xr:uid="{8E1E3436-ACCE-4F3E-87D6-8B7C33430673}"/>
    <hyperlink ref="C21" location="'1 APM'!A19" display="1.15 Gross defaulted commitments in percentage of gross loans" xr:uid="{E641596C-8AA9-4771-BA38-0A9AAB9D0A7C}"/>
    <hyperlink ref="C22" location="'1 APM'!A123" display="1.16 Gross doubtful commitments (not in default) in percentage of gross loans" xr:uid="{98D40E90-C15B-463F-9A18-C01125EFC300}"/>
    <hyperlink ref="C23" location="'1 APM'!A129" display="1.17 Net commitments in default and other doutful commitments" xr:uid="{6C6FB1E6-800E-41B8-956E-1CCF67A38FBA}"/>
    <hyperlink ref="C24" location="'1 APM'!A134" display="1.18 Loan loss impairment ratio on defaulted commitments" xr:uid="{62E11BE3-E3DC-4576-A209-124005BB70C6}"/>
    <hyperlink ref="C25" location="'1 APM'!A138" display="1.19 Loan loss impairment ratio on doubtful commitments" xr:uid="{DD593CAE-5D85-4EF1-A45A-3FD77DCD08E1}"/>
    <hyperlink ref="C26" location="'1 APM'!A143" display="1.20 Equity ratio" xr:uid="{93295C34-16C4-4C4F-87E2-373E76616883}"/>
    <hyperlink ref="C27" location="'1 APM'!A154" display="1.21 Book equity per EC" xr:uid="{DDEC4EDD-263F-4B17-9133-7AE02C176273}"/>
    <hyperlink ref="C28" location="'1 APM'!A164" display="1.22 Earnings per equity certificate (in NOK)" xr:uid="{457772AA-2BD9-4D51-B4A7-B8B481B7C060}"/>
    <hyperlink ref="C29" location="'1 APM'!A170" display="1.23 Price/Earnings per EC" xr:uid="{84FD8DA3-5050-4D40-8698-156751E7B874}"/>
    <hyperlink ref="C30" location="'1 APM'!A174" display="1.24 Price/Book equity" xr:uid="{F442649D-D8B9-42F5-A1EC-A63491681A7B}"/>
    <hyperlink ref="C31" location="'1 APM'!A181" display="1.25 Diluted earnings per equity certificate (in NOK) " xr:uid="{49847193-82B4-43B6-81E6-5CC79AA89822}"/>
    <hyperlink ref="C32" location="'1 APM'!A186" display="1.26 Average equity certificates" xr:uid="{0CAA9D63-F28F-41E8-8A45-4275D3AFB51D}"/>
    <hyperlink ref="C33" location="'1 APM'!A190" display="1.27 Earnings per average equity certificate (in NOK) " xr:uid="{3E5FA5BC-F34A-451B-B175-2642BD672A2F}"/>
    <hyperlink ref="C34" location="Contents!A195" display="1.28 Diluted earnings earnings per average equity certificates" xr:uid="{D062C0F1-D765-4D0F-A422-2D4BB501BDC7}"/>
    <hyperlink ref="B55" location="'9 Makrosensitivitet'!A2" display="'9 Makrosensitivitet'!A2" xr:uid="{61392C7E-1165-49B3-9265-BB26E4E9D1D6}"/>
    <hyperlink ref="C56" location="'9 Makrosensitivitet'!A2" display="9.1 Sensitivity related to key assumptions in the general loss model" xr:uid="{0214BD18-190D-43DB-AAAB-7C6ABD375B90}"/>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CFC1C-6974-4FAB-ACA2-A404B8FD4E02}">
  <sheetPr>
    <pageSetUpPr fitToPage="1"/>
  </sheetPr>
  <dimension ref="A1:AR198"/>
  <sheetViews>
    <sheetView showGridLines="0" workbookViewId="0">
      <selection activeCell="A154" sqref="A154"/>
    </sheetView>
  </sheetViews>
  <sheetFormatPr baseColWidth="10" defaultColWidth="11.42578125" defaultRowHeight="10.5"/>
  <cols>
    <col min="1" max="1" width="33" style="380" customWidth="1"/>
    <col min="2" max="2" width="78" style="380" customWidth="1"/>
    <col min="3" max="44" width="11.42578125" style="381"/>
    <col min="45" max="16384" width="11.42578125" style="391"/>
  </cols>
  <sheetData>
    <row r="1" spans="1:7" ht="39" customHeight="1"/>
    <row r="2" spans="1:7" ht="39" customHeight="1"/>
    <row r="3" spans="1:7" ht="39" customHeight="1"/>
    <row r="4" spans="1:7" ht="39" customHeight="1"/>
    <row r="5" spans="1:7" ht="39" customHeight="1"/>
    <row r="6" spans="1:7" ht="39" customHeight="1"/>
    <row r="7" spans="1:7" ht="39" customHeight="1"/>
    <row r="8" spans="1:7" ht="39" customHeight="1"/>
    <row r="9" spans="1:7" ht="39" customHeight="1"/>
    <row r="10" spans="1:7" ht="39" customHeight="1">
      <c r="A10" s="382" t="s">
        <v>147</v>
      </c>
      <c r="B10" s="383" t="s">
        <v>255</v>
      </c>
    </row>
    <row r="11" spans="1:7" ht="69" customHeight="1">
      <c r="A11" s="406" t="s">
        <v>322</v>
      </c>
      <c r="B11" s="383"/>
    </row>
    <row r="12" spans="1:7" ht="69" customHeight="1">
      <c r="A12" s="406"/>
      <c r="B12" s="384" t="s">
        <v>323</v>
      </c>
    </row>
    <row r="13" spans="1:7" ht="69" customHeight="1">
      <c r="A13" s="406" t="s">
        <v>256</v>
      </c>
      <c r="B13" s="385"/>
      <c r="G13" s="386"/>
    </row>
    <row r="14" spans="1:7" ht="69" customHeight="1">
      <c r="A14" s="406"/>
      <c r="B14" s="384" t="s">
        <v>257</v>
      </c>
    </row>
    <row r="15" spans="1:7" ht="39" customHeight="1">
      <c r="A15" s="406" t="s">
        <v>258</v>
      </c>
      <c r="B15" s="385"/>
    </row>
    <row r="16" spans="1:7" ht="39" customHeight="1">
      <c r="A16" s="406"/>
      <c r="B16" s="387" t="s">
        <v>259</v>
      </c>
    </row>
    <row r="17" spans="1:5" ht="39" customHeight="1">
      <c r="A17" s="406" t="s">
        <v>156</v>
      </c>
      <c r="B17" s="385"/>
    </row>
    <row r="18" spans="1:5" ht="39" customHeight="1">
      <c r="A18" s="406"/>
      <c r="B18" s="387" t="s">
        <v>260</v>
      </c>
    </row>
    <row r="19" spans="1:5" ht="39" customHeight="1">
      <c r="A19" s="406" t="s">
        <v>261</v>
      </c>
      <c r="B19" s="385"/>
    </row>
    <row r="20" spans="1:5" ht="39" customHeight="1">
      <c r="A20" s="406"/>
      <c r="B20" s="387" t="s">
        <v>262</v>
      </c>
    </row>
    <row r="21" spans="1:5" ht="39" customHeight="1">
      <c r="A21" s="382" t="s">
        <v>147</v>
      </c>
      <c r="B21" s="383" t="s">
        <v>255</v>
      </c>
      <c r="E21" s="388"/>
    </row>
    <row r="22" spans="1:5" ht="39" customHeight="1">
      <c r="A22" s="406" t="s">
        <v>263</v>
      </c>
      <c r="B22" s="387"/>
    </row>
    <row r="23" spans="1:5" ht="39" customHeight="1">
      <c r="A23" s="406"/>
      <c r="B23" s="387" t="s">
        <v>264</v>
      </c>
    </row>
    <row r="24" spans="1:5" ht="48.95" customHeight="1">
      <c r="A24" s="406" t="s">
        <v>265</v>
      </c>
      <c r="B24" s="387"/>
    </row>
    <row r="25" spans="1:5" ht="48.95" customHeight="1">
      <c r="A25" s="406"/>
      <c r="B25" s="387" t="s">
        <v>266</v>
      </c>
    </row>
    <row r="26" spans="1:5" ht="48.95" customHeight="1">
      <c r="A26" s="406" t="s">
        <v>267</v>
      </c>
      <c r="B26" s="387"/>
    </row>
    <row r="27" spans="1:5" ht="48.95" customHeight="1">
      <c r="A27" s="406"/>
      <c r="B27" s="387" t="s">
        <v>268</v>
      </c>
    </row>
    <row r="28" spans="1:5" ht="39" customHeight="1">
      <c r="A28" s="406" t="s">
        <v>269</v>
      </c>
      <c r="B28" s="387"/>
    </row>
    <row r="29" spans="1:5" ht="39" customHeight="1">
      <c r="A29" s="406"/>
      <c r="B29" s="387" t="s">
        <v>270</v>
      </c>
    </row>
    <row r="30" spans="1:5" ht="39" customHeight="1">
      <c r="A30" s="406" t="s">
        <v>271</v>
      </c>
      <c r="B30" s="387"/>
    </row>
    <row r="31" spans="1:5" ht="39" customHeight="1">
      <c r="A31" s="406"/>
      <c r="B31" s="387" t="s">
        <v>272</v>
      </c>
    </row>
    <row r="32" spans="1:5" ht="39" customHeight="1">
      <c r="A32" s="406" t="s">
        <v>273</v>
      </c>
      <c r="B32" s="387"/>
    </row>
    <row r="33" spans="1:4" ht="48.95" customHeight="1">
      <c r="A33" s="406"/>
      <c r="B33" s="387" t="s">
        <v>274</v>
      </c>
    </row>
    <row r="34" spans="1:4" ht="48.95" customHeight="1">
      <c r="A34" s="406" t="s">
        <v>275</v>
      </c>
      <c r="B34" s="387"/>
    </row>
    <row r="35" spans="1:4" ht="48.95" customHeight="1">
      <c r="A35" s="406"/>
      <c r="B35" s="387" t="s">
        <v>276</v>
      </c>
    </row>
    <row r="36" spans="1:4" ht="39" customHeight="1">
      <c r="A36" s="406" t="s">
        <v>277</v>
      </c>
      <c r="B36" s="387"/>
    </row>
    <row r="37" spans="1:4" ht="39" customHeight="1">
      <c r="A37" s="406"/>
      <c r="B37" s="387" t="s">
        <v>278</v>
      </c>
    </row>
    <row r="38" spans="1:4" ht="48.95" customHeight="1">
      <c r="A38" s="406" t="s">
        <v>279</v>
      </c>
      <c r="B38" s="387"/>
    </row>
    <row r="39" spans="1:4" ht="48.95" customHeight="1">
      <c r="A39" s="406"/>
      <c r="B39" s="387" t="s">
        <v>280</v>
      </c>
    </row>
    <row r="40" spans="1:4" ht="48.95" customHeight="1">
      <c r="A40" s="382" t="s">
        <v>147</v>
      </c>
      <c r="B40" s="383" t="s">
        <v>255</v>
      </c>
    </row>
    <row r="41" spans="1:4" ht="39" customHeight="1">
      <c r="A41" s="406" t="s">
        <v>37</v>
      </c>
      <c r="B41" s="387"/>
    </row>
    <row r="42" spans="1:4" ht="39" customHeight="1">
      <c r="A42" s="406"/>
      <c r="B42" s="387" t="s">
        <v>281</v>
      </c>
    </row>
    <row r="43" spans="1:4" ht="59.1" customHeight="1">
      <c r="A43" s="406" t="s">
        <v>282</v>
      </c>
      <c r="B43" s="387"/>
    </row>
    <row r="44" spans="1:4" ht="59.1" customHeight="1">
      <c r="A44" s="406"/>
      <c r="B44" s="387" t="s">
        <v>283</v>
      </c>
    </row>
    <row r="45" spans="1:4" ht="59.1" customHeight="1">
      <c r="A45" s="406" t="s">
        <v>406</v>
      </c>
      <c r="B45" s="387"/>
      <c r="D45" s="389"/>
    </row>
    <row r="46" spans="1:4" ht="39" customHeight="1">
      <c r="A46" s="406"/>
      <c r="B46" s="387" t="s">
        <v>285</v>
      </c>
      <c r="D46" s="389"/>
    </row>
    <row r="47" spans="1:4" ht="59.1" customHeight="1">
      <c r="A47" s="406" t="s">
        <v>407</v>
      </c>
      <c r="B47" s="387"/>
    </row>
    <row r="48" spans="1:4" ht="39" customHeight="1">
      <c r="A48" s="406"/>
      <c r="B48" s="387" t="s">
        <v>285</v>
      </c>
    </row>
    <row r="49" spans="1:2" ht="39" customHeight="1">
      <c r="A49" s="406" t="s">
        <v>284</v>
      </c>
      <c r="B49" s="387"/>
    </row>
    <row r="50" spans="1:2" ht="39" customHeight="1">
      <c r="A50" s="406"/>
      <c r="B50" s="387" t="s">
        <v>285</v>
      </c>
    </row>
    <row r="51" spans="1:2" ht="39" customHeight="1">
      <c r="A51" s="406" t="s">
        <v>286</v>
      </c>
      <c r="B51" s="387"/>
    </row>
    <row r="52" spans="1:2" ht="39" customHeight="1">
      <c r="A52" s="406"/>
      <c r="B52" s="387" t="s">
        <v>285</v>
      </c>
    </row>
    <row r="53" spans="1:2" ht="39" customHeight="1">
      <c r="A53" s="406" t="s">
        <v>287</v>
      </c>
      <c r="B53" s="387"/>
    </row>
    <row r="54" spans="1:2" ht="39" customHeight="1">
      <c r="A54" s="406"/>
      <c r="B54" s="387" t="s">
        <v>285</v>
      </c>
    </row>
    <row r="55" spans="1:2" ht="39" customHeight="1">
      <c r="A55" s="406" t="s">
        <v>288</v>
      </c>
      <c r="B55" s="387"/>
    </row>
    <row r="56" spans="1:2" ht="39" customHeight="1">
      <c r="A56" s="406"/>
      <c r="B56" s="387" t="s">
        <v>285</v>
      </c>
    </row>
    <row r="57" spans="1:2" ht="39" customHeight="1">
      <c r="A57" s="406" t="s">
        <v>289</v>
      </c>
      <c r="B57" s="387"/>
    </row>
    <row r="58" spans="1:2" ht="39" customHeight="1">
      <c r="A58" s="406"/>
      <c r="B58" s="387" t="s">
        <v>285</v>
      </c>
    </row>
    <row r="59" spans="1:2" ht="39" customHeight="1">
      <c r="A59" s="406" t="s">
        <v>199</v>
      </c>
      <c r="B59" s="387"/>
    </row>
    <row r="60" spans="1:2" ht="39" customHeight="1">
      <c r="A60" s="406"/>
      <c r="B60" s="387" t="s">
        <v>290</v>
      </c>
    </row>
    <row r="61" spans="1:2" ht="39" customHeight="1">
      <c r="A61" s="382" t="s">
        <v>147</v>
      </c>
      <c r="B61" s="383" t="s">
        <v>255</v>
      </c>
    </row>
    <row r="62" spans="1:2" ht="48.95" customHeight="1">
      <c r="A62" s="406" t="s">
        <v>207</v>
      </c>
      <c r="B62" s="387"/>
    </row>
    <row r="63" spans="1:2" ht="48.95" customHeight="1">
      <c r="A63" s="406"/>
      <c r="B63" s="387" t="s">
        <v>291</v>
      </c>
    </row>
    <row r="64" spans="1:2" ht="48.95" customHeight="1">
      <c r="A64" s="406" t="s">
        <v>214</v>
      </c>
      <c r="B64" s="387"/>
    </row>
    <row r="65" spans="1:2" ht="48.95" customHeight="1">
      <c r="A65" s="406"/>
      <c r="B65" s="387" t="s">
        <v>292</v>
      </c>
    </row>
    <row r="66" spans="1:2" ht="48.95" customHeight="1">
      <c r="A66" s="406" t="s">
        <v>293</v>
      </c>
      <c r="B66" s="387"/>
    </row>
    <row r="67" spans="1:2" ht="48.95" customHeight="1">
      <c r="A67" s="406"/>
      <c r="B67" s="387" t="s">
        <v>294</v>
      </c>
    </row>
    <row r="68" spans="1:2" ht="39" customHeight="1">
      <c r="A68" s="406" t="s">
        <v>295</v>
      </c>
      <c r="B68" s="387"/>
    </row>
    <row r="69" spans="1:2" ht="39" customHeight="1">
      <c r="A69" s="406"/>
      <c r="B69" s="387" t="s">
        <v>296</v>
      </c>
    </row>
    <row r="70" spans="1:2" ht="39" customHeight="1">
      <c r="A70" s="406" t="s">
        <v>297</v>
      </c>
      <c r="B70" s="387"/>
    </row>
    <row r="71" spans="1:2" ht="39" customHeight="1">
      <c r="A71" s="406"/>
      <c r="B71" s="387" t="s">
        <v>298</v>
      </c>
    </row>
    <row r="72" spans="1:2" ht="39" customHeight="1">
      <c r="A72" s="406" t="s">
        <v>299</v>
      </c>
      <c r="B72" s="387"/>
    </row>
    <row r="73" spans="1:2" ht="39" customHeight="1">
      <c r="A73" s="406"/>
      <c r="B73" s="387" t="s">
        <v>300</v>
      </c>
    </row>
    <row r="74" spans="1:2" ht="39" customHeight="1">
      <c r="A74" s="406" t="s">
        <v>301</v>
      </c>
      <c r="B74" s="387"/>
    </row>
    <row r="75" spans="1:2" ht="39" customHeight="1">
      <c r="A75" s="406"/>
      <c r="B75" s="387" t="s">
        <v>302</v>
      </c>
    </row>
    <row r="76" spans="1:2" ht="39" customHeight="1">
      <c r="A76" s="407" t="s">
        <v>408</v>
      </c>
      <c r="B76" s="383"/>
    </row>
    <row r="77" spans="1:2" ht="39" customHeight="1">
      <c r="A77" s="408"/>
      <c r="B77" s="387" t="s">
        <v>409</v>
      </c>
    </row>
    <row r="78" spans="1:2" ht="39" customHeight="1">
      <c r="A78" s="407" t="s">
        <v>410</v>
      </c>
      <c r="B78" s="383"/>
    </row>
    <row r="79" spans="1:2" ht="39" customHeight="1">
      <c r="A79" s="408"/>
      <c r="B79" s="387" t="s">
        <v>411</v>
      </c>
    </row>
    <row r="80" spans="1:2" s="381" customFormat="1">
      <c r="A80" s="390"/>
      <c r="B80" s="390"/>
    </row>
    <row r="81" spans="1:2" s="381" customFormat="1">
      <c r="A81" s="390"/>
      <c r="B81" s="390"/>
    </row>
    <row r="82" spans="1:2" s="381" customFormat="1">
      <c r="A82" s="390"/>
      <c r="B82" s="390"/>
    </row>
    <row r="83" spans="1:2" s="381" customFormat="1">
      <c r="A83" s="390"/>
      <c r="B83" s="390"/>
    </row>
    <row r="84" spans="1:2" s="381" customFormat="1">
      <c r="A84" s="390"/>
      <c r="B84" s="390"/>
    </row>
    <row r="85" spans="1:2" s="381" customFormat="1">
      <c r="A85" s="390"/>
      <c r="B85" s="390"/>
    </row>
    <row r="86" spans="1:2" s="381" customFormat="1">
      <c r="A86" s="390"/>
      <c r="B86" s="390"/>
    </row>
    <row r="87" spans="1:2" s="381" customFormat="1">
      <c r="A87" s="390"/>
      <c r="B87" s="390"/>
    </row>
    <row r="88" spans="1:2" s="381" customFormat="1">
      <c r="A88" s="390"/>
      <c r="B88" s="390"/>
    </row>
    <row r="89" spans="1:2" s="381" customFormat="1">
      <c r="A89" s="390"/>
      <c r="B89" s="390"/>
    </row>
    <row r="90" spans="1:2" s="381" customFormat="1">
      <c r="A90" s="390"/>
      <c r="B90" s="390"/>
    </row>
    <row r="91" spans="1:2" s="381" customFormat="1">
      <c r="A91" s="390"/>
      <c r="B91" s="390"/>
    </row>
    <row r="92" spans="1:2" s="381" customFormat="1">
      <c r="A92" s="390"/>
      <c r="B92" s="390"/>
    </row>
    <row r="93" spans="1:2" s="381" customFormat="1">
      <c r="A93" s="390"/>
      <c r="B93" s="390"/>
    </row>
    <row r="94" spans="1:2" s="381" customFormat="1">
      <c r="A94" s="390"/>
      <c r="B94" s="390"/>
    </row>
    <row r="95" spans="1:2" s="381" customFormat="1">
      <c r="A95" s="390"/>
      <c r="B95" s="390"/>
    </row>
    <row r="96" spans="1:2" s="381" customFormat="1">
      <c r="A96" s="390"/>
      <c r="B96" s="390"/>
    </row>
    <row r="97" spans="1:2" s="381" customFormat="1">
      <c r="A97" s="390"/>
      <c r="B97" s="390"/>
    </row>
    <row r="98" spans="1:2" s="381" customFormat="1">
      <c r="A98" s="390"/>
      <c r="B98" s="390"/>
    </row>
    <row r="99" spans="1:2" s="381" customFormat="1">
      <c r="A99" s="390"/>
      <c r="B99" s="390"/>
    </row>
    <row r="100" spans="1:2" s="381" customFormat="1">
      <c r="A100" s="390"/>
      <c r="B100" s="390"/>
    </row>
    <row r="101" spans="1:2" s="381" customFormat="1">
      <c r="A101" s="390"/>
      <c r="B101" s="390"/>
    </row>
    <row r="102" spans="1:2" s="381" customFormat="1">
      <c r="A102" s="390"/>
      <c r="B102" s="390"/>
    </row>
    <row r="103" spans="1:2" s="381" customFormat="1">
      <c r="A103" s="390"/>
      <c r="B103" s="390"/>
    </row>
    <row r="104" spans="1:2" s="381" customFormat="1">
      <c r="A104" s="390"/>
      <c r="B104" s="390"/>
    </row>
    <row r="105" spans="1:2" s="381" customFormat="1">
      <c r="A105" s="390"/>
      <c r="B105" s="390"/>
    </row>
    <row r="106" spans="1:2" s="381" customFormat="1">
      <c r="A106" s="390"/>
      <c r="B106" s="390"/>
    </row>
    <row r="107" spans="1:2" s="381" customFormat="1">
      <c r="A107" s="390"/>
      <c r="B107" s="390"/>
    </row>
    <row r="108" spans="1:2" s="381" customFormat="1">
      <c r="A108" s="390"/>
      <c r="B108" s="390"/>
    </row>
    <row r="109" spans="1:2" s="381" customFormat="1">
      <c r="A109" s="390"/>
      <c r="B109" s="390"/>
    </row>
    <row r="110" spans="1:2" s="381" customFormat="1">
      <c r="A110" s="390"/>
      <c r="B110" s="390"/>
    </row>
    <row r="111" spans="1:2" s="381" customFormat="1">
      <c r="A111" s="390"/>
      <c r="B111" s="390"/>
    </row>
    <row r="112" spans="1:2" s="381" customFormat="1">
      <c r="A112" s="390"/>
      <c r="B112" s="390"/>
    </row>
    <row r="113" spans="1:2" s="381" customFormat="1">
      <c r="A113" s="390"/>
      <c r="B113" s="390"/>
    </row>
    <row r="114" spans="1:2" s="381" customFormat="1">
      <c r="A114" s="390"/>
      <c r="B114" s="390"/>
    </row>
    <row r="115" spans="1:2" s="381" customFormat="1">
      <c r="A115" s="390"/>
      <c r="B115" s="390"/>
    </row>
    <row r="116" spans="1:2" s="381" customFormat="1">
      <c r="A116" s="390"/>
      <c r="B116" s="390"/>
    </row>
    <row r="117" spans="1:2" s="381" customFormat="1">
      <c r="A117" s="390"/>
      <c r="B117" s="390"/>
    </row>
    <row r="118" spans="1:2" s="381" customFormat="1">
      <c r="A118" s="390"/>
      <c r="B118" s="390"/>
    </row>
    <row r="119" spans="1:2" s="381" customFormat="1">
      <c r="A119" s="390"/>
      <c r="B119" s="390"/>
    </row>
    <row r="120" spans="1:2" s="381" customFormat="1">
      <c r="A120" s="390"/>
      <c r="B120" s="390"/>
    </row>
    <row r="121" spans="1:2" s="381" customFormat="1">
      <c r="A121" s="390"/>
      <c r="B121" s="390"/>
    </row>
    <row r="122" spans="1:2" s="381" customFormat="1">
      <c r="A122" s="390"/>
      <c r="B122" s="390"/>
    </row>
    <row r="123" spans="1:2" s="381" customFormat="1">
      <c r="A123" s="390"/>
      <c r="B123" s="390"/>
    </row>
    <row r="124" spans="1:2" s="381" customFormat="1">
      <c r="A124" s="390"/>
      <c r="B124" s="390"/>
    </row>
    <row r="125" spans="1:2" s="381" customFormat="1">
      <c r="A125" s="390"/>
      <c r="B125" s="390"/>
    </row>
    <row r="126" spans="1:2" s="381" customFormat="1">
      <c r="A126" s="390"/>
      <c r="B126" s="390"/>
    </row>
    <row r="127" spans="1:2" s="381" customFormat="1">
      <c r="A127" s="390"/>
      <c r="B127" s="390"/>
    </row>
    <row r="128" spans="1:2" s="381" customFormat="1">
      <c r="A128" s="390"/>
      <c r="B128" s="390"/>
    </row>
    <row r="129" spans="1:2" s="381" customFormat="1">
      <c r="A129" s="390"/>
      <c r="B129" s="390"/>
    </row>
    <row r="130" spans="1:2" s="381" customFormat="1">
      <c r="A130" s="390"/>
      <c r="B130" s="390"/>
    </row>
    <row r="131" spans="1:2" s="381" customFormat="1">
      <c r="A131" s="390"/>
      <c r="B131" s="390"/>
    </row>
    <row r="132" spans="1:2" s="381" customFormat="1">
      <c r="A132" s="390"/>
      <c r="B132" s="390"/>
    </row>
    <row r="133" spans="1:2" s="381" customFormat="1">
      <c r="A133" s="390"/>
      <c r="B133" s="390"/>
    </row>
    <row r="134" spans="1:2" s="381" customFormat="1">
      <c r="A134" s="390"/>
      <c r="B134" s="390"/>
    </row>
    <row r="135" spans="1:2" s="381" customFormat="1">
      <c r="A135" s="390"/>
      <c r="B135" s="390"/>
    </row>
    <row r="136" spans="1:2" s="381" customFormat="1">
      <c r="A136" s="390"/>
      <c r="B136" s="390"/>
    </row>
    <row r="137" spans="1:2" s="381" customFormat="1">
      <c r="A137" s="390"/>
      <c r="B137" s="390"/>
    </row>
    <row r="138" spans="1:2" s="381" customFormat="1">
      <c r="A138" s="390"/>
      <c r="B138" s="390"/>
    </row>
    <row r="139" spans="1:2" s="381" customFormat="1">
      <c r="A139" s="390"/>
      <c r="B139" s="390"/>
    </row>
    <row r="140" spans="1:2" s="381" customFormat="1">
      <c r="A140" s="390"/>
      <c r="B140" s="390"/>
    </row>
    <row r="141" spans="1:2" s="381" customFormat="1">
      <c r="A141" s="390"/>
      <c r="B141" s="390"/>
    </row>
    <row r="142" spans="1:2" s="381" customFormat="1">
      <c r="A142" s="390"/>
      <c r="B142" s="390"/>
    </row>
    <row r="143" spans="1:2" s="381" customFormat="1">
      <c r="A143" s="390"/>
      <c r="B143" s="390"/>
    </row>
    <row r="144" spans="1:2" s="381" customFormat="1">
      <c r="A144" s="390"/>
      <c r="B144" s="390"/>
    </row>
    <row r="145" spans="1:2" s="381" customFormat="1">
      <c r="A145" s="390"/>
      <c r="B145" s="390"/>
    </row>
    <row r="146" spans="1:2" s="381" customFormat="1">
      <c r="A146" s="390"/>
      <c r="B146" s="390"/>
    </row>
    <row r="147" spans="1:2" s="381" customFormat="1">
      <c r="A147" s="390"/>
      <c r="B147" s="390"/>
    </row>
    <row r="148" spans="1:2" s="381" customFormat="1">
      <c r="A148" s="390"/>
      <c r="B148" s="390"/>
    </row>
    <row r="149" spans="1:2" s="381" customFormat="1">
      <c r="A149" s="390"/>
      <c r="B149" s="390"/>
    </row>
    <row r="150" spans="1:2" s="381" customFormat="1">
      <c r="A150" s="390"/>
      <c r="B150" s="390"/>
    </row>
    <row r="151" spans="1:2" s="381" customFormat="1">
      <c r="A151" s="390"/>
      <c r="B151" s="390"/>
    </row>
    <row r="152" spans="1:2" s="381" customFormat="1">
      <c r="A152" s="390"/>
      <c r="B152" s="390"/>
    </row>
    <row r="153" spans="1:2" s="381" customFormat="1">
      <c r="A153" s="390"/>
      <c r="B153" s="390"/>
    </row>
    <row r="154" spans="1:2" s="381" customFormat="1">
      <c r="A154" s="390"/>
      <c r="B154" s="390"/>
    </row>
    <row r="155" spans="1:2" s="381" customFormat="1">
      <c r="A155" s="390"/>
      <c r="B155" s="390"/>
    </row>
    <row r="156" spans="1:2" s="381" customFormat="1">
      <c r="A156" s="390"/>
      <c r="B156" s="390"/>
    </row>
    <row r="157" spans="1:2" s="381" customFormat="1">
      <c r="A157" s="390"/>
      <c r="B157" s="390"/>
    </row>
    <row r="158" spans="1:2" s="381" customFormat="1">
      <c r="A158" s="390"/>
      <c r="B158" s="390"/>
    </row>
    <row r="159" spans="1:2" s="381" customFormat="1">
      <c r="A159" s="390"/>
      <c r="B159" s="390"/>
    </row>
    <row r="160" spans="1:2" s="381" customFormat="1">
      <c r="A160" s="390"/>
      <c r="B160" s="390"/>
    </row>
    <row r="161" spans="1:2" s="381" customFormat="1">
      <c r="A161" s="390"/>
      <c r="B161" s="390"/>
    </row>
    <row r="162" spans="1:2" s="381" customFormat="1">
      <c r="A162" s="390"/>
      <c r="B162" s="390"/>
    </row>
    <row r="163" spans="1:2" s="381" customFormat="1">
      <c r="A163" s="390"/>
      <c r="B163" s="390"/>
    </row>
    <row r="164" spans="1:2" s="381" customFormat="1">
      <c r="A164" s="390"/>
      <c r="B164" s="390"/>
    </row>
    <row r="165" spans="1:2" s="381" customFormat="1">
      <c r="A165" s="390"/>
      <c r="B165" s="390"/>
    </row>
    <row r="166" spans="1:2" s="381" customFormat="1">
      <c r="A166" s="390"/>
      <c r="B166" s="390"/>
    </row>
    <row r="167" spans="1:2" s="381" customFormat="1">
      <c r="A167" s="390"/>
      <c r="B167" s="390"/>
    </row>
    <row r="168" spans="1:2" s="381" customFormat="1">
      <c r="A168" s="390"/>
      <c r="B168" s="390"/>
    </row>
    <row r="169" spans="1:2" s="381" customFormat="1">
      <c r="A169" s="390"/>
      <c r="B169" s="390"/>
    </row>
    <row r="170" spans="1:2" s="381" customFormat="1">
      <c r="A170" s="390"/>
      <c r="B170" s="390"/>
    </row>
    <row r="171" spans="1:2" s="381" customFormat="1">
      <c r="A171" s="390"/>
      <c r="B171" s="390"/>
    </row>
    <row r="172" spans="1:2" s="381" customFormat="1">
      <c r="A172" s="390"/>
      <c r="B172" s="390"/>
    </row>
    <row r="173" spans="1:2" s="381" customFormat="1">
      <c r="A173" s="390"/>
      <c r="B173" s="390"/>
    </row>
    <row r="174" spans="1:2" s="381" customFormat="1">
      <c r="A174" s="390"/>
      <c r="B174" s="390"/>
    </row>
    <row r="175" spans="1:2" s="381" customFormat="1">
      <c r="A175" s="390"/>
      <c r="B175" s="390"/>
    </row>
    <row r="176" spans="1:2" s="381" customFormat="1">
      <c r="A176" s="390"/>
      <c r="B176" s="390"/>
    </row>
    <row r="177" spans="1:2" s="381" customFormat="1">
      <c r="A177" s="390"/>
      <c r="B177" s="390"/>
    </row>
    <row r="178" spans="1:2" s="381" customFormat="1">
      <c r="A178" s="390"/>
      <c r="B178" s="390"/>
    </row>
    <row r="179" spans="1:2" s="381" customFormat="1">
      <c r="A179" s="390"/>
      <c r="B179" s="390"/>
    </row>
    <row r="180" spans="1:2" s="381" customFormat="1">
      <c r="A180" s="390"/>
      <c r="B180" s="390"/>
    </row>
    <row r="181" spans="1:2" s="381" customFormat="1">
      <c r="A181" s="390"/>
      <c r="B181" s="390"/>
    </row>
    <row r="182" spans="1:2" s="381" customFormat="1">
      <c r="A182" s="390"/>
      <c r="B182" s="390"/>
    </row>
    <row r="183" spans="1:2" s="381" customFormat="1">
      <c r="A183" s="390"/>
      <c r="B183" s="390"/>
    </row>
    <row r="184" spans="1:2" s="381" customFormat="1">
      <c r="A184" s="390"/>
      <c r="B184" s="390"/>
    </row>
    <row r="185" spans="1:2" s="381" customFormat="1">
      <c r="A185" s="390"/>
      <c r="B185" s="390"/>
    </row>
    <row r="186" spans="1:2" s="381" customFormat="1">
      <c r="A186" s="390"/>
      <c r="B186" s="390"/>
    </row>
    <row r="187" spans="1:2" s="381" customFormat="1">
      <c r="A187" s="390"/>
      <c r="B187" s="390"/>
    </row>
    <row r="188" spans="1:2" s="381" customFormat="1">
      <c r="A188" s="390"/>
      <c r="B188" s="390"/>
    </row>
    <row r="189" spans="1:2" s="381" customFormat="1">
      <c r="A189" s="390"/>
      <c r="B189" s="390"/>
    </row>
    <row r="190" spans="1:2" s="381" customFormat="1">
      <c r="A190" s="390"/>
      <c r="B190" s="390"/>
    </row>
    <row r="191" spans="1:2" s="381" customFormat="1">
      <c r="A191" s="390"/>
      <c r="B191" s="390"/>
    </row>
    <row r="192" spans="1:2" s="381" customFormat="1">
      <c r="A192" s="390"/>
      <c r="B192" s="390"/>
    </row>
    <row r="193" spans="1:2" s="381" customFormat="1">
      <c r="A193" s="390"/>
      <c r="B193" s="390"/>
    </row>
    <row r="194" spans="1:2" s="381" customFormat="1">
      <c r="A194" s="390"/>
      <c r="B194" s="390"/>
    </row>
    <row r="195" spans="1:2" s="381" customFormat="1">
      <c r="A195" s="390"/>
      <c r="B195" s="390"/>
    </row>
    <row r="196" spans="1:2" s="381" customFormat="1">
      <c r="A196" s="390"/>
      <c r="B196" s="390"/>
    </row>
    <row r="197" spans="1:2" s="381" customFormat="1">
      <c r="A197" s="390"/>
      <c r="B197" s="390"/>
    </row>
    <row r="198" spans="1:2" s="381" customFormat="1">
      <c r="A198" s="390"/>
      <c r="B198" s="390"/>
    </row>
  </sheetData>
  <mergeCells count="33">
    <mergeCell ref="A34:A35"/>
    <mergeCell ref="A11:A12"/>
    <mergeCell ref="A13:A14"/>
    <mergeCell ref="A15:A16"/>
    <mergeCell ref="A17:A18"/>
    <mergeCell ref="A19:A20"/>
    <mergeCell ref="A22:A23"/>
    <mergeCell ref="A24:A25"/>
    <mergeCell ref="A26:A27"/>
    <mergeCell ref="A28:A29"/>
    <mergeCell ref="A30:A31"/>
    <mergeCell ref="A32:A33"/>
    <mergeCell ref="A59:A60"/>
    <mergeCell ref="A36:A37"/>
    <mergeCell ref="A38:A39"/>
    <mergeCell ref="A41:A42"/>
    <mergeCell ref="A43:A44"/>
    <mergeCell ref="A45:A46"/>
    <mergeCell ref="A47:A48"/>
    <mergeCell ref="A49:A50"/>
    <mergeCell ref="A51:A52"/>
    <mergeCell ref="A53:A54"/>
    <mergeCell ref="A55:A56"/>
    <mergeCell ref="A57:A58"/>
    <mergeCell ref="A74:A75"/>
    <mergeCell ref="A76:A77"/>
    <mergeCell ref="A78:A79"/>
    <mergeCell ref="A62:A63"/>
    <mergeCell ref="A64:A65"/>
    <mergeCell ref="A66:A67"/>
    <mergeCell ref="A68:A69"/>
    <mergeCell ref="A70:A71"/>
    <mergeCell ref="A72:A73"/>
  </mergeCells>
  <pageMargins left="0.70866141732283472" right="0.70866141732283472" top="0.74803149606299213" bottom="0.74803149606299213" header="0.31496062992125984" footer="0.31496062992125984"/>
  <pageSetup paperSize="9" scale="78" fitToHeight="4"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216"/>
  <sheetViews>
    <sheetView showGridLines="0" workbookViewId="0">
      <pane ySplit="5" topLeftCell="A6" activePane="bottomLeft" state="frozen"/>
      <selection pane="bottomLeft" activeCell="A235" sqref="A235"/>
    </sheetView>
  </sheetViews>
  <sheetFormatPr baseColWidth="10" defaultRowHeight="12.75"/>
  <cols>
    <col min="1" max="1" width="101" customWidth="1"/>
    <col min="2" max="2" width="106.5703125" customWidth="1"/>
  </cols>
  <sheetData>
    <row r="1" spans="1:46" ht="15">
      <c r="A1" s="245">
        <v>365</v>
      </c>
    </row>
    <row r="2" spans="1:46" ht="15">
      <c r="A2" s="20" t="s">
        <v>147</v>
      </c>
    </row>
    <row r="5" spans="1:46" ht="15">
      <c r="A5" s="244"/>
      <c r="B5" s="253"/>
      <c r="C5" s="349">
        <v>44012</v>
      </c>
      <c r="D5" s="349" t="s">
        <v>412</v>
      </c>
      <c r="E5" s="349">
        <v>43921</v>
      </c>
      <c r="F5" s="349" t="s">
        <v>353</v>
      </c>
      <c r="G5" s="349">
        <v>43830</v>
      </c>
      <c r="H5" s="349" t="s">
        <v>347</v>
      </c>
      <c r="I5" s="349">
        <v>43738</v>
      </c>
      <c r="J5" s="349" t="s">
        <v>333</v>
      </c>
      <c r="K5" s="349">
        <v>43646</v>
      </c>
      <c r="L5" s="349" t="s">
        <v>326</v>
      </c>
      <c r="M5" s="349">
        <v>43555</v>
      </c>
      <c r="N5" s="349" t="s">
        <v>324</v>
      </c>
      <c r="O5" s="349">
        <v>43465</v>
      </c>
      <c r="P5" s="349" t="s">
        <v>325</v>
      </c>
      <c r="Q5" s="349">
        <v>43373</v>
      </c>
      <c r="R5" s="349" t="s">
        <v>307</v>
      </c>
      <c r="S5" s="349">
        <v>43281</v>
      </c>
      <c r="T5" s="254" t="s">
        <v>308</v>
      </c>
      <c r="U5" s="349">
        <v>43190</v>
      </c>
      <c r="V5" s="254" t="s">
        <v>309</v>
      </c>
      <c r="W5" s="349">
        <v>43100</v>
      </c>
      <c r="X5" s="254" t="s">
        <v>310</v>
      </c>
      <c r="Y5" s="349">
        <v>43008</v>
      </c>
      <c r="Z5" s="254" t="s">
        <v>311</v>
      </c>
      <c r="AA5" s="349">
        <v>42916</v>
      </c>
      <c r="AB5" s="254" t="s">
        <v>312</v>
      </c>
      <c r="AC5" s="349">
        <v>42825</v>
      </c>
      <c r="AD5" s="254" t="s">
        <v>313</v>
      </c>
      <c r="AE5" s="349">
        <v>42735</v>
      </c>
      <c r="AF5" s="254" t="s">
        <v>314</v>
      </c>
      <c r="AG5" s="349">
        <v>42643</v>
      </c>
      <c r="AH5" s="254" t="s">
        <v>315</v>
      </c>
      <c r="AI5" s="349">
        <v>42551</v>
      </c>
      <c r="AJ5" s="254" t="s">
        <v>316</v>
      </c>
      <c r="AK5" s="349">
        <v>42460</v>
      </c>
      <c r="AL5" s="254" t="s">
        <v>317</v>
      </c>
      <c r="AM5" s="349">
        <v>42369</v>
      </c>
      <c r="AN5" s="254" t="s">
        <v>318</v>
      </c>
      <c r="AO5" s="349">
        <v>42277</v>
      </c>
      <c r="AP5" s="254" t="s">
        <v>319</v>
      </c>
      <c r="AQ5" s="349">
        <v>42185</v>
      </c>
      <c r="AR5" s="254" t="s">
        <v>320</v>
      </c>
      <c r="AS5" s="349">
        <v>42094</v>
      </c>
      <c r="AT5" s="254" t="s">
        <v>321</v>
      </c>
    </row>
    <row r="6" spans="1:46" ht="15">
      <c r="A6" s="244"/>
      <c r="B6" s="253"/>
      <c r="C6" s="347">
        <v>43831</v>
      </c>
      <c r="D6" s="347">
        <v>43921</v>
      </c>
      <c r="E6" s="347">
        <v>43831</v>
      </c>
      <c r="F6" s="347">
        <v>43831</v>
      </c>
      <c r="G6" s="347">
        <v>43466</v>
      </c>
      <c r="H6" s="347">
        <v>43739</v>
      </c>
      <c r="I6" s="347">
        <v>43466</v>
      </c>
      <c r="J6" s="347">
        <v>43647</v>
      </c>
      <c r="K6" s="347">
        <v>43466</v>
      </c>
      <c r="L6" s="347">
        <v>43556</v>
      </c>
      <c r="M6" s="347">
        <v>43466</v>
      </c>
      <c r="N6" s="347">
        <v>43466</v>
      </c>
      <c r="O6" s="347">
        <v>43101</v>
      </c>
      <c r="P6" s="347">
        <v>43374</v>
      </c>
      <c r="Q6" s="347">
        <v>43101</v>
      </c>
      <c r="R6" s="347">
        <v>43282</v>
      </c>
      <c r="S6" s="347">
        <v>43101</v>
      </c>
      <c r="T6" s="347">
        <v>43191</v>
      </c>
      <c r="U6" s="347">
        <v>43101</v>
      </c>
      <c r="V6" s="347">
        <v>43101</v>
      </c>
      <c r="W6" s="347">
        <v>42736</v>
      </c>
      <c r="X6" s="347">
        <v>43009</v>
      </c>
      <c r="Y6" s="347">
        <v>42736</v>
      </c>
      <c r="Z6" s="347">
        <v>42917</v>
      </c>
      <c r="AA6" s="347">
        <v>42736</v>
      </c>
      <c r="AB6" s="347">
        <v>42826</v>
      </c>
      <c r="AC6" s="347">
        <v>42736</v>
      </c>
      <c r="AD6" s="347">
        <v>42736</v>
      </c>
      <c r="AE6" s="347">
        <v>42370</v>
      </c>
      <c r="AF6" s="347">
        <v>42644</v>
      </c>
      <c r="AG6" s="347">
        <v>42370</v>
      </c>
      <c r="AH6" s="347">
        <v>42552</v>
      </c>
      <c r="AI6" s="347">
        <v>42370</v>
      </c>
      <c r="AJ6" s="347">
        <v>42461</v>
      </c>
      <c r="AK6" s="347">
        <v>42370</v>
      </c>
      <c r="AL6" s="347">
        <v>42370</v>
      </c>
      <c r="AM6" s="347">
        <v>42005</v>
      </c>
      <c r="AN6" s="347">
        <v>42278</v>
      </c>
      <c r="AO6" s="347">
        <v>42005</v>
      </c>
      <c r="AP6" s="347">
        <v>42186</v>
      </c>
      <c r="AQ6" s="347">
        <v>42005</v>
      </c>
      <c r="AR6" s="347">
        <v>42095</v>
      </c>
      <c r="AS6" s="347">
        <v>42005</v>
      </c>
      <c r="AT6" s="347">
        <v>42005</v>
      </c>
    </row>
    <row r="7" spans="1:46" ht="15">
      <c r="A7" s="244"/>
      <c r="B7" s="255"/>
      <c r="C7" s="348">
        <v>44012</v>
      </c>
      <c r="D7" s="348">
        <v>44012</v>
      </c>
      <c r="E7" s="348">
        <v>43921</v>
      </c>
      <c r="F7" s="348">
        <v>43921</v>
      </c>
      <c r="G7" s="348">
        <v>43830</v>
      </c>
      <c r="H7" s="348">
        <v>43830</v>
      </c>
      <c r="I7" s="348">
        <v>43738</v>
      </c>
      <c r="J7" s="348">
        <v>43738</v>
      </c>
      <c r="K7" s="348">
        <v>43646</v>
      </c>
      <c r="L7" s="348">
        <v>43646</v>
      </c>
      <c r="M7" s="348">
        <v>43555</v>
      </c>
      <c r="N7" s="348">
        <v>43555</v>
      </c>
      <c r="O7" s="348">
        <v>43465</v>
      </c>
      <c r="P7" s="348">
        <v>43465</v>
      </c>
      <c r="Q7" s="348">
        <v>43373</v>
      </c>
      <c r="R7" s="348">
        <v>43373</v>
      </c>
      <c r="S7" s="348">
        <v>43281</v>
      </c>
      <c r="T7" s="348">
        <v>43281</v>
      </c>
      <c r="U7" s="348">
        <v>43190</v>
      </c>
      <c r="V7" s="348">
        <v>43190</v>
      </c>
      <c r="W7" s="348">
        <v>43100</v>
      </c>
      <c r="X7" s="348">
        <v>43100</v>
      </c>
      <c r="Y7" s="348">
        <v>43008</v>
      </c>
      <c r="Z7" s="348">
        <v>43008</v>
      </c>
      <c r="AA7" s="348">
        <v>42916</v>
      </c>
      <c r="AB7" s="348">
        <v>42916</v>
      </c>
      <c r="AC7" s="348">
        <v>42825</v>
      </c>
      <c r="AD7" s="348">
        <v>42825</v>
      </c>
      <c r="AE7" s="348">
        <v>42735</v>
      </c>
      <c r="AF7" s="348">
        <v>42735</v>
      </c>
      <c r="AG7" s="348">
        <v>42643</v>
      </c>
      <c r="AH7" s="348">
        <v>42643</v>
      </c>
      <c r="AI7" s="348">
        <v>42551</v>
      </c>
      <c r="AJ7" s="348">
        <v>42551</v>
      </c>
      <c r="AK7" s="348">
        <v>42460</v>
      </c>
      <c r="AL7" s="348">
        <v>42460</v>
      </c>
      <c r="AM7" s="348">
        <v>42369</v>
      </c>
      <c r="AN7" s="348">
        <v>42369</v>
      </c>
      <c r="AO7" s="348">
        <v>42277</v>
      </c>
      <c r="AP7" s="348">
        <v>42277</v>
      </c>
      <c r="AQ7" s="348">
        <v>42185</v>
      </c>
      <c r="AR7" s="348">
        <v>42185</v>
      </c>
      <c r="AS7" s="348">
        <v>42094</v>
      </c>
      <c r="AT7" s="348">
        <v>42094</v>
      </c>
    </row>
    <row r="8" spans="1:46" ht="15">
      <c r="B8" s="255" t="s">
        <v>160</v>
      </c>
      <c r="C8" s="362">
        <v>182</v>
      </c>
      <c r="D8" s="362">
        <v>91</v>
      </c>
      <c r="E8" s="362">
        <v>91</v>
      </c>
      <c r="F8" s="362">
        <v>91</v>
      </c>
      <c r="G8" s="362">
        <v>365</v>
      </c>
      <c r="H8" s="362">
        <v>92</v>
      </c>
      <c r="I8" s="362">
        <v>273</v>
      </c>
      <c r="J8" s="363">
        <v>92</v>
      </c>
      <c r="K8" s="362">
        <f>_xlfn.DAYS(K7,K6-1)</f>
        <v>181</v>
      </c>
      <c r="L8" s="363">
        <f>_xlfn.DAYS(L7,L6-1)</f>
        <v>91</v>
      </c>
      <c r="M8" s="255">
        <v>90</v>
      </c>
      <c r="N8" s="255">
        <v>90</v>
      </c>
      <c r="O8" s="255">
        <v>365</v>
      </c>
      <c r="P8" s="255">
        <v>92</v>
      </c>
      <c r="Q8" s="255">
        <v>273</v>
      </c>
      <c r="R8" s="255">
        <v>92</v>
      </c>
      <c r="S8" s="255">
        <v>181</v>
      </c>
      <c r="T8" s="255">
        <v>91</v>
      </c>
      <c r="U8" s="255">
        <f>31+28+31</f>
        <v>90</v>
      </c>
      <c r="V8" s="255">
        <f>31+28+31</f>
        <v>90</v>
      </c>
      <c r="W8" s="255">
        <f>+X8+Y8</f>
        <v>365</v>
      </c>
      <c r="X8" s="255">
        <f>31+30+31</f>
        <v>92</v>
      </c>
      <c r="Y8" s="255">
        <f>+Z8+AA8</f>
        <v>273</v>
      </c>
      <c r="Z8" s="255">
        <f>31+31+30</f>
        <v>92</v>
      </c>
      <c r="AA8" s="255">
        <f>+AB8+AD8</f>
        <v>181</v>
      </c>
      <c r="AB8" s="255">
        <f>30+31+30</f>
        <v>91</v>
      </c>
      <c r="AC8" s="255">
        <f>+AD8</f>
        <v>90</v>
      </c>
      <c r="AD8" s="255">
        <f>31+28+31</f>
        <v>90</v>
      </c>
      <c r="AE8" s="255">
        <f>+AF8+AG8</f>
        <v>366</v>
      </c>
      <c r="AF8" s="255">
        <f>31+30+31</f>
        <v>92</v>
      </c>
      <c r="AG8" s="255">
        <f>+AH8+AI8</f>
        <v>274</v>
      </c>
      <c r="AH8" s="255">
        <f>31+31+30</f>
        <v>92</v>
      </c>
      <c r="AI8" s="255">
        <f>+AJ8+AK8</f>
        <v>182</v>
      </c>
      <c r="AJ8" s="255">
        <f>30+31+30</f>
        <v>91</v>
      </c>
      <c r="AK8" s="255">
        <f>+AL8</f>
        <v>91</v>
      </c>
      <c r="AL8" s="255">
        <f>31+29+31</f>
        <v>91</v>
      </c>
      <c r="AM8" s="255">
        <f>+AN8+AO8</f>
        <v>365</v>
      </c>
      <c r="AN8" s="255">
        <f>31+30+31</f>
        <v>92</v>
      </c>
      <c r="AO8" s="255">
        <f>+AP8+AQ8</f>
        <v>273</v>
      </c>
      <c r="AP8" s="255">
        <f>31+31+30</f>
        <v>92</v>
      </c>
      <c r="AQ8" s="255">
        <f>+AR8+AT8</f>
        <v>181</v>
      </c>
      <c r="AR8" s="255">
        <f>30+31+30</f>
        <v>91</v>
      </c>
      <c r="AS8" s="255">
        <f>+AT8</f>
        <v>90</v>
      </c>
      <c r="AT8" s="255">
        <f>31+28+31</f>
        <v>90</v>
      </c>
    </row>
    <row r="9" spans="1:46" ht="15">
      <c r="A9" s="245"/>
      <c r="B9" s="255"/>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5"/>
      <c r="AO9" s="257"/>
      <c r="AP9" s="257"/>
      <c r="AQ9" s="257"/>
      <c r="AR9" s="257"/>
      <c r="AS9" s="257"/>
      <c r="AT9" s="257"/>
    </row>
    <row r="10" spans="1:46">
      <c r="A10" s="246"/>
      <c r="B10" s="255" t="s">
        <v>33</v>
      </c>
      <c r="C10" s="258">
        <v>704.26890106999986</v>
      </c>
      <c r="D10" s="258">
        <v>437.85398513999996</v>
      </c>
      <c r="E10" s="258">
        <v>266</v>
      </c>
      <c r="F10" s="258">
        <v>266</v>
      </c>
      <c r="G10" s="258">
        <v>1928.1664119999998</v>
      </c>
      <c r="H10" s="258">
        <v>291.48677683999989</v>
      </c>
      <c r="I10" s="258">
        <v>1636.6796351600001</v>
      </c>
      <c r="J10" s="258">
        <v>409.28442015999985</v>
      </c>
      <c r="K10" s="258">
        <v>1227.3952150000005</v>
      </c>
      <c r="L10" s="258">
        <v>470.82553570000027</v>
      </c>
      <c r="M10" s="258">
        <v>756.56967929999973</v>
      </c>
      <c r="N10" s="258">
        <v>756.56967929999973</v>
      </c>
      <c r="O10" s="258">
        <v>1413.5559930000002</v>
      </c>
      <c r="P10" s="258">
        <v>321.80813815000039</v>
      </c>
      <c r="Q10" s="258">
        <v>1091.7478549999998</v>
      </c>
      <c r="R10" s="258">
        <v>361.66793400000006</v>
      </c>
      <c r="S10" s="258">
        <v>730.07992100000013</v>
      </c>
      <c r="T10" s="258">
        <v>416.1546219999999</v>
      </c>
      <c r="U10" s="258">
        <v>313.925299</v>
      </c>
      <c r="V10" s="258">
        <v>313.925299</v>
      </c>
      <c r="W10" s="258">
        <v>1262.8547599999997</v>
      </c>
      <c r="X10" s="258">
        <v>336.63084299999963</v>
      </c>
      <c r="Y10" s="258">
        <v>925.79183999999987</v>
      </c>
      <c r="Z10" s="258">
        <v>376.79184000000026</v>
      </c>
      <c r="AA10" s="258">
        <v>547.89695000000029</v>
      </c>
      <c r="AB10" s="258">
        <v>274.03295000000026</v>
      </c>
      <c r="AC10" s="258">
        <v>273.86399999999986</v>
      </c>
      <c r="AD10" s="258">
        <v>273.86399999999986</v>
      </c>
      <c r="AE10" s="258">
        <v>1099.5794989999999</v>
      </c>
      <c r="AF10" s="258">
        <v>281.49246836999998</v>
      </c>
      <c r="AG10" s="258">
        <v>819.40027437000026</v>
      </c>
      <c r="AH10" s="258">
        <v>423.74120293000004</v>
      </c>
      <c r="AI10" s="258">
        <v>395.73999999999995</v>
      </c>
      <c r="AJ10" s="258">
        <v>227.20000000000005</v>
      </c>
      <c r="AK10" s="258">
        <v>169.01000000000002</v>
      </c>
      <c r="AL10" s="258">
        <v>169.01000000000002</v>
      </c>
      <c r="AM10" s="258">
        <v>929.5</v>
      </c>
      <c r="AN10" s="258">
        <v>193.50000000000006</v>
      </c>
      <c r="AO10" s="258">
        <v>735.88799999999992</v>
      </c>
      <c r="AP10" s="258">
        <v>307.29000000000008</v>
      </c>
      <c r="AQ10" s="258">
        <v>430</v>
      </c>
      <c r="AR10" s="258">
        <v>190</v>
      </c>
      <c r="AS10" s="258">
        <v>240</v>
      </c>
      <c r="AT10" s="258">
        <v>240</v>
      </c>
    </row>
    <row r="11" spans="1:46">
      <c r="A11" s="246"/>
      <c r="B11" s="259" t="s">
        <v>161</v>
      </c>
      <c r="C11" s="260">
        <v>7.7336600000000075</v>
      </c>
      <c r="D11" s="260">
        <v>3.8026670000000076</v>
      </c>
      <c r="E11" s="260">
        <v>4</v>
      </c>
      <c r="F11" s="260">
        <v>4</v>
      </c>
      <c r="G11" s="260">
        <v>15.261431999999999</v>
      </c>
      <c r="H11" s="260">
        <v>6.1594199999999999</v>
      </c>
      <c r="I11" s="260">
        <v>9.1020119999999984</v>
      </c>
      <c r="J11" s="260">
        <v>2.2946239999999998</v>
      </c>
      <c r="K11" s="260">
        <v>6.8073879999999996</v>
      </c>
      <c r="L11" s="260">
        <v>2.2233329999999998</v>
      </c>
      <c r="M11" s="260">
        <v>4.5840550000000002</v>
      </c>
      <c r="N11" s="260">
        <v>4.5840550000000002</v>
      </c>
      <c r="O11" s="260">
        <v>17.264553000000003</v>
      </c>
      <c r="P11" s="260">
        <v>4.3932770000000003</v>
      </c>
      <c r="Q11" s="260">
        <v>12.871276000000002</v>
      </c>
      <c r="R11" s="260">
        <v>4.3728879999999997</v>
      </c>
      <c r="S11" s="260">
        <v>8.4983880000000021</v>
      </c>
      <c r="T11" s="260">
        <v>4.357888</v>
      </c>
      <c r="U11" s="260">
        <v>4.140500000000003</v>
      </c>
      <c r="V11" s="260">
        <v>4.140500000000003</v>
      </c>
      <c r="W11" s="260">
        <v>17.059778000000001</v>
      </c>
      <c r="X11" s="260">
        <v>4.1101669999999997</v>
      </c>
      <c r="Y11" s="260">
        <v>12.660722</v>
      </c>
      <c r="Z11" s="260">
        <v>4.1961110000000001</v>
      </c>
      <c r="AA11" s="260">
        <v>8.3062780000000007</v>
      </c>
      <c r="AB11" s="260">
        <v>4.3544444000000002</v>
      </c>
      <c r="AC11" s="260">
        <v>4.3990559999999999</v>
      </c>
      <c r="AD11" s="260">
        <v>4.3990559999999999</v>
      </c>
      <c r="AE11" s="260">
        <v>13.238778</v>
      </c>
      <c r="AF11" s="260">
        <v>4.4033889999999998</v>
      </c>
      <c r="AG11" s="260">
        <v>8.8353889999999993</v>
      </c>
      <c r="AH11" s="260">
        <v>4.3999449999999998</v>
      </c>
      <c r="AI11" s="260">
        <f>4.435444</f>
        <v>4.4354440000000004</v>
      </c>
      <c r="AJ11" s="260">
        <f>4.435444</f>
        <v>4.4354440000000004</v>
      </c>
      <c r="AK11" s="260">
        <v>0</v>
      </c>
      <c r="AL11" s="260">
        <v>0</v>
      </c>
      <c r="AM11" s="260">
        <v>0</v>
      </c>
      <c r="AN11" s="260">
        <v>0</v>
      </c>
      <c r="AO11" s="260">
        <v>0</v>
      </c>
      <c r="AP11" s="260">
        <v>0</v>
      </c>
      <c r="AQ11" s="260">
        <v>0</v>
      </c>
      <c r="AR11" s="260">
        <v>0</v>
      </c>
      <c r="AS11" s="260">
        <v>0</v>
      </c>
      <c r="AT11" s="260">
        <v>0</v>
      </c>
    </row>
    <row r="12" spans="1:46">
      <c r="A12" s="246"/>
      <c r="B12" s="259" t="s">
        <v>162</v>
      </c>
      <c r="C12" s="260">
        <v>0</v>
      </c>
      <c r="D12" s="260">
        <v>0</v>
      </c>
      <c r="E12" s="260">
        <v>0</v>
      </c>
      <c r="F12" s="260">
        <v>0</v>
      </c>
      <c r="G12" s="260">
        <v>0</v>
      </c>
      <c r="H12" s="260">
        <v>0</v>
      </c>
      <c r="I12" s="260">
        <v>0</v>
      </c>
      <c r="J12" s="260">
        <v>0</v>
      </c>
      <c r="K12" s="260">
        <v>0</v>
      </c>
      <c r="L12" s="260">
        <v>0</v>
      </c>
      <c r="M12" s="260">
        <v>0</v>
      </c>
      <c r="N12" s="260">
        <v>0</v>
      </c>
      <c r="O12" s="260">
        <v>0</v>
      </c>
      <c r="P12" s="260">
        <v>0</v>
      </c>
      <c r="Q12" s="260">
        <v>3.2178190000000004</v>
      </c>
      <c r="R12" s="260">
        <v>1.0932219999999999</v>
      </c>
      <c r="S12" s="260">
        <f t="shared" ref="S12:T12" si="0">+S11*0.25</f>
        <v>2.1245970000000005</v>
      </c>
      <c r="T12" s="260">
        <f t="shared" si="0"/>
        <v>1.089472</v>
      </c>
      <c r="U12" s="260">
        <f t="shared" ref="U12:AJ12" si="1">+U11*0.25</f>
        <v>1.0351250000000007</v>
      </c>
      <c r="V12" s="260">
        <f t="shared" si="1"/>
        <v>1.0351250000000007</v>
      </c>
      <c r="W12" s="260">
        <f t="shared" si="1"/>
        <v>4.2649445000000004</v>
      </c>
      <c r="X12" s="260">
        <f t="shared" si="1"/>
        <v>1.0275417499999999</v>
      </c>
      <c r="Y12" s="260">
        <f t="shared" si="1"/>
        <v>3.1651805</v>
      </c>
      <c r="Z12" s="260">
        <f t="shared" si="1"/>
        <v>1.04902775</v>
      </c>
      <c r="AA12" s="260">
        <f t="shared" si="1"/>
        <v>2.0765695000000002</v>
      </c>
      <c r="AB12" s="260">
        <f t="shared" si="1"/>
        <v>1.0886111000000001</v>
      </c>
      <c r="AC12" s="260">
        <f t="shared" si="1"/>
        <v>1.099764</v>
      </c>
      <c r="AD12" s="260">
        <f t="shared" si="1"/>
        <v>1.099764</v>
      </c>
      <c r="AE12" s="260">
        <f t="shared" si="1"/>
        <v>3.3096945</v>
      </c>
      <c r="AF12" s="260">
        <f t="shared" si="1"/>
        <v>1.1008472499999999</v>
      </c>
      <c r="AG12" s="260">
        <f t="shared" si="1"/>
        <v>2.2088472499999998</v>
      </c>
      <c r="AH12" s="260">
        <f t="shared" si="1"/>
        <v>1.0999862499999999</v>
      </c>
      <c r="AI12" s="260">
        <f t="shared" si="1"/>
        <v>1.1088610000000001</v>
      </c>
      <c r="AJ12" s="260">
        <f t="shared" si="1"/>
        <v>1.1088610000000001</v>
      </c>
      <c r="AK12" s="260">
        <v>0</v>
      </c>
      <c r="AL12" s="260">
        <v>0</v>
      </c>
      <c r="AM12" s="260">
        <v>0</v>
      </c>
      <c r="AN12" s="260">
        <v>0</v>
      </c>
      <c r="AO12" s="260">
        <v>0</v>
      </c>
      <c r="AP12" s="260">
        <v>0</v>
      </c>
      <c r="AQ12" s="260">
        <v>0</v>
      </c>
      <c r="AR12" s="260">
        <v>0</v>
      </c>
      <c r="AS12" s="260">
        <v>0</v>
      </c>
      <c r="AT12" s="260">
        <v>0</v>
      </c>
    </row>
    <row r="13" spans="1:46">
      <c r="A13" s="109"/>
      <c r="B13" s="261" t="s">
        <v>163</v>
      </c>
      <c r="C13" s="262">
        <v>0</v>
      </c>
      <c r="D13" s="262">
        <v>0</v>
      </c>
      <c r="E13" s="262">
        <v>0</v>
      </c>
      <c r="F13" s="262">
        <v>0</v>
      </c>
      <c r="G13" s="262">
        <v>0</v>
      </c>
      <c r="H13" s="262">
        <v>0</v>
      </c>
      <c r="I13" s="262">
        <v>6.8073880000000004</v>
      </c>
      <c r="J13" s="262">
        <v>2.2233330000000002</v>
      </c>
      <c r="K13" s="262">
        <v>6.8073880000000004</v>
      </c>
      <c r="L13" s="262">
        <v>2.2233330000000002</v>
      </c>
      <c r="M13" s="262">
        <v>4.5840550000000002</v>
      </c>
      <c r="N13" s="262">
        <v>4.5840550000000002</v>
      </c>
      <c r="O13" s="262">
        <v>17.264553000000003</v>
      </c>
      <c r="P13" s="262">
        <v>4.3932770000000003</v>
      </c>
      <c r="Q13" s="262">
        <v>9.6534570000000013</v>
      </c>
      <c r="R13" s="262">
        <v>3.2796659999999997</v>
      </c>
      <c r="S13" s="262">
        <f>S11-S12</f>
        <v>6.3737910000000015</v>
      </c>
      <c r="T13" s="262">
        <f t="shared" ref="T13" si="2">T11-T12</f>
        <v>3.2684160000000002</v>
      </c>
      <c r="U13" s="262">
        <f>U11-U12</f>
        <v>3.1053750000000022</v>
      </c>
      <c r="V13" s="262">
        <f t="shared" ref="V13:AJ13" si="3">V11-V12</f>
        <v>3.1053750000000022</v>
      </c>
      <c r="W13" s="262">
        <f t="shared" si="3"/>
        <v>12.794833500000001</v>
      </c>
      <c r="X13" s="262">
        <f t="shared" si="3"/>
        <v>3.0826252499999995</v>
      </c>
      <c r="Y13" s="262">
        <f t="shared" si="3"/>
        <v>9.4955414999999999</v>
      </c>
      <c r="Z13" s="262">
        <f t="shared" si="3"/>
        <v>3.1470832500000001</v>
      </c>
      <c r="AA13" s="262">
        <f t="shared" si="3"/>
        <v>6.229708500000001</v>
      </c>
      <c r="AB13" s="262">
        <f t="shared" si="3"/>
        <v>3.2658333000000002</v>
      </c>
      <c r="AC13" s="262">
        <f t="shared" si="3"/>
        <v>3.2992919999999999</v>
      </c>
      <c r="AD13" s="262">
        <f t="shared" si="3"/>
        <v>3.2992919999999999</v>
      </c>
      <c r="AE13" s="262">
        <f t="shared" si="3"/>
        <v>9.9290835000000008</v>
      </c>
      <c r="AF13" s="262">
        <f t="shared" si="3"/>
        <v>3.3025417499999996</v>
      </c>
      <c r="AG13" s="262">
        <f t="shared" si="3"/>
        <v>6.6265417499999995</v>
      </c>
      <c r="AH13" s="262">
        <f t="shared" si="3"/>
        <v>3.2999587500000001</v>
      </c>
      <c r="AI13" s="262">
        <f t="shared" si="3"/>
        <v>3.3265830000000003</v>
      </c>
      <c r="AJ13" s="262">
        <f t="shared" si="3"/>
        <v>3.3265830000000003</v>
      </c>
      <c r="AK13" s="262">
        <v>0</v>
      </c>
      <c r="AL13" s="262">
        <v>0</v>
      </c>
      <c r="AM13" s="262">
        <v>0</v>
      </c>
      <c r="AN13" s="262">
        <v>0</v>
      </c>
      <c r="AO13" s="262">
        <v>0</v>
      </c>
      <c r="AP13" s="262">
        <v>0</v>
      </c>
      <c r="AQ13" s="262">
        <v>0</v>
      </c>
      <c r="AR13" s="262">
        <v>0</v>
      </c>
      <c r="AS13" s="262">
        <v>0</v>
      </c>
      <c r="AT13" s="262">
        <v>0</v>
      </c>
    </row>
    <row r="14" spans="1:46">
      <c r="A14" s="246"/>
      <c r="B14" s="255" t="s">
        <v>164</v>
      </c>
      <c r="C14" s="258">
        <v>696.53524106999987</v>
      </c>
      <c r="D14" s="258">
        <v>434.05131813999998</v>
      </c>
      <c r="E14" s="258">
        <v>262</v>
      </c>
      <c r="F14" s="258">
        <v>262</v>
      </c>
      <c r="G14" s="258">
        <v>1912.9049799999998</v>
      </c>
      <c r="H14" s="258">
        <v>285.32735683999988</v>
      </c>
      <c r="I14" s="258">
        <v>1629.8722471600001</v>
      </c>
      <c r="J14" s="258">
        <v>407.06108715999983</v>
      </c>
      <c r="K14" s="258">
        <f>+K10-K13</f>
        <v>1220.5878270000005</v>
      </c>
      <c r="L14" s="258">
        <f t="shared" ref="L14" si="4">+L10-L13</f>
        <v>468.60220270000025</v>
      </c>
      <c r="M14" s="258">
        <v>751.9856242999997</v>
      </c>
      <c r="N14" s="258">
        <v>751.9856242999997</v>
      </c>
      <c r="O14" s="258">
        <v>1396.2914400000002</v>
      </c>
      <c r="P14" s="258">
        <v>317.41486115000038</v>
      </c>
      <c r="Q14" s="258">
        <v>1082.094398</v>
      </c>
      <c r="R14" s="258">
        <v>358.38826800000004</v>
      </c>
      <c r="S14" s="258">
        <f>+S10-S13</f>
        <v>723.70613000000014</v>
      </c>
      <c r="T14" s="258">
        <f t="shared" ref="T14" si="5">+T10-T13</f>
        <v>412.8862059999999</v>
      </c>
      <c r="U14" s="258">
        <f>+U10-U13</f>
        <v>310.81992400000001</v>
      </c>
      <c r="V14" s="258">
        <f t="shared" ref="V14:AH14" si="6">+V10-V13</f>
        <v>310.81992400000001</v>
      </c>
      <c r="W14" s="258">
        <f t="shared" si="6"/>
        <v>1250.0599264999996</v>
      </c>
      <c r="X14" s="258">
        <f t="shared" si="6"/>
        <v>333.54821774999965</v>
      </c>
      <c r="Y14" s="258">
        <f t="shared" si="6"/>
        <v>916.29629849999992</v>
      </c>
      <c r="Z14" s="258">
        <f t="shared" si="6"/>
        <v>373.64475675000028</v>
      </c>
      <c r="AA14" s="258">
        <f t="shared" si="6"/>
        <v>541.66724150000027</v>
      </c>
      <c r="AB14" s="258">
        <f t="shared" si="6"/>
        <v>270.76711670000026</v>
      </c>
      <c r="AC14" s="258">
        <f t="shared" si="6"/>
        <v>270.56470799999988</v>
      </c>
      <c r="AD14" s="258">
        <f t="shared" si="6"/>
        <v>270.56470799999988</v>
      </c>
      <c r="AE14" s="258">
        <f t="shared" si="6"/>
        <v>1089.6504155</v>
      </c>
      <c r="AF14" s="258">
        <f t="shared" si="6"/>
        <v>278.18992661999999</v>
      </c>
      <c r="AG14" s="258">
        <f t="shared" si="6"/>
        <v>812.77373262000026</v>
      </c>
      <c r="AH14" s="258">
        <f t="shared" si="6"/>
        <v>420.44124418000007</v>
      </c>
      <c r="AI14" s="258">
        <f t="shared" ref="AI14:AS14" si="7">+AI10-AI11</f>
        <v>391.30455599999993</v>
      </c>
      <c r="AJ14" s="258">
        <f t="shared" si="7"/>
        <v>222.76455600000006</v>
      </c>
      <c r="AK14" s="258">
        <f t="shared" si="7"/>
        <v>169.01000000000002</v>
      </c>
      <c r="AL14" s="258">
        <f t="shared" si="7"/>
        <v>169.01000000000002</v>
      </c>
      <c r="AM14" s="258">
        <f t="shared" si="7"/>
        <v>929.5</v>
      </c>
      <c r="AN14" s="258">
        <f t="shared" si="7"/>
        <v>193.50000000000006</v>
      </c>
      <c r="AO14" s="258">
        <f t="shared" si="7"/>
        <v>735.88799999999992</v>
      </c>
      <c r="AP14" s="258">
        <f t="shared" si="7"/>
        <v>307.29000000000008</v>
      </c>
      <c r="AQ14" s="258">
        <f t="shared" si="7"/>
        <v>430</v>
      </c>
      <c r="AR14" s="258">
        <f t="shared" si="7"/>
        <v>190</v>
      </c>
      <c r="AS14" s="258">
        <f t="shared" si="7"/>
        <v>240</v>
      </c>
      <c r="AT14" s="263">
        <v>240</v>
      </c>
    </row>
    <row r="15" spans="1:46">
      <c r="A15" s="246"/>
      <c r="B15" s="255"/>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58"/>
      <c r="AA15" s="264"/>
      <c r="AB15" s="264"/>
      <c r="AC15" s="264"/>
      <c r="AD15" s="264"/>
      <c r="AE15" s="264"/>
      <c r="AF15" s="264"/>
      <c r="AG15" s="258"/>
      <c r="AH15" s="258"/>
      <c r="AI15" s="264"/>
      <c r="AJ15" s="264"/>
      <c r="AK15" s="264"/>
      <c r="AL15" s="264"/>
      <c r="AM15" s="264"/>
      <c r="AN15" s="264"/>
      <c r="AO15" s="264"/>
      <c r="AP15" s="264"/>
      <c r="AQ15" s="264"/>
      <c r="AR15" s="264"/>
      <c r="AS15" s="264"/>
      <c r="AT15" s="265"/>
    </row>
    <row r="16" spans="1:46">
      <c r="A16" s="246"/>
      <c r="B16" s="255"/>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58"/>
      <c r="AA16" s="264"/>
      <c r="AB16" s="264"/>
      <c r="AC16" s="264"/>
      <c r="AD16" s="264"/>
      <c r="AE16" s="264"/>
      <c r="AF16" s="264"/>
      <c r="AG16" s="258"/>
      <c r="AH16" s="258"/>
      <c r="AI16" s="264"/>
      <c r="AJ16" s="264"/>
      <c r="AK16" s="264"/>
      <c r="AL16" s="264"/>
      <c r="AM16" s="264"/>
      <c r="AN16" s="264"/>
      <c r="AO16" s="264"/>
      <c r="AP16" s="264"/>
      <c r="AQ16" s="264"/>
      <c r="AR16" s="264"/>
      <c r="AS16" s="264"/>
      <c r="AT16" s="265"/>
    </row>
    <row r="17" spans="1:46" ht="15">
      <c r="A17" s="245"/>
      <c r="B17" s="255"/>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58"/>
      <c r="AA17" s="264"/>
      <c r="AB17" s="264"/>
      <c r="AC17" s="264"/>
      <c r="AD17" s="264"/>
      <c r="AE17" s="264"/>
      <c r="AF17" s="264"/>
      <c r="AG17" s="258"/>
      <c r="AH17" s="258"/>
      <c r="AI17" s="264"/>
      <c r="AJ17" s="264"/>
      <c r="AK17" s="264"/>
      <c r="AL17" s="264"/>
      <c r="AM17" s="264"/>
      <c r="AN17" s="264"/>
      <c r="AO17" s="264"/>
      <c r="AP17" s="264"/>
      <c r="AQ17" s="264"/>
      <c r="AR17" s="264"/>
      <c r="AS17" s="264"/>
      <c r="AT17" s="264"/>
    </row>
    <row r="18" spans="1:46" ht="15">
      <c r="A18" s="245"/>
      <c r="B18" s="255"/>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58"/>
      <c r="AA18" s="264"/>
      <c r="AB18" s="264"/>
      <c r="AC18" s="264"/>
      <c r="AD18" s="264"/>
      <c r="AE18" s="264"/>
      <c r="AF18" s="264"/>
      <c r="AG18" s="258"/>
      <c r="AH18" s="258"/>
      <c r="AI18" s="264"/>
      <c r="AJ18" s="264"/>
      <c r="AK18" s="264"/>
      <c r="AL18" s="264"/>
      <c r="AM18" s="264"/>
      <c r="AN18" s="264"/>
      <c r="AO18" s="264"/>
      <c r="AP18" s="264"/>
      <c r="AQ18" s="264"/>
      <c r="AR18" s="264"/>
      <c r="AS18" s="264"/>
      <c r="AT18" s="264"/>
    </row>
    <row r="19" spans="1:46">
      <c r="A19" s="246"/>
      <c r="B19" s="255" t="s">
        <v>165</v>
      </c>
      <c r="C19" s="258">
        <v>16244.309691809998</v>
      </c>
      <c r="D19" s="258">
        <v>16244.309691809998</v>
      </c>
      <c r="E19" s="258">
        <v>15504</v>
      </c>
      <c r="F19" s="258">
        <v>15504</v>
      </c>
      <c r="G19" s="258">
        <v>15902.865877999999</v>
      </c>
      <c r="H19" s="258">
        <v>15902.865877999999</v>
      </c>
      <c r="I19" s="258">
        <v>15781.623224370029</v>
      </c>
      <c r="J19" s="258">
        <v>15781.623224370029</v>
      </c>
      <c r="K19" s="258">
        <v>15088.845469150001</v>
      </c>
      <c r="L19" s="258">
        <v>15088.845469150001</v>
      </c>
      <c r="M19" s="258">
        <v>14604.36419099</v>
      </c>
      <c r="N19" s="258">
        <v>14604.36419099</v>
      </c>
      <c r="O19" s="258">
        <v>14761.540622534032</v>
      </c>
      <c r="P19" s="258">
        <v>14761.540622534032</v>
      </c>
      <c r="Q19" s="258">
        <v>13772.911895999998</v>
      </c>
      <c r="R19" s="258">
        <v>13772.911895999998</v>
      </c>
      <c r="S19" s="258">
        <v>13419.826445000001</v>
      </c>
      <c r="T19" s="258">
        <v>13419.826445000001</v>
      </c>
      <c r="U19" s="258">
        <v>13006.999244000001</v>
      </c>
      <c r="V19" s="258">
        <v>13006.999244000001</v>
      </c>
      <c r="W19" s="258">
        <v>13331.214576718428</v>
      </c>
      <c r="X19" s="258">
        <v>13331.214576718428</v>
      </c>
      <c r="Y19" s="258">
        <v>12991.201010299999</v>
      </c>
      <c r="Z19" s="258">
        <v>12991.201010299999</v>
      </c>
      <c r="AA19" s="258">
        <v>12591.153999999999</v>
      </c>
      <c r="AB19" s="258">
        <v>12591.153999999999</v>
      </c>
      <c r="AC19" s="258">
        <v>12369.748290755098</v>
      </c>
      <c r="AD19" s="258">
        <v>12369.748290755098</v>
      </c>
      <c r="AE19" s="258">
        <v>12107.396449</v>
      </c>
      <c r="AF19" s="258">
        <v>12107.396449</v>
      </c>
      <c r="AG19" s="258">
        <v>11775.9</v>
      </c>
      <c r="AH19" s="258">
        <v>11775.9</v>
      </c>
      <c r="AI19" s="258">
        <f>11350.12103489-400</f>
        <v>10950.12103489</v>
      </c>
      <c r="AJ19" s="258">
        <f>11350.12103489-400</f>
        <v>10950.12103489</v>
      </c>
      <c r="AK19" s="258">
        <v>8995.4</v>
      </c>
      <c r="AL19" s="258">
        <f>+AK19</f>
        <v>8995.4</v>
      </c>
      <c r="AM19" s="258">
        <v>8717.7999999999993</v>
      </c>
      <c r="AN19" s="258">
        <f>+AM19</f>
        <v>8717.7999999999993</v>
      </c>
      <c r="AO19" s="258">
        <v>8449.2000000000007</v>
      </c>
      <c r="AP19" s="258">
        <f>+AO19</f>
        <v>8449.2000000000007</v>
      </c>
      <c r="AQ19" s="258">
        <v>8128</v>
      </c>
      <c r="AR19" s="258">
        <f>+AQ19</f>
        <v>8128</v>
      </c>
      <c r="AS19" s="258">
        <v>7889</v>
      </c>
      <c r="AT19" s="258">
        <f>+AS19</f>
        <v>7889</v>
      </c>
    </row>
    <row r="20" spans="1:46">
      <c r="A20" s="246"/>
      <c r="B20" s="261" t="s">
        <v>166</v>
      </c>
      <c r="C20" s="262">
        <v>650</v>
      </c>
      <c r="D20" s="262">
        <v>650</v>
      </c>
      <c r="E20" s="262">
        <v>300</v>
      </c>
      <c r="F20" s="262">
        <v>300</v>
      </c>
      <c r="G20" s="262">
        <v>300.00475699999998</v>
      </c>
      <c r="H20" s="262">
        <v>300.00475699999998</v>
      </c>
      <c r="I20" s="262">
        <v>493.44836554</v>
      </c>
      <c r="J20" s="262">
        <v>493.44836554</v>
      </c>
      <c r="K20" s="262">
        <v>200</v>
      </c>
      <c r="L20" s="262">
        <v>200</v>
      </c>
      <c r="M20" s="262">
        <v>200</v>
      </c>
      <c r="N20" s="262">
        <v>200</v>
      </c>
      <c r="O20" s="262">
        <v>400</v>
      </c>
      <c r="P20" s="262">
        <v>400</v>
      </c>
      <c r="Q20" s="262">
        <v>400</v>
      </c>
      <c r="R20" s="262">
        <v>400</v>
      </c>
      <c r="S20" s="262">
        <v>400</v>
      </c>
      <c r="T20" s="262">
        <v>400</v>
      </c>
      <c r="U20" s="262">
        <v>400</v>
      </c>
      <c r="V20" s="262">
        <v>400</v>
      </c>
      <c r="W20" s="262">
        <v>400</v>
      </c>
      <c r="X20" s="262">
        <v>400</v>
      </c>
      <c r="Y20" s="262">
        <v>400</v>
      </c>
      <c r="Z20" s="262">
        <v>400</v>
      </c>
      <c r="AA20" s="262">
        <v>400</v>
      </c>
      <c r="AB20" s="262">
        <v>400</v>
      </c>
      <c r="AC20" s="262">
        <v>400</v>
      </c>
      <c r="AD20" s="262">
        <v>400</v>
      </c>
      <c r="AE20" s="262">
        <v>400</v>
      </c>
      <c r="AF20" s="262">
        <v>400</v>
      </c>
      <c r="AG20" s="262">
        <v>400</v>
      </c>
      <c r="AH20" s="262">
        <v>400</v>
      </c>
      <c r="AI20" s="262">
        <v>400</v>
      </c>
      <c r="AJ20" s="262">
        <v>400</v>
      </c>
      <c r="AK20" s="262">
        <v>0</v>
      </c>
      <c r="AL20" s="262">
        <v>0</v>
      </c>
      <c r="AM20" s="262">
        <v>0</v>
      </c>
      <c r="AN20" s="262">
        <v>0</v>
      </c>
      <c r="AO20" s="262">
        <v>0</v>
      </c>
      <c r="AP20" s="262">
        <v>0</v>
      </c>
      <c r="AQ20" s="262">
        <v>0</v>
      </c>
      <c r="AR20" s="262">
        <v>0</v>
      </c>
      <c r="AS20" s="262">
        <v>0</v>
      </c>
      <c r="AT20" s="262">
        <v>0</v>
      </c>
    </row>
    <row r="21" spans="1:46">
      <c r="A21" s="246"/>
      <c r="B21" s="255" t="s">
        <v>167</v>
      </c>
      <c r="C21" s="258">
        <v>15594.309691809998</v>
      </c>
      <c r="D21" s="258">
        <v>15594.309691809998</v>
      </c>
      <c r="E21" s="258">
        <v>15204</v>
      </c>
      <c r="F21" s="258">
        <v>15204</v>
      </c>
      <c r="G21" s="258">
        <v>15602.861120999998</v>
      </c>
      <c r="H21" s="258">
        <v>15602.861120999998</v>
      </c>
      <c r="I21" s="258">
        <v>15288.174858830029</v>
      </c>
      <c r="J21" s="258">
        <v>15288.174858830029</v>
      </c>
      <c r="K21" s="258">
        <f t="shared" ref="K21:L21" si="8">K19-K20</f>
        <v>14888.845469150001</v>
      </c>
      <c r="L21" s="258">
        <f t="shared" si="8"/>
        <v>14888.845469150001</v>
      </c>
      <c r="M21" s="258">
        <f t="shared" ref="M21:P21" si="9">M19-M20</f>
        <v>14404.36419099</v>
      </c>
      <c r="N21" s="258">
        <f t="shared" si="9"/>
        <v>14404.36419099</v>
      </c>
      <c r="O21" s="258">
        <f t="shared" si="9"/>
        <v>14361.540622534032</v>
      </c>
      <c r="P21" s="258">
        <f t="shared" si="9"/>
        <v>14361.540622534032</v>
      </c>
      <c r="Q21" s="258">
        <f>Q19-Q20</f>
        <v>13372.911895999998</v>
      </c>
      <c r="R21" s="258">
        <f t="shared" ref="R21" si="10">R19-R20</f>
        <v>13372.911895999998</v>
      </c>
      <c r="S21" s="258">
        <f>S19-S20</f>
        <v>13019.826445000001</v>
      </c>
      <c r="T21" s="258">
        <f t="shared" ref="T21" si="11">T19-T20</f>
        <v>13019.826445000001</v>
      </c>
      <c r="U21" s="258">
        <f>U19-U20</f>
        <v>12606.999244000001</v>
      </c>
      <c r="V21" s="258">
        <f t="shared" ref="V21:AT21" si="12">V19-V20</f>
        <v>12606.999244000001</v>
      </c>
      <c r="W21" s="258">
        <f t="shared" si="12"/>
        <v>12931.214576718428</v>
      </c>
      <c r="X21" s="258">
        <f t="shared" si="12"/>
        <v>12931.214576718428</v>
      </c>
      <c r="Y21" s="258">
        <f t="shared" si="12"/>
        <v>12591.201010299999</v>
      </c>
      <c r="Z21" s="258">
        <f t="shared" si="12"/>
        <v>12591.201010299999</v>
      </c>
      <c r="AA21" s="258">
        <f t="shared" si="12"/>
        <v>12191.153999999999</v>
      </c>
      <c r="AB21" s="258">
        <f t="shared" si="12"/>
        <v>12191.153999999999</v>
      </c>
      <c r="AC21" s="258">
        <f t="shared" si="12"/>
        <v>11969.748290755098</v>
      </c>
      <c r="AD21" s="258">
        <f t="shared" si="12"/>
        <v>11969.748290755098</v>
      </c>
      <c r="AE21" s="258">
        <f t="shared" si="12"/>
        <v>11707.396449</v>
      </c>
      <c r="AF21" s="258">
        <f t="shared" si="12"/>
        <v>11707.396449</v>
      </c>
      <c r="AG21" s="258">
        <f t="shared" si="12"/>
        <v>11375.9</v>
      </c>
      <c r="AH21" s="258">
        <f t="shared" si="12"/>
        <v>11375.9</v>
      </c>
      <c r="AI21" s="258">
        <f t="shared" si="12"/>
        <v>10550.12103489</v>
      </c>
      <c r="AJ21" s="258">
        <f t="shared" si="12"/>
        <v>10550.12103489</v>
      </c>
      <c r="AK21" s="258">
        <f t="shared" si="12"/>
        <v>8995.4</v>
      </c>
      <c r="AL21" s="258">
        <f t="shared" si="12"/>
        <v>8995.4</v>
      </c>
      <c r="AM21" s="258">
        <f t="shared" si="12"/>
        <v>8717.7999999999993</v>
      </c>
      <c r="AN21" s="258">
        <f t="shared" si="12"/>
        <v>8717.7999999999993</v>
      </c>
      <c r="AO21" s="258">
        <f t="shared" si="12"/>
        <v>8449.2000000000007</v>
      </c>
      <c r="AP21" s="258">
        <f t="shared" si="12"/>
        <v>8449.2000000000007</v>
      </c>
      <c r="AQ21" s="258">
        <f t="shared" si="12"/>
        <v>8128</v>
      </c>
      <c r="AR21" s="258">
        <f t="shared" si="12"/>
        <v>8128</v>
      </c>
      <c r="AS21" s="258">
        <f t="shared" si="12"/>
        <v>7889</v>
      </c>
      <c r="AT21" s="258">
        <f t="shared" si="12"/>
        <v>7889</v>
      </c>
    </row>
    <row r="22" spans="1:46" ht="15">
      <c r="A22" s="245"/>
      <c r="B22" s="255"/>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58"/>
      <c r="AH22" s="258"/>
      <c r="AI22" s="264"/>
      <c r="AJ22" s="264"/>
      <c r="AK22" s="264"/>
      <c r="AL22" s="264"/>
      <c r="AM22" s="264"/>
      <c r="AN22" s="264"/>
      <c r="AO22" s="264"/>
      <c r="AP22" s="264"/>
      <c r="AQ22" s="264"/>
      <c r="AR22" s="264"/>
      <c r="AS22" s="264"/>
      <c r="AT22" s="264"/>
    </row>
    <row r="23" spans="1:46" ht="15">
      <c r="A23" s="245"/>
      <c r="B23" s="255"/>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58"/>
      <c r="AH23" s="258"/>
      <c r="AI23" s="264"/>
      <c r="AJ23" s="264"/>
      <c r="AK23" s="264"/>
      <c r="AL23" s="264"/>
      <c r="AM23" s="264"/>
      <c r="AN23" s="264"/>
      <c r="AO23" s="264"/>
      <c r="AP23" s="264"/>
      <c r="AQ23" s="258"/>
      <c r="AR23" s="264"/>
      <c r="AS23" s="264"/>
      <c r="AT23" s="264"/>
    </row>
    <row r="24" spans="1:46">
      <c r="A24" s="246"/>
      <c r="B24" s="256" t="s">
        <v>168</v>
      </c>
      <c r="C24" s="258">
        <v>15467.026119293332</v>
      </c>
      <c r="D24" s="258"/>
      <c r="E24" s="258">
        <v>15403</v>
      </c>
      <c r="F24" s="258"/>
      <c r="G24" s="258">
        <v>14909.157252500812</v>
      </c>
      <c r="H24" s="258"/>
      <c r="I24" s="258">
        <v>14735.731285376014</v>
      </c>
      <c r="J24" s="258"/>
      <c r="K24" s="258">
        <v>14551.583427558013</v>
      </c>
      <c r="L24" s="258"/>
      <c r="M24" s="258">
        <v>14382.952406762015</v>
      </c>
      <c r="N24" s="258"/>
      <c r="O24" s="258">
        <v>13258.498556850493</v>
      </c>
      <c r="P24" s="258"/>
      <c r="Q24" s="258">
        <f>(Q21+U21++S21+W21)/4</f>
        <v>12982.738040429605</v>
      </c>
      <c r="R24" s="258"/>
      <c r="S24" s="258">
        <f>(S21+U21+W21)/3</f>
        <v>12852.68008857281</v>
      </c>
      <c r="T24" s="255"/>
      <c r="U24" s="258">
        <f>(U21+W21)/2</f>
        <v>12769.106910359214</v>
      </c>
      <c r="V24" s="255"/>
      <c r="W24" s="258">
        <f>(W21+Y21+AA21+AC21+AE21)/5</f>
        <v>12278.142865354706</v>
      </c>
      <c r="X24" s="264"/>
      <c r="Y24" s="258">
        <f>(Y21+AA21+AC21+AE21)/4</f>
        <v>12114.874937513774</v>
      </c>
      <c r="Z24" s="258"/>
      <c r="AA24" s="258">
        <f>(AA21+AC21+AE21)/3</f>
        <v>11956.099579918366</v>
      </c>
      <c r="AB24" s="258"/>
      <c r="AC24" s="258">
        <f>(AC21+AE21)/2</f>
        <v>11838.572369877549</v>
      </c>
      <c r="AD24" s="258"/>
      <c r="AE24" s="258">
        <f>(AE21+AG21+AI21+AK21+AM21)/5</f>
        <v>10269.323496778001</v>
      </c>
      <c r="AF24" s="258"/>
      <c r="AG24" s="258">
        <f>(AG21+AI21+AK21+AM21)/4</f>
        <v>9909.8052587224993</v>
      </c>
      <c r="AH24" s="258"/>
      <c r="AI24" s="258">
        <f>(AI21+AK21+AM21)/3</f>
        <v>9421.1070116299998</v>
      </c>
      <c r="AJ24" s="258"/>
      <c r="AK24" s="258">
        <f>(AK21+AM21)/2</f>
        <v>8856.5999999999985</v>
      </c>
      <c r="AL24" s="258"/>
      <c r="AM24" s="258">
        <f>(AM21+AO21+AQ21+AS21+7624)/5</f>
        <v>8161.6</v>
      </c>
      <c r="AN24" s="258"/>
      <c r="AO24" s="258">
        <f>(AO21+AQ21+AS21+7624)/4</f>
        <v>8022.55</v>
      </c>
      <c r="AP24" s="266"/>
      <c r="AQ24" s="258">
        <f>(AQ21+AS21+7624)/3</f>
        <v>7880.333333333333</v>
      </c>
      <c r="AR24" s="264"/>
      <c r="AS24" s="258">
        <f>(AS21+7624)/2</f>
        <v>7756.5</v>
      </c>
      <c r="AT24" s="258"/>
    </row>
    <row r="25" spans="1:46">
      <c r="A25" s="246"/>
      <c r="B25" s="256" t="s">
        <v>169</v>
      </c>
      <c r="C25" s="258">
        <v>0</v>
      </c>
      <c r="D25" s="258">
        <v>15399.108618439997</v>
      </c>
      <c r="E25" s="258"/>
      <c r="F25" s="258">
        <v>15403</v>
      </c>
      <c r="G25" s="258">
        <v>0</v>
      </c>
      <c r="H25" s="258">
        <v>15445.517989915013</v>
      </c>
      <c r="I25" s="258">
        <v>0</v>
      </c>
      <c r="J25" s="258">
        <v>15088.510163990015</v>
      </c>
      <c r="K25" s="258"/>
      <c r="L25" s="258">
        <v>14646.60483007</v>
      </c>
      <c r="M25" s="258"/>
      <c r="N25" s="258">
        <v>14382.952406762015</v>
      </c>
      <c r="O25" s="258"/>
      <c r="P25" s="258">
        <v>13867.226259267016</v>
      </c>
      <c r="Q25" s="258"/>
      <c r="R25" s="258">
        <f>+(Q21+S21)/2</f>
        <v>13196.369170499998</v>
      </c>
      <c r="S25" s="258"/>
      <c r="T25" s="267">
        <f>+(S21+U21)/2</f>
        <v>12813.412844500001</v>
      </c>
      <c r="U25" s="258"/>
      <c r="V25" s="267">
        <f>+(U21+W21)/2</f>
        <v>12769.106910359214</v>
      </c>
      <c r="W25" s="264"/>
      <c r="X25" s="267">
        <f>+(W21+Y21)/2</f>
        <v>12761.207793509213</v>
      </c>
      <c r="Y25" s="258"/>
      <c r="Z25" s="267">
        <f>+(Y21+AA21)/2</f>
        <v>12391.177505149999</v>
      </c>
      <c r="AA25" s="258"/>
      <c r="AB25" s="267">
        <f>+(AA21+AC21)/2</f>
        <v>12080.451145377549</v>
      </c>
      <c r="AC25" s="258"/>
      <c r="AD25" s="267">
        <f>+(AC21+AE21)/2</f>
        <v>11838.572369877549</v>
      </c>
      <c r="AE25" s="258"/>
      <c r="AF25" s="267">
        <f>+(AE21+AG21)/2</f>
        <v>11541.648224500001</v>
      </c>
      <c r="AG25" s="258"/>
      <c r="AH25" s="267">
        <f>+(AG21+AI21)/2</f>
        <v>10963.010517445</v>
      </c>
      <c r="AI25" s="258"/>
      <c r="AJ25" s="267">
        <f>+(AI21+AK21)/2</f>
        <v>9772.760517445</v>
      </c>
      <c r="AK25" s="258"/>
      <c r="AL25" s="267">
        <f>+(AK21+AM21)/2</f>
        <v>8856.5999999999985</v>
      </c>
      <c r="AM25" s="258"/>
      <c r="AN25" s="267">
        <f>+(AM21+AO21)/2</f>
        <v>8583.5</v>
      </c>
      <c r="AO25" s="258"/>
      <c r="AP25" s="267">
        <f>+(AO21+AQ21)/2</f>
        <v>8288.6</v>
      </c>
      <c r="AQ25" s="264"/>
      <c r="AR25" s="267">
        <f>+(AQ21+AS21)/2</f>
        <v>8008.5</v>
      </c>
      <c r="AS25" s="258"/>
      <c r="AT25" s="267">
        <f>+(AS21+7624)/2</f>
        <v>7756.5</v>
      </c>
    </row>
    <row r="26" spans="1:46" ht="15">
      <c r="A26" s="245"/>
      <c r="B26" s="255"/>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58"/>
      <c r="AH26" s="258"/>
      <c r="AI26" s="264"/>
      <c r="AJ26" s="264"/>
      <c r="AK26" s="264"/>
      <c r="AL26" s="264"/>
      <c r="AM26" s="258"/>
      <c r="AN26" s="264"/>
      <c r="AO26" s="258"/>
      <c r="AP26" s="258"/>
      <c r="AQ26" s="264"/>
      <c r="AR26" s="264"/>
      <c r="AS26" s="264"/>
      <c r="AT26" s="264"/>
    </row>
    <row r="27" spans="1:46">
      <c r="A27" s="246"/>
      <c r="B27" s="255" t="s">
        <v>170</v>
      </c>
      <c r="C27" s="258">
        <v>1400.7247155583514</v>
      </c>
      <c r="D27" s="258">
        <v>1745.7448619696702</v>
      </c>
      <c r="E27" s="258">
        <v>1056</v>
      </c>
      <c r="F27" s="258">
        <v>1056</v>
      </c>
      <c r="G27" s="258">
        <v>1912.9049799999998</v>
      </c>
      <c r="H27" s="258">
        <v>1132.0052744195648</v>
      </c>
      <c r="I27" s="258">
        <v>2179.1332242249086</v>
      </c>
      <c r="J27" s="258">
        <v>1614.9706175369558</v>
      </c>
      <c r="K27" s="258">
        <f t="shared" ref="K27:L27" si="13">K14/K8*$A$1</f>
        <v>2461.4063914640892</v>
      </c>
      <c r="L27" s="258">
        <f t="shared" si="13"/>
        <v>1879.558285554946</v>
      </c>
      <c r="M27" s="258">
        <f t="shared" ref="M27:N27" si="14">M14/M8*$A$1</f>
        <v>3049.7194763277766</v>
      </c>
      <c r="N27" s="258">
        <f t="shared" si="14"/>
        <v>3049.7194763277766</v>
      </c>
      <c r="O27" s="258">
        <f>O14/O8*$A$1</f>
        <v>1396.2914400000002</v>
      </c>
      <c r="P27" s="258">
        <f>P14/P8*$A$1</f>
        <v>1259.3089599972841</v>
      </c>
      <c r="Q27" s="258">
        <f>Q14/Q8*$A$1</f>
        <v>1446.7562464102564</v>
      </c>
      <c r="R27" s="258">
        <f>R14/R8*$A$1</f>
        <v>1421.8664980434785</v>
      </c>
      <c r="S27" s="258">
        <f>S14/S8*$A$1</f>
        <v>1459.4073892265196</v>
      </c>
      <c r="T27" s="258">
        <f t="shared" ref="T27" si="15">T14/T8*$A$1</f>
        <v>1656.0820350549448</v>
      </c>
      <c r="U27" s="258">
        <f>U14/U8*$A$1</f>
        <v>1260.5474695555556</v>
      </c>
      <c r="V27" s="258">
        <f t="shared" ref="V27:AT27" si="16">V14/V8*$A$1</f>
        <v>1260.5474695555556</v>
      </c>
      <c r="W27" s="258">
        <f t="shared" si="16"/>
        <v>1250.0599264999996</v>
      </c>
      <c r="X27" s="258">
        <f t="shared" si="16"/>
        <v>1323.3162986820639</v>
      </c>
      <c r="Y27" s="258">
        <f t="shared" si="16"/>
        <v>1225.0847946978022</v>
      </c>
      <c r="Z27" s="258">
        <f t="shared" si="16"/>
        <v>1482.3949588451098</v>
      </c>
      <c r="AA27" s="258">
        <f t="shared" si="16"/>
        <v>1092.312393080111</v>
      </c>
      <c r="AB27" s="258">
        <f t="shared" si="16"/>
        <v>1086.0439296208801</v>
      </c>
      <c r="AC27" s="258">
        <f t="shared" si="16"/>
        <v>1097.2902046666661</v>
      </c>
      <c r="AD27" s="258">
        <f t="shared" si="16"/>
        <v>1097.2902046666661</v>
      </c>
      <c r="AE27" s="258">
        <f t="shared" si="16"/>
        <v>1086.6732285724045</v>
      </c>
      <c r="AF27" s="258">
        <f t="shared" si="16"/>
        <v>1103.6882958293479</v>
      </c>
      <c r="AG27" s="258">
        <f t="shared" si="16"/>
        <v>1082.7095343295625</v>
      </c>
      <c r="AH27" s="258">
        <f t="shared" si="16"/>
        <v>1668.0549361489132</v>
      </c>
      <c r="AI27" s="258">
        <f t="shared" si="16"/>
        <v>784.75913703296692</v>
      </c>
      <c r="AJ27" s="258">
        <f t="shared" si="16"/>
        <v>893.50618615384633</v>
      </c>
      <c r="AK27" s="258">
        <f t="shared" si="16"/>
        <v>677.89725274725276</v>
      </c>
      <c r="AL27" s="258">
        <f t="shared" si="16"/>
        <v>677.89725274725276</v>
      </c>
      <c r="AM27" s="258">
        <f t="shared" si="16"/>
        <v>929.5</v>
      </c>
      <c r="AN27" s="258">
        <f t="shared" si="16"/>
        <v>767.6902173913046</v>
      </c>
      <c r="AO27" s="258">
        <f t="shared" si="16"/>
        <v>983.87956043956024</v>
      </c>
      <c r="AP27" s="258">
        <f t="shared" si="16"/>
        <v>1219.1396739130439</v>
      </c>
      <c r="AQ27" s="258">
        <f t="shared" si="16"/>
        <v>867.12707182320435</v>
      </c>
      <c r="AR27" s="258">
        <f t="shared" si="16"/>
        <v>762.08791208791217</v>
      </c>
      <c r="AS27" s="258">
        <f t="shared" si="16"/>
        <v>973.33333333333326</v>
      </c>
      <c r="AT27" s="258">
        <f t="shared" si="16"/>
        <v>973.33333333333326</v>
      </c>
    </row>
    <row r="28" spans="1:46">
      <c r="A28" s="246"/>
      <c r="B28" s="255" t="s">
        <v>171</v>
      </c>
      <c r="C28" s="258">
        <v>15467.026119293332</v>
      </c>
      <c r="D28" s="258">
        <v>15399.108618439997</v>
      </c>
      <c r="E28" s="258">
        <v>15403</v>
      </c>
      <c r="F28" s="258">
        <v>15403</v>
      </c>
      <c r="G28" s="258">
        <v>14909.157252500812</v>
      </c>
      <c r="H28" s="258">
        <v>15445.517989915013</v>
      </c>
      <c r="I28" s="258">
        <v>14735.731285376014</v>
      </c>
      <c r="J28" s="258">
        <v>15088.510163990015</v>
      </c>
      <c r="K28" s="258">
        <f>+K24</f>
        <v>14551.583427558013</v>
      </c>
      <c r="L28" s="258">
        <f>+L25</f>
        <v>14646.60483007</v>
      </c>
      <c r="M28" s="258">
        <f>+M24</f>
        <v>14382.952406762015</v>
      </c>
      <c r="N28" s="258">
        <f>+N25</f>
        <v>14382.952406762015</v>
      </c>
      <c r="O28" s="258">
        <f>+O24</f>
        <v>13258.498556850493</v>
      </c>
      <c r="P28" s="258">
        <f>+P25</f>
        <v>13867.226259267016</v>
      </c>
      <c r="Q28" s="258">
        <f>+Q24</f>
        <v>12982.738040429605</v>
      </c>
      <c r="R28" s="258">
        <f>+R25</f>
        <v>13196.369170499998</v>
      </c>
      <c r="S28" s="258">
        <f>+S24</f>
        <v>12852.68008857281</v>
      </c>
      <c r="T28" s="258">
        <f>+T25</f>
        <v>12813.412844500001</v>
      </c>
      <c r="U28" s="258">
        <f>+U24</f>
        <v>12769.106910359214</v>
      </c>
      <c r="V28" s="258">
        <f>+V25</f>
        <v>12769.106910359214</v>
      </c>
      <c r="W28" s="258">
        <f>W24</f>
        <v>12278.142865354706</v>
      </c>
      <c r="X28" s="258">
        <f>+X25</f>
        <v>12761.207793509213</v>
      </c>
      <c r="Y28" s="258">
        <f>Y24</f>
        <v>12114.874937513774</v>
      </c>
      <c r="Z28" s="258">
        <f>+Z25</f>
        <v>12391.177505149999</v>
      </c>
      <c r="AA28" s="258">
        <f>AA24</f>
        <v>11956.099579918366</v>
      </c>
      <c r="AB28" s="258">
        <f>+AB25</f>
        <v>12080.451145377549</v>
      </c>
      <c r="AC28" s="258">
        <f>AC24</f>
        <v>11838.572369877549</v>
      </c>
      <c r="AD28" s="258">
        <f>+AD25</f>
        <v>11838.572369877549</v>
      </c>
      <c r="AE28" s="258">
        <f>AE24</f>
        <v>10269.323496778001</v>
      </c>
      <c r="AF28" s="258">
        <f>+AF25</f>
        <v>11541.648224500001</v>
      </c>
      <c r="AG28" s="258">
        <f>AG24</f>
        <v>9909.8052587224993</v>
      </c>
      <c r="AH28" s="258">
        <f>+AH25</f>
        <v>10963.010517445</v>
      </c>
      <c r="AI28" s="258">
        <f>AI24</f>
        <v>9421.1070116299998</v>
      </c>
      <c r="AJ28" s="258">
        <f>+AJ25</f>
        <v>9772.760517445</v>
      </c>
      <c r="AK28" s="258">
        <f>AK24</f>
        <v>8856.5999999999985</v>
      </c>
      <c r="AL28" s="258">
        <f>+AL25</f>
        <v>8856.5999999999985</v>
      </c>
      <c r="AM28" s="258">
        <f>AM24</f>
        <v>8161.6</v>
      </c>
      <c r="AN28" s="258">
        <f>+AN25</f>
        <v>8583.5</v>
      </c>
      <c r="AO28" s="258">
        <f>AO24</f>
        <v>8022.55</v>
      </c>
      <c r="AP28" s="258">
        <f>+AP25</f>
        <v>8288.6</v>
      </c>
      <c r="AQ28" s="258">
        <f>AQ24</f>
        <v>7880.333333333333</v>
      </c>
      <c r="AR28" s="258">
        <f>+AR25</f>
        <v>8008.5</v>
      </c>
      <c r="AS28" s="258">
        <f>AS24</f>
        <v>7756.5</v>
      </c>
      <c r="AT28" s="258">
        <f>+AT25</f>
        <v>7756.5</v>
      </c>
    </row>
    <row r="29" spans="1:46" ht="13.5" thickBot="1">
      <c r="A29" s="321" t="s">
        <v>229</v>
      </c>
      <c r="B29" s="268" t="s">
        <v>172</v>
      </c>
      <c r="C29" s="269">
        <v>9.0561993285257908E-2</v>
      </c>
      <c r="D29" s="269">
        <v>0.11336661784950267</v>
      </c>
      <c r="E29" s="269">
        <v>6.9000000000000006E-2</v>
      </c>
      <c r="F29" s="269">
        <v>6.9000000000000006E-2</v>
      </c>
      <c r="G29" s="269">
        <v>0.12830403138172922</v>
      </c>
      <c r="H29" s="269">
        <v>7.3290211125240062E-2</v>
      </c>
      <c r="I29" s="269">
        <v>0.14788090132910586</v>
      </c>
      <c r="J29" s="269">
        <v>0.10703313978547846</v>
      </c>
      <c r="K29" s="269">
        <f t="shared" ref="K29:L29" si="17">K27/K28</f>
        <v>0.16915041608479803</v>
      </c>
      <c r="L29" s="269">
        <f t="shared" si="17"/>
        <v>0.12832723401509039</v>
      </c>
      <c r="M29" s="269">
        <f t="shared" ref="M29:N29" si="18">M27/M28</f>
        <v>0.21203709711880703</v>
      </c>
      <c r="N29" s="269">
        <f t="shared" si="18"/>
        <v>0.21203709711880703</v>
      </c>
      <c r="O29" s="269">
        <f>O27/O28</f>
        <v>0.10531293826468417</v>
      </c>
      <c r="P29" s="269">
        <f t="shared" ref="P29:T29" si="19">P27/P28</f>
        <v>9.0811885264778805E-2</v>
      </c>
      <c r="Q29" s="269">
        <f>Q27/Q28</f>
        <v>0.11143691276099894</v>
      </c>
      <c r="R29" s="269">
        <f t="shared" si="19"/>
        <v>0.10774679608251708</v>
      </c>
      <c r="S29" s="269">
        <f>S27/S28</f>
        <v>0.11354887690109584</v>
      </c>
      <c r="T29" s="269">
        <f t="shared" si="19"/>
        <v>0.1292459749133735</v>
      </c>
      <c r="U29" s="269">
        <f>U27/U28</f>
        <v>9.8718530466129092E-2</v>
      </c>
      <c r="V29" s="269">
        <f t="shared" ref="V29:AT29" si="20">V27/V28</f>
        <v>9.8718530466129092E-2</v>
      </c>
      <c r="W29" s="269">
        <f t="shared" si="20"/>
        <v>0.10181180820328289</v>
      </c>
      <c r="X29" s="269">
        <f t="shared" si="20"/>
        <v>0.10369835834466608</v>
      </c>
      <c r="Y29" s="269">
        <f t="shared" si="20"/>
        <v>0.10112236411985737</v>
      </c>
      <c r="Z29" s="269">
        <f t="shared" si="20"/>
        <v>0.11963309848712921</v>
      </c>
      <c r="AA29" s="269">
        <f t="shared" si="20"/>
        <v>9.1360262247629179E-2</v>
      </c>
      <c r="AB29" s="269">
        <f t="shared" si="20"/>
        <v>8.9900941326718817E-2</v>
      </c>
      <c r="AC29" s="269">
        <f t="shared" si="20"/>
        <v>9.2687713550549999E-2</v>
      </c>
      <c r="AD29" s="269">
        <f t="shared" si="20"/>
        <v>9.2687713550549999E-2</v>
      </c>
      <c r="AE29" s="269">
        <f t="shared" si="20"/>
        <v>0.10581741133321471</v>
      </c>
      <c r="AF29" s="269">
        <f t="shared" si="20"/>
        <v>9.5626575542867159E-2</v>
      </c>
      <c r="AG29" s="269">
        <f t="shared" si="20"/>
        <v>0.10925638860325472</v>
      </c>
      <c r="AH29" s="269">
        <f t="shared" si="20"/>
        <v>0.15215299971614585</v>
      </c>
      <c r="AI29" s="269">
        <f t="shared" si="20"/>
        <v>8.3297975074926062E-2</v>
      </c>
      <c r="AJ29" s="269">
        <f t="shared" si="20"/>
        <v>9.1428228959348878E-2</v>
      </c>
      <c r="AK29" s="269">
        <f t="shared" si="20"/>
        <v>7.6541477852364662E-2</v>
      </c>
      <c r="AL29" s="269">
        <f t="shared" si="20"/>
        <v>7.6541477852364662E-2</v>
      </c>
      <c r="AM29" s="269">
        <f t="shared" si="20"/>
        <v>0.11388698294452068</v>
      </c>
      <c r="AN29" s="269">
        <f t="shared" si="20"/>
        <v>8.9437900319369087E-2</v>
      </c>
      <c r="AO29" s="269">
        <f t="shared" si="20"/>
        <v>0.12263925565307293</v>
      </c>
      <c r="AP29" s="269">
        <f t="shared" si="20"/>
        <v>0.14708632023659532</v>
      </c>
      <c r="AQ29" s="269">
        <f t="shared" si="20"/>
        <v>0.11003685188738264</v>
      </c>
      <c r="AR29" s="269">
        <f t="shared" si="20"/>
        <v>9.5159881636749974E-2</v>
      </c>
      <c r="AS29" s="269">
        <f t="shared" si="20"/>
        <v>0.12548615139990116</v>
      </c>
      <c r="AT29" s="269">
        <f t="shared" si="20"/>
        <v>0.12548615139990116</v>
      </c>
    </row>
    <row r="30" spans="1:46">
      <c r="A30" s="252"/>
      <c r="B30" s="255"/>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58"/>
      <c r="AO30" s="264"/>
      <c r="AP30" s="264"/>
      <c r="AQ30" s="264"/>
      <c r="AR30" s="264"/>
      <c r="AS30" s="264"/>
      <c r="AT30" s="264"/>
    </row>
    <row r="31" spans="1:46">
      <c r="A31" s="252"/>
      <c r="B31" s="255"/>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row>
    <row r="32" spans="1:46">
      <c r="A32" s="252"/>
      <c r="B32" s="255" t="s">
        <v>28</v>
      </c>
      <c r="C32" s="258">
        <v>933.40687057999992</v>
      </c>
      <c r="D32" s="258">
        <v>446.87732463999998</v>
      </c>
      <c r="E32" s="258">
        <v>487</v>
      </c>
      <c r="F32" s="258">
        <v>487</v>
      </c>
      <c r="G32" s="258">
        <v>1930.1984729999999</v>
      </c>
      <c r="H32" s="258">
        <v>489.68872420999998</v>
      </c>
      <c r="I32" s="258">
        <v>1440.5097487899998</v>
      </c>
      <c r="J32" s="258">
        <v>457.45256878999999</v>
      </c>
      <c r="K32" s="258">
        <v>983.0571799999999</v>
      </c>
      <c r="L32" s="258">
        <v>489.34983629999999</v>
      </c>
      <c r="M32" s="258">
        <v>493.70734370000002</v>
      </c>
      <c r="N32" s="258">
        <v>493.70734370000002</v>
      </c>
      <c r="O32" s="258">
        <v>1880.8809209999999</v>
      </c>
      <c r="P32" s="258">
        <v>506.0202109999999</v>
      </c>
      <c r="Q32" s="258">
        <v>1374.8607099999999</v>
      </c>
      <c r="R32" s="258">
        <v>456.97613200000001</v>
      </c>
      <c r="S32" s="258">
        <v>917.88457799999992</v>
      </c>
      <c r="T32" s="258">
        <v>468.38580300000001</v>
      </c>
      <c r="U32" s="258">
        <v>449.49877500000002</v>
      </c>
      <c r="V32" s="258">
        <v>449.49877500000002</v>
      </c>
      <c r="W32" s="258">
        <v>1898.1372920000001</v>
      </c>
      <c r="X32" s="258">
        <v>550.32229100000006</v>
      </c>
      <c r="Y32" s="258">
        <v>1347.8150009999999</v>
      </c>
      <c r="Z32" s="270">
        <v>432.81500099999994</v>
      </c>
      <c r="AA32" s="258">
        <v>915.47488900000008</v>
      </c>
      <c r="AB32" s="270">
        <v>478.14488899999998</v>
      </c>
      <c r="AC32" s="258">
        <v>437.33000000000004</v>
      </c>
      <c r="AD32" s="258">
        <v>437.33000000000004</v>
      </c>
      <c r="AE32" s="258">
        <v>1203.043874</v>
      </c>
      <c r="AF32" s="255">
        <v>477</v>
      </c>
      <c r="AG32" s="258">
        <v>726.52359346000003</v>
      </c>
      <c r="AH32" s="258">
        <v>213.72041817000002</v>
      </c>
      <c r="AI32" s="258">
        <v>512.69000000000005</v>
      </c>
      <c r="AJ32" s="258">
        <v>259</v>
      </c>
      <c r="AK32" s="258">
        <v>253.10000000000002</v>
      </c>
      <c r="AL32" s="258">
        <v>253.10000000000002</v>
      </c>
      <c r="AM32" s="258">
        <v>1050.9000000000001</v>
      </c>
      <c r="AN32" s="258">
        <v>291.90000000000003</v>
      </c>
      <c r="AO32" s="258">
        <v>758.3</v>
      </c>
      <c r="AP32" s="258">
        <v>248.42000000000002</v>
      </c>
      <c r="AQ32" s="258">
        <v>509</v>
      </c>
      <c r="AR32" s="258">
        <v>251</v>
      </c>
      <c r="AS32" s="258">
        <v>258</v>
      </c>
      <c r="AT32" s="258">
        <v>258</v>
      </c>
    </row>
    <row r="33" spans="1:46">
      <c r="A33" s="252"/>
      <c r="B33" s="255" t="s">
        <v>24</v>
      </c>
      <c r="C33" s="258">
        <v>2000.9016221299999</v>
      </c>
      <c r="D33" s="258">
        <v>1112.1121814799999</v>
      </c>
      <c r="E33" s="258">
        <v>889</v>
      </c>
      <c r="F33" s="258">
        <v>889</v>
      </c>
      <c r="G33" s="258">
        <v>4288.8856759999999</v>
      </c>
      <c r="H33" s="258">
        <v>928.38598292999984</v>
      </c>
      <c r="I33" s="258">
        <v>3360.4996930699999</v>
      </c>
      <c r="J33" s="258">
        <v>1007.4615580699999</v>
      </c>
      <c r="K33" s="258">
        <v>2353.0381350000002</v>
      </c>
      <c r="L33" s="258">
        <v>1082.0003480000003</v>
      </c>
      <c r="M33" s="258">
        <v>1271.0377869999998</v>
      </c>
      <c r="N33" s="258">
        <v>1271.0377869999998</v>
      </c>
      <c r="O33" s="258">
        <v>3651.2358140000001</v>
      </c>
      <c r="P33" s="258">
        <v>864.13029015000029</v>
      </c>
      <c r="Q33" s="258">
        <v>2787.1055239999996</v>
      </c>
      <c r="R33" s="258">
        <v>929.55842200000006</v>
      </c>
      <c r="S33" s="258">
        <v>1857.547102</v>
      </c>
      <c r="T33" s="258">
        <v>993.71646899999996</v>
      </c>
      <c r="U33" s="258">
        <v>863.83063300000003</v>
      </c>
      <c r="V33" s="258">
        <v>863.83063300000003</v>
      </c>
      <c r="W33" s="258">
        <v>3496.446023</v>
      </c>
      <c r="X33" s="258">
        <v>958.90158899999972</v>
      </c>
      <c r="Y33" s="258">
        <v>2537.3532829999999</v>
      </c>
      <c r="Z33" s="258">
        <v>923.35328300000015</v>
      </c>
      <c r="AA33" s="258">
        <v>1613.8758500000004</v>
      </c>
      <c r="AB33" s="258">
        <v>841.29085000000021</v>
      </c>
      <c r="AC33" s="258">
        <v>772.58499999999992</v>
      </c>
      <c r="AD33" s="258">
        <v>772.58499999999992</v>
      </c>
      <c r="AE33" s="258">
        <v>2648.862271</v>
      </c>
      <c r="AF33" s="258">
        <v>813.49246836999998</v>
      </c>
      <c r="AG33" s="258">
        <v>1836.0397904000001</v>
      </c>
      <c r="AH33" s="258">
        <v>804.08037246000004</v>
      </c>
      <c r="AI33" s="258">
        <v>1031.73</v>
      </c>
      <c r="AJ33" s="258">
        <v>568.6</v>
      </c>
      <c r="AK33" s="258">
        <v>464.01000000000005</v>
      </c>
      <c r="AL33" s="258">
        <v>464.01000000000005</v>
      </c>
      <c r="AM33" s="258">
        <v>2270.4</v>
      </c>
      <c r="AN33" s="258">
        <v>551.40000000000009</v>
      </c>
      <c r="AO33" s="258">
        <v>1718.4879999999998</v>
      </c>
      <c r="AP33" s="258">
        <v>643.18000000000006</v>
      </c>
      <c r="AQ33" s="258">
        <v>1076</v>
      </c>
      <c r="AR33" s="258">
        <v>519</v>
      </c>
      <c r="AS33" s="258">
        <v>557</v>
      </c>
      <c r="AT33" s="258">
        <v>557</v>
      </c>
    </row>
    <row r="34" spans="1:46" ht="13.5" thickBot="1">
      <c r="A34" s="321" t="s">
        <v>230</v>
      </c>
      <c r="B34" s="268" t="s">
        <v>173</v>
      </c>
      <c r="C34" s="269">
        <v>0.46649313502298512</v>
      </c>
      <c r="D34" s="269">
        <v>0.40182756027840216</v>
      </c>
      <c r="E34" s="269">
        <v>0.54700000000000004</v>
      </c>
      <c r="F34" s="269">
        <v>0.54700000000000004</v>
      </c>
      <c r="G34" s="269">
        <v>0.4500466132266287</v>
      </c>
      <c r="H34" s="269">
        <v>0.52746242749651939</v>
      </c>
      <c r="I34" s="269">
        <v>0.42865939007838905</v>
      </c>
      <c r="J34" s="269">
        <v>0.45406453985831935</v>
      </c>
      <c r="K34" s="269">
        <f t="shared" ref="K34:L34" si="21">K32/K33</f>
        <v>0.41778208579692222</v>
      </c>
      <c r="L34" s="269">
        <f t="shared" si="21"/>
        <v>0.4522640285694251</v>
      </c>
      <c r="M34" s="269">
        <f t="shared" ref="M34:R34" si="22">M32/M33</f>
        <v>0.38842853355704376</v>
      </c>
      <c r="N34" s="269">
        <f t="shared" si="22"/>
        <v>0.38842853355704376</v>
      </c>
      <c r="O34" s="269">
        <f t="shared" si="22"/>
        <v>0.51513542724030692</v>
      </c>
      <c r="P34" s="269">
        <f t="shared" si="22"/>
        <v>0.58558323526902667</v>
      </c>
      <c r="Q34" s="269">
        <f t="shared" si="22"/>
        <v>0.49329338202696632</v>
      </c>
      <c r="R34" s="269">
        <f t="shared" si="22"/>
        <v>0.49160560668880687</v>
      </c>
      <c r="S34" s="269">
        <f t="shared" ref="S34:T34" si="23">S32/S33</f>
        <v>0.49413798283323418</v>
      </c>
      <c r="T34" s="269">
        <f t="shared" si="23"/>
        <v>0.47134752981536832</v>
      </c>
      <c r="U34" s="269">
        <f t="shared" ref="U34:V34" si="24">U32/U33</f>
        <v>0.520355215279799</v>
      </c>
      <c r="V34" s="269">
        <f t="shared" si="24"/>
        <v>0.520355215279799</v>
      </c>
      <c r="W34" s="269">
        <f>W32/W33</f>
        <v>0.54287618899701229</v>
      </c>
      <c r="X34" s="269">
        <f t="shared" ref="X34:AT34" si="25">X32/X33</f>
        <v>0.57390904062836023</v>
      </c>
      <c r="Y34" s="269">
        <f t="shared" si="25"/>
        <v>0.53118933418937708</v>
      </c>
      <c r="Z34" s="269">
        <f t="shared" si="25"/>
        <v>0.46874258094775179</v>
      </c>
      <c r="AA34" s="269">
        <f t="shared" si="25"/>
        <v>0.56725236268948442</v>
      </c>
      <c r="AB34" s="269">
        <f t="shared" si="25"/>
        <v>0.56834671267374404</v>
      </c>
      <c r="AC34" s="269">
        <f t="shared" si="25"/>
        <v>0.56606069235100354</v>
      </c>
      <c r="AD34" s="269">
        <f t="shared" si="25"/>
        <v>0.56606069235100354</v>
      </c>
      <c r="AE34" s="269">
        <f t="shared" si="25"/>
        <v>0.45417381159112746</v>
      </c>
      <c r="AF34" s="269">
        <f t="shared" si="25"/>
        <v>0.58636068377592721</v>
      </c>
      <c r="AG34" s="269">
        <f t="shared" si="25"/>
        <v>0.39570144245170163</v>
      </c>
      <c r="AH34" s="269">
        <f t="shared" si="25"/>
        <v>0.26579484525426816</v>
      </c>
      <c r="AI34" s="269">
        <f t="shared" si="25"/>
        <v>0.49692264449032214</v>
      </c>
      <c r="AJ34" s="269">
        <f t="shared" si="25"/>
        <v>0.45550474850510025</v>
      </c>
      <c r="AK34" s="269">
        <f t="shared" si="25"/>
        <v>0.545462382276244</v>
      </c>
      <c r="AL34" s="269">
        <f t="shared" si="25"/>
        <v>0.545462382276244</v>
      </c>
      <c r="AM34" s="269">
        <f t="shared" si="25"/>
        <v>0.46286997885835096</v>
      </c>
      <c r="AN34" s="269">
        <f t="shared" si="25"/>
        <v>0.52937976060935799</v>
      </c>
      <c r="AO34" s="269">
        <f t="shared" si="25"/>
        <v>0.44125999134122557</v>
      </c>
      <c r="AP34" s="269">
        <f t="shared" si="25"/>
        <v>0.38623713423924871</v>
      </c>
      <c r="AQ34" s="269">
        <f t="shared" si="25"/>
        <v>0.47304832713754646</v>
      </c>
      <c r="AR34" s="269">
        <f t="shared" si="25"/>
        <v>0.48362235067437381</v>
      </c>
      <c r="AS34" s="269">
        <f t="shared" si="25"/>
        <v>0.46319569120287252</v>
      </c>
      <c r="AT34" s="269">
        <f t="shared" si="25"/>
        <v>0.46319569120287252</v>
      </c>
    </row>
    <row r="35" spans="1:46">
      <c r="A35" s="252"/>
      <c r="B35" s="255"/>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58"/>
      <c r="AR35" s="264"/>
      <c r="AS35" s="264"/>
      <c r="AT35" s="264"/>
    </row>
    <row r="36" spans="1:46">
      <c r="A36" s="252"/>
      <c r="B36" s="255" t="s">
        <v>35</v>
      </c>
      <c r="C36" s="258">
        <v>112381.12907763624</v>
      </c>
      <c r="D36" s="258"/>
      <c r="E36" s="258">
        <v>108811</v>
      </c>
      <c r="F36" s="258"/>
      <c r="G36" s="258">
        <v>107035.45492119202</v>
      </c>
      <c r="H36" s="258"/>
      <c r="I36" s="258">
        <v>104037.30788707999</v>
      </c>
      <c r="J36" s="258"/>
      <c r="K36" s="258">
        <v>101668.24776078029</v>
      </c>
      <c r="L36" s="258"/>
      <c r="M36" s="258">
        <v>98744.151407699988</v>
      </c>
      <c r="N36" s="258"/>
      <c r="O36" s="258">
        <v>98940.269777329799</v>
      </c>
      <c r="P36" s="258"/>
      <c r="Q36" s="258">
        <v>98258.985487460028</v>
      </c>
      <c r="R36" s="258"/>
      <c r="S36" s="258">
        <v>96039.543704459997</v>
      </c>
      <c r="T36" s="264"/>
      <c r="U36" s="258">
        <v>92817.744119980198</v>
      </c>
      <c r="V36" s="264"/>
      <c r="W36" s="258">
        <v>90460.14825605003</v>
      </c>
      <c r="X36" s="264"/>
      <c r="Y36" s="258">
        <v>88945.039514610005</v>
      </c>
      <c r="Z36" s="264"/>
      <c r="AA36" s="258">
        <v>87527.837190519887</v>
      </c>
      <c r="AB36" s="264"/>
      <c r="AC36" s="258">
        <v>84901.214854689984</v>
      </c>
      <c r="AD36" s="264"/>
      <c r="AE36" s="258">
        <v>82944.802144999994</v>
      </c>
      <c r="AF36" s="264"/>
      <c r="AG36" s="258">
        <v>81336.069999999992</v>
      </c>
      <c r="AH36" s="264"/>
      <c r="AI36" s="258">
        <v>79286.388672980014</v>
      </c>
      <c r="AJ36" s="264"/>
      <c r="AK36" s="258">
        <v>44307.5</v>
      </c>
      <c r="AL36" s="264"/>
      <c r="AM36" s="258">
        <v>43779.16</v>
      </c>
      <c r="AN36" s="264"/>
      <c r="AO36" s="258">
        <v>42793.5</v>
      </c>
      <c r="AP36" s="264"/>
      <c r="AQ36" s="258">
        <v>42090.69</v>
      </c>
      <c r="AR36" s="264"/>
      <c r="AS36" s="258">
        <v>40483.611327409999</v>
      </c>
      <c r="AT36" s="264"/>
    </row>
    <row r="37" spans="1:46">
      <c r="A37" s="252"/>
      <c r="B37" s="272" t="s">
        <v>157</v>
      </c>
      <c r="C37" s="258">
        <v>44559.051670249995</v>
      </c>
      <c r="D37" s="258"/>
      <c r="E37" s="258">
        <v>44020</v>
      </c>
      <c r="F37" s="258"/>
      <c r="G37" s="258">
        <v>42630.288198770002</v>
      </c>
      <c r="H37" s="258"/>
      <c r="I37" s="258">
        <v>42243.659336410004</v>
      </c>
      <c r="J37" s="258"/>
      <c r="K37" s="258">
        <v>41438.065000000002</v>
      </c>
      <c r="L37" s="258"/>
      <c r="M37" s="258">
        <v>40919.316098639996</v>
      </c>
      <c r="N37" s="258"/>
      <c r="O37" s="258">
        <v>39791.910470000003</v>
      </c>
      <c r="P37" s="258"/>
      <c r="Q37" s="258">
        <v>38414.786999999997</v>
      </c>
      <c r="R37" s="258"/>
      <c r="S37" s="258">
        <v>37943.764000000003</v>
      </c>
      <c r="T37" s="264"/>
      <c r="U37" s="258">
        <v>38009.275000000001</v>
      </c>
      <c r="V37" s="264"/>
      <c r="W37" s="258">
        <v>37451.131987000001</v>
      </c>
      <c r="X37" s="264"/>
      <c r="Y37" s="258">
        <v>36650.008250999999</v>
      </c>
      <c r="Z37" s="264"/>
      <c r="AA37" s="258">
        <v>35532.226698999999</v>
      </c>
      <c r="AB37" s="264"/>
      <c r="AC37" s="258">
        <v>35521.066979000003</v>
      </c>
      <c r="AD37" s="264"/>
      <c r="AE37" s="258">
        <v>35197.497000000003</v>
      </c>
      <c r="AF37" s="264"/>
      <c r="AG37" s="258">
        <v>35129.561126999994</v>
      </c>
      <c r="AH37" s="264"/>
      <c r="AI37" s="258">
        <v>34766.900999999998</v>
      </c>
      <c r="AJ37" s="264"/>
      <c r="AK37" s="273">
        <v>17288.619168000001</v>
      </c>
      <c r="AL37" s="264"/>
      <c r="AM37" s="273">
        <v>16796.622458000002</v>
      </c>
      <c r="AN37" s="264"/>
      <c r="AO37" s="258">
        <v>16076.098374450001</v>
      </c>
      <c r="AP37" s="264"/>
      <c r="AQ37" s="258">
        <v>15329.815615</v>
      </c>
      <c r="AR37" s="264"/>
      <c r="AS37" s="258">
        <v>15533.628225</v>
      </c>
      <c r="AT37" s="264"/>
    </row>
    <row r="38" spans="1:46">
      <c r="A38" s="252"/>
      <c r="B38" s="272" t="s">
        <v>158</v>
      </c>
      <c r="C38" s="258">
        <v>1015.88665297</v>
      </c>
      <c r="D38" s="258"/>
      <c r="E38" s="258">
        <v>1015</v>
      </c>
      <c r="F38" s="258"/>
      <c r="G38" s="258">
        <v>1022.4164379700001</v>
      </c>
      <c r="H38" s="258"/>
      <c r="I38" s="258">
        <v>1028.9756779700001</v>
      </c>
      <c r="J38" s="258"/>
      <c r="K38" s="258">
        <v>1230.3109999999999</v>
      </c>
      <c r="L38" s="258"/>
      <c r="M38" s="258">
        <v>1415.1529349700002</v>
      </c>
      <c r="N38" s="258"/>
      <c r="O38" s="258">
        <v>1432.9786079999999</v>
      </c>
      <c r="P38" s="258"/>
      <c r="Q38" s="258">
        <v>1478.806</v>
      </c>
      <c r="R38" s="258"/>
      <c r="S38" s="258">
        <v>1508.4760000000001</v>
      </c>
      <c r="T38" s="264"/>
      <c r="U38" s="258">
        <v>1605.809</v>
      </c>
      <c r="V38" s="264"/>
      <c r="W38" s="258">
        <v>1623.794453</v>
      </c>
      <c r="X38" s="264"/>
      <c r="Y38" s="258">
        <v>1324.1435019999999</v>
      </c>
      <c r="Z38" s="264"/>
      <c r="AA38" s="258">
        <v>1333.118905</v>
      </c>
      <c r="AB38" s="264"/>
      <c r="AC38" s="258">
        <v>1278.919551</v>
      </c>
      <c r="AD38" s="264"/>
      <c r="AE38" s="258">
        <v>1307.7759999999998</v>
      </c>
      <c r="AF38" s="264"/>
      <c r="AG38" s="258">
        <v>1159.912239</v>
      </c>
      <c r="AH38" s="264"/>
      <c r="AI38" s="258">
        <v>1169.7469999999998</v>
      </c>
      <c r="AJ38" s="264"/>
      <c r="AK38" s="273">
        <v>560.18392900000003</v>
      </c>
      <c r="AL38" s="264"/>
      <c r="AM38" s="273">
        <v>564.16929500000003</v>
      </c>
      <c r="AN38" s="264"/>
      <c r="AO38" s="258">
        <v>568.14836700000001</v>
      </c>
      <c r="AP38" s="264"/>
      <c r="AQ38" s="258">
        <v>574.10100399999999</v>
      </c>
      <c r="AR38" s="264"/>
      <c r="AS38" s="258">
        <v>601.47104200000001</v>
      </c>
      <c r="AT38" s="264"/>
    </row>
    <row r="39" spans="1:46" ht="13.5" thickBot="1">
      <c r="A39" s="321" t="s">
        <v>231</v>
      </c>
      <c r="B39" s="268" t="s">
        <v>174</v>
      </c>
      <c r="C39" s="274">
        <v>157956.06740085623</v>
      </c>
      <c r="D39" s="274"/>
      <c r="E39" s="274">
        <v>153846</v>
      </c>
      <c r="F39" s="274"/>
      <c r="G39" s="274">
        <v>150688.15955793203</v>
      </c>
      <c r="H39" s="274"/>
      <c r="I39" s="274">
        <v>147309.94290146002</v>
      </c>
      <c r="J39" s="274"/>
      <c r="K39" s="274">
        <f t="shared" ref="K39" si="26">+K36+K37+K38</f>
        <v>144336.62376078026</v>
      </c>
      <c r="L39" s="274"/>
      <c r="M39" s="274">
        <f t="shared" ref="M39:Q39" si="27">+M36+M37+M38</f>
        <v>141078.62044130999</v>
      </c>
      <c r="N39" s="274"/>
      <c r="O39" s="274">
        <f t="shared" si="27"/>
        <v>140165.15885532982</v>
      </c>
      <c r="P39" s="274"/>
      <c r="Q39" s="274">
        <f t="shared" si="27"/>
        <v>138152.57848746004</v>
      </c>
      <c r="R39" s="274"/>
      <c r="S39" s="274">
        <f t="shared" ref="S39:U39" si="28">+S36+S37+S38</f>
        <v>135491.78370445999</v>
      </c>
      <c r="T39" s="275"/>
      <c r="U39" s="274">
        <f t="shared" si="28"/>
        <v>132432.8281199802</v>
      </c>
      <c r="V39" s="275"/>
      <c r="W39" s="274">
        <f>+W36+W37+W38</f>
        <v>129535.07469605003</v>
      </c>
      <c r="X39" s="275"/>
      <c r="Y39" s="274">
        <f t="shared" ref="Y39" si="29">+Y36+Y37+Y38</f>
        <v>126919.19126761002</v>
      </c>
      <c r="Z39" s="275"/>
      <c r="AA39" s="274">
        <f t="shared" ref="AA39" si="30">+AA36+AA37+AA38</f>
        <v>124393.18279451989</v>
      </c>
      <c r="AB39" s="275"/>
      <c r="AC39" s="274">
        <f t="shared" ref="AC39" si="31">+AC36+AC37+AC38</f>
        <v>121701.20138468998</v>
      </c>
      <c r="AD39" s="275"/>
      <c r="AE39" s="274">
        <f t="shared" ref="AE39" si="32">+AE36+AE37+AE38</f>
        <v>119450.075145</v>
      </c>
      <c r="AF39" s="275"/>
      <c r="AG39" s="274">
        <f t="shared" ref="AG39" si="33">+AG36+AG37+AG38</f>
        <v>117625.54336599998</v>
      </c>
      <c r="AH39" s="275"/>
      <c r="AI39" s="274">
        <f t="shared" ref="AI39" si="34">+AI36+AI37+AI38</f>
        <v>115223.03667298002</v>
      </c>
      <c r="AJ39" s="275"/>
      <c r="AK39" s="274">
        <f t="shared" ref="AK39" si="35">+AK36+AK37+AK38</f>
        <v>62156.303097000004</v>
      </c>
      <c r="AL39" s="275"/>
      <c r="AM39" s="274">
        <f t="shared" ref="AM39" si="36">+AM36+AM37+AM38</f>
        <v>61139.951753000001</v>
      </c>
      <c r="AN39" s="275"/>
      <c r="AO39" s="274">
        <f t="shared" ref="AO39" si="37">+AO36+AO37+AO38</f>
        <v>59437.746741449999</v>
      </c>
      <c r="AP39" s="275"/>
      <c r="AQ39" s="274">
        <f t="shared" ref="AQ39" si="38">+AQ36+AQ37+AQ38</f>
        <v>57994.606618999998</v>
      </c>
      <c r="AR39" s="275"/>
      <c r="AS39" s="274">
        <f t="shared" ref="AS39" si="39">+AS36+AS37+AS38</f>
        <v>56618.710594409997</v>
      </c>
      <c r="AT39" s="275"/>
    </row>
    <row r="40" spans="1:46">
      <c r="A40" s="252"/>
      <c r="B40" s="255"/>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58"/>
      <c r="AR40" s="264"/>
      <c r="AS40" s="264"/>
      <c r="AT40" s="264"/>
    </row>
    <row r="41" spans="1:46">
      <c r="A41" s="252"/>
      <c r="B41" s="255" t="s">
        <v>175</v>
      </c>
      <c r="C41" s="258">
        <v>112381.12907763624</v>
      </c>
      <c r="D41" s="258"/>
      <c r="E41" s="258">
        <v>108811</v>
      </c>
      <c r="F41" s="258"/>
      <c r="G41" s="258">
        <v>107035.45492119202</v>
      </c>
      <c r="H41" s="258"/>
      <c r="I41" s="258">
        <v>104037.30788707999</v>
      </c>
      <c r="J41" s="258"/>
      <c r="K41" s="258">
        <v>101668.24776078029</v>
      </c>
      <c r="L41" s="258"/>
      <c r="M41" s="258">
        <v>98744.151407699988</v>
      </c>
      <c r="N41" s="258"/>
      <c r="O41" s="258">
        <f>+O36</f>
        <v>98940.269777329799</v>
      </c>
      <c r="P41" s="258"/>
      <c r="Q41" s="258">
        <f>+Q36</f>
        <v>98258.985487460028</v>
      </c>
      <c r="R41" s="258"/>
      <c r="S41" s="258">
        <v>96039.543704459997</v>
      </c>
      <c r="T41" s="264"/>
      <c r="U41" s="258">
        <f>+U36</f>
        <v>92817.744119980198</v>
      </c>
      <c r="V41" s="264"/>
      <c r="W41" s="258">
        <f>+W36</f>
        <v>90460.14825605003</v>
      </c>
      <c r="X41" s="264"/>
      <c r="Y41" s="258">
        <f>+Y36</f>
        <v>88945.039514610005</v>
      </c>
      <c r="Z41" s="264"/>
      <c r="AA41" s="258">
        <f>+AA36</f>
        <v>87527.837190519887</v>
      </c>
      <c r="AB41" s="258"/>
      <c r="AC41" s="258">
        <f>+AC36</f>
        <v>84901.214854689984</v>
      </c>
      <c r="AD41" s="258"/>
      <c r="AE41" s="258">
        <f>+AE36</f>
        <v>82944.802144999994</v>
      </c>
      <c r="AF41" s="258"/>
      <c r="AG41" s="258">
        <f>+AG36</f>
        <v>81336.069999999992</v>
      </c>
      <c r="AH41" s="258"/>
      <c r="AI41" s="258">
        <f>+AI36</f>
        <v>79286.388672980014</v>
      </c>
      <c r="AJ41" s="264"/>
      <c r="AK41" s="258">
        <f>+AK36</f>
        <v>44307.5</v>
      </c>
      <c r="AL41" s="264"/>
      <c r="AM41" s="258">
        <f>+AM36</f>
        <v>43779.16</v>
      </c>
      <c r="AN41" s="264"/>
      <c r="AO41" s="258">
        <f>+AO36</f>
        <v>42793.5</v>
      </c>
      <c r="AP41" s="264"/>
      <c r="AQ41" s="258">
        <f>+AQ36</f>
        <v>42090.69</v>
      </c>
      <c r="AR41" s="264"/>
      <c r="AS41" s="258">
        <f>+AS36</f>
        <v>40483.611327409999</v>
      </c>
      <c r="AT41" s="264"/>
    </row>
    <row r="42" spans="1:46">
      <c r="A42" s="252"/>
      <c r="B42" s="276" t="s">
        <v>176</v>
      </c>
      <c r="C42" s="262">
        <v>101668.37312252022</v>
      </c>
      <c r="D42" s="262"/>
      <c r="E42" s="262">
        <v>98744</v>
      </c>
      <c r="F42" s="262"/>
      <c r="G42" s="262">
        <v>98940.269777329799</v>
      </c>
      <c r="H42" s="262"/>
      <c r="I42" s="262">
        <v>98258.985487460028</v>
      </c>
      <c r="J42" s="262"/>
      <c r="K42" s="262">
        <v>96039.543704459997</v>
      </c>
      <c r="L42" s="262"/>
      <c r="M42" s="262">
        <v>92817.744119980198</v>
      </c>
      <c r="N42" s="262"/>
      <c r="O42" s="262">
        <v>90460.14825605003</v>
      </c>
      <c r="P42" s="262"/>
      <c r="Q42" s="262">
        <v>88945.039514610005</v>
      </c>
      <c r="R42" s="262"/>
      <c r="S42" s="262">
        <v>87527.837190519902</v>
      </c>
      <c r="T42" s="277"/>
      <c r="U42" s="262">
        <f>+AC41</f>
        <v>84901.214854689984</v>
      </c>
      <c r="V42" s="277"/>
      <c r="W42" s="262">
        <f>+AE41</f>
        <v>82944.802144999994</v>
      </c>
      <c r="X42" s="277"/>
      <c r="Y42" s="262">
        <f>+AG41</f>
        <v>81336.069999999992</v>
      </c>
      <c r="Z42" s="277"/>
      <c r="AA42" s="262">
        <f>+AI41</f>
        <v>79286.388672980014</v>
      </c>
      <c r="AB42" s="277"/>
      <c r="AC42" s="262">
        <f>+AK41</f>
        <v>44307.5</v>
      </c>
      <c r="AD42" s="277"/>
      <c r="AE42" s="262">
        <f>+AM41</f>
        <v>43779.16</v>
      </c>
      <c r="AF42" s="277"/>
      <c r="AG42" s="262">
        <f>+AO41</f>
        <v>42793.5</v>
      </c>
      <c r="AH42" s="277"/>
      <c r="AI42" s="262">
        <f>+AQ41</f>
        <v>42090.69</v>
      </c>
      <c r="AJ42" s="277"/>
      <c r="AK42" s="262">
        <f>+AS41</f>
        <v>40483.611327409999</v>
      </c>
      <c r="AL42" s="277"/>
      <c r="AM42" s="278">
        <v>39936</v>
      </c>
      <c r="AN42" s="279"/>
      <c r="AO42" s="278">
        <v>39233</v>
      </c>
      <c r="AP42" s="279"/>
      <c r="AQ42" s="278">
        <v>38256</v>
      </c>
      <c r="AR42" s="279"/>
      <c r="AS42" s="278">
        <v>36885</v>
      </c>
      <c r="AT42" s="277"/>
    </row>
    <row r="43" spans="1:46">
      <c r="A43" s="252"/>
      <c r="B43" s="272" t="s">
        <v>177</v>
      </c>
      <c r="C43" s="258">
        <v>10712.755955116023</v>
      </c>
      <c r="D43" s="258"/>
      <c r="E43" s="258">
        <v>10067</v>
      </c>
      <c r="F43" s="258"/>
      <c r="G43" s="258">
        <v>8095.1851438622252</v>
      </c>
      <c r="H43" s="258"/>
      <c r="I43" s="258">
        <v>5778.3223996199667</v>
      </c>
      <c r="J43" s="258"/>
      <c r="K43" s="258">
        <f>+K41-K42</f>
        <v>5628.70405632029</v>
      </c>
      <c r="L43" s="258"/>
      <c r="M43" s="258">
        <v>5926.4072877197905</v>
      </c>
      <c r="N43" s="258"/>
      <c r="O43" s="258">
        <f>+O41-O42</f>
        <v>8480.1215212797688</v>
      </c>
      <c r="P43" s="258"/>
      <c r="Q43" s="258">
        <f>+Q41-Q42</f>
        <v>9313.9459728500224</v>
      </c>
      <c r="R43" s="258"/>
      <c r="S43" s="258">
        <f>+S41-S42</f>
        <v>8511.7065139400947</v>
      </c>
      <c r="T43" s="264"/>
      <c r="U43" s="258">
        <f>+U41-U42</f>
        <v>7916.5292652902135</v>
      </c>
      <c r="V43" s="264"/>
      <c r="W43" s="258">
        <f>+W41-W42</f>
        <v>7515.3461110500357</v>
      </c>
      <c r="X43" s="264"/>
      <c r="Y43" s="258">
        <f>+Y41-Y42</f>
        <v>7608.969514610013</v>
      </c>
      <c r="Z43" s="264"/>
      <c r="AA43" s="258">
        <f>+AA41-AA42</f>
        <v>8241.4485175398731</v>
      </c>
      <c r="AB43" s="264"/>
      <c r="AC43" s="258">
        <f>+AC41-AC42</f>
        <v>40593.714854689984</v>
      </c>
      <c r="AD43" s="264"/>
      <c r="AE43" s="258">
        <f>+AE41-AE42</f>
        <v>39165.642144999991</v>
      </c>
      <c r="AF43" s="264"/>
      <c r="AG43" s="258">
        <f>+AG41-AG42</f>
        <v>38542.569999999992</v>
      </c>
      <c r="AH43" s="264"/>
      <c r="AI43" s="258">
        <f>+AI41-AI42</f>
        <v>37195.698672980012</v>
      </c>
      <c r="AJ43" s="264"/>
      <c r="AK43" s="258">
        <f>+AK41-AK42</f>
        <v>3823.8886725900011</v>
      </c>
      <c r="AL43" s="264"/>
      <c r="AM43" s="258">
        <f>+AM41-AM42</f>
        <v>3843.1600000000035</v>
      </c>
      <c r="AN43" s="264"/>
      <c r="AO43" s="258">
        <f>+AO41-AO42</f>
        <v>3560.5</v>
      </c>
      <c r="AP43" s="264"/>
      <c r="AQ43" s="258">
        <f>+AQ41-AQ42</f>
        <v>3834.6900000000023</v>
      </c>
      <c r="AR43" s="264"/>
      <c r="AS43" s="258">
        <f>+AS41-AS42</f>
        <v>3598.6113274099989</v>
      </c>
      <c r="AT43" s="264"/>
    </row>
    <row r="44" spans="1:46">
      <c r="A44" s="252"/>
      <c r="B44" s="280" t="s">
        <v>355</v>
      </c>
      <c r="C44" s="258">
        <v>101668.37312252022</v>
      </c>
      <c r="D44" s="258"/>
      <c r="E44" s="258">
        <v>98744</v>
      </c>
      <c r="F44" s="258"/>
      <c r="G44" s="258">
        <v>98940.269777329799</v>
      </c>
      <c r="H44" s="258"/>
      <c r="I44" s="258">
        <v>98258.985487460028</v>
      </c>
      <c r="J44" s="258"/>
      <c r="K44" s="258">
        <f>+K42</f>
        <v>96039.543704459997</v>
      </c>
      <c r="L44" s="258"/>
      <c r="M44" s="258">
        <v>92817.744119980198</v>
      </c>
      <c r="N44" s="258"/>
      <c r="O44" s="258">
        <f>+O42</f>
        <v>90460.14825605003</v>
      </c>
      <c r="P44" s="258"/>
      <c r="Q44" s="258">
        <f>+Q42</f>
        <v>88945.039514610005</v>
      </c>
      <c r="R44" s="258"/>
      <c r="S44" s="258">
        <f>+S42</f>
        <v>87527.837190519902</v>
      </c>
      <c r="T44" s="264"/>
      <c r="U44" s="258">
        <f>+U42</f>
        <v>84901.214854689984</v>
      </c>
      <c r="V44" s="264"/>
      <c r="W44" s="258">
        <f>+W42</f>
        <v>82944.802144999994</v>
      </c>
      <c r="X44" s="264"/>
      <c r="Y44" s="258">
        <f>+Y42</f>
        <v>81336.069999999992</v>
      </c>
      <c r="Z44" s="264"/>
      <c r="AA44" s="258">
        <f>+AA42</f>
        <v>79286.388672980014</v>
      </c>
      <c r="AB44" s="264"/>
      <c r="AC44" s="258">
        <f>+AC42</f>
        <v>44307.5</v>
      </c>
      <c r="AD44" s="264"/>
      <c r="AE44" s="258">
        <f>+AE42</f>
        <v>43779.16</v>
      </c>
      <c r="AF44" s="264"/>
      <c r="AG44" s="258">
        <f>+AG42</f>
        <v>42793.5</v>
      </c>
      <c r="AH44" s="264"/>
      <c r="AI44" s="258">
        <f>+AI42</f>
        <v>42090.69</v>
      </c>
      <c r="AJ44" s="264"/>
      <c r="AK44" s="258">
        <f>+AK42</f>
        <v>40483.611327409999</v>
      </c>
      <c r="AL44" s="264"/>
      <c r="AM44" s="258">
        <f>+AM42</f>
        <v>39936</v>
      </c>
      <c r="AN44" s="264"/>
      <c r="AO44" s="258">
        <f>+AO42</f>
        <v>39233</v>
      </c>
      <c r="AP44" s="264"/>
      <c r="AQ44" s="258">
        <f>+AQ42</f>
        <v>38256</v>
      </c>
      <c r="AR44" s="264"/>
      <c r="AS44" s="258">
        <f>+AS42</f>
        <v>36885</v>
      </c>
      <c r="AT44" s="264"/>
    </row>
    <row r="45" spans="1:46" ht="13.5" thickBot="1">
      <c r="A45" s="321" t="s">
        <v>232</v>
      </c>
      <c r="B45" s="268" t="s">
        <v>178</v>
      </c>
      <c r="C45" s="269">
        <v>0.10536960144140514</v>
      </c>
      <c r="D45" s="269"/>
      <c r="E45" s="269">
        <v>0.10199999999999999</v>
      </c>
      <c r="F45" s="269"/>
      <c r="G45" s="269">
        <v>8.1818911168130615E-2</v>
      </c>
      <c r="H45" s="269"/>
      <c r="I45" s="269">
        <v>5.8807063506241937E-2</v>
      </c>
      <c r="J45" s="269"/>
      <c r="K45" s="269">
        <f>+K43/K44</f>
        <v>5.860819240917424E-2</v>
      </c>
      <c r="L45" s="269"/>
      <c r="M45" s="269">
        <f>+M43/M44</f>
        <v>6.3849938865774003E-2</v>
      </c>
      <c r="N45" s="269"/>
      <c r="O45" s="269">
        <f>+O43/O44</f>
        <v>9.3744280600519717E-2</v>
      </c>
      <c r="P45" s="269"/>
      <c r="Q45" s="269">
        <f>+Q43/Q44</f>
        <v>0.10471574383099942</v>
      </c>
      <c r="R45" s="269"/>
      <c r="S45" s="269">
        <f>(S36-AA36)/AA36</f>
        <v>9.7245708190102628E-2</v>
      </c>
      <c r="T45" s="271"/>
      <c r="U45" s="269">
        <f>(U36-AC36)/AC36</f>
        <v>9.3244004562708566E-2</v>
      </c>
      <c r="V45" s="271"/>
      <c r="W45" s="269">
        <f>W43/W44</f>
        <v>9.0606595189799591E-2</v>
      </c>
      <c r="X45" s="271"/>
      <c r="Y45" s="269">
        <f>Y43/Y44</f>
        <v>9.3549756148901875E-2</v>
      </c>
      <c r="Z45" s="271"/>
      <c r="AA45" s="269">
        <f>AA43/AA44</f>
        <v>0.10394531338199887</v>
      </c>
      <c r="AB45" s="271"/>
      <c r="AC45" s="269">
        <f>AC43/AC44</f>
        <v>0.91618156868904777</v>
      </c>
      <c r="AD45" s="271"/>
      <c r="AE45" s="269">
        <f>AE43/AE44</f>
        <v>0.8946184016550337</v>
      </c>
      <c r="AF45" s="271"/>
      <c r="AG45" s="269">
        <f>AG43/AG44</f>
        <v>0.90066411955086623</v>
      </c>
      <c r="AH45" s="271"/>
      <c r="AI45" s="269">
        <f>AI43/AI44</f>
        <v>0.88370370438165802</v>
      </c>
      <c r="AJ45" s="271"/>
      <c r="AK45" s="269">
        <f>AK43/AK44</f>
        <v>9.4455226379495036E-2</v>
      </c>
      <c r="AL45" s="271"/>
      <c r="AM45" s="269">
        <f>AM43/AM44</f>
        <v>9.6232972756410337E-2</v>
      </c>
      <c r="AN45" s="271"/>
      <c r="AO45" s="269">
        <f>AO43/AO44</f>
        <v>9.0752682690592099E-2</v>
      </c>
      <c r="AP45" s="271"/>
      <c r="AQ45" s="269">
        <f>AQ43/AQ44</f>
        <v>0.10023760978670018</v>
      </c>
      <c r="AR45" s="271"/>
      <c r="AS45" s="269">
        <f>AS43/AS44</f>
        <v>9.7563001963128615E-2</v>
      </c>
      <c r="AT45" s="271"/>
    </row>
    <row r="46" spans="1:46">
      <c r="A46" s="252"/>
      <c r="B46" s="255"/>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row>
    <row r="47" spans="1:46">
      <c r="A47" s="252"/>
      <c r="B47" s="255"/>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row>
    <row r="48" spans="1:46">
      <c r="A48" s="252"/>
      <c r="B48" s="256" t="s">
        <v>179</v>
      </c>
      <c r="C48" s="258">
        <v>157956.06740085623</v>
      </c>
      <c r="D48" s="258"/>
      <c r="E48" s="258">
        <v>153846</v>
      </c>
      <c r="F48" s="258"/>
      <c r="G48" s="258">
        <v>150688.15955793203</v>
      </c>
      <c r="H48" s="258"/>
      <c r="I48" s="258">
        <v>147309.94290146002</v>
      </c>
      <c r="J48" s="258"/>
      <c r="K48" s="258">
        <v>144336.62376078026</v>
      </c>
      <c r="L48" s="258"/>
      <c r="M48" s="258">
        <v>141078.62044130999</v>
      </c>
      <c r="N48" s="258"/>
      <c r="O48" s="258">
        <v>140165.15885532982</v>
      </c>
      <c r="P48" s="258"/>
      <c r="Q48" s="258">
        <v>138152.57848746004</v>
      </c>
      <c r="R48" s="258"/>
      <c r="S48" s="258">
        <v>135491.78370445999</v>
      </c>
      <c r="T48" s="264"/>
      <c r="U48" s="258">
        <f>U39</f>
        <v>132432.8281199802</v>
      </c>
      <c r="V48" s="264"/>
      <c r="W48" s="258">
        <f>W39</f>
        <v>129535.07469605003</v>
      </c>
      <c r="X48" s="264"/>
      <c r="Y48" s="258">
        <f>Y39</f>
        <v>126919.19126761002</v>
      </c>
      <c r="Z48" s="264"/>
      <c r="AA48" s="258">
        <f>AA39</f>
        <v>124393.18279451989</v>
      </c>
      <c r="AB48" s="264"/>
      <c r="AC48" s="258">
        <f>AC39</f>
        <v>121701.20138468998</v>
      </c>
      <c r="AD48" s="264"/>
      <c r="AE48" s="258">
        <f>AE39</f>
        <v>119450.075145</v>
      </c>
      <c r="AF48" s="264"/>
      <c r="AG48" s="258">
        <f>AG39</f>
        <v>117625.54336599998</v>
      </c>
      <c r="AH48" s="264"/>
      <c r="AI48" s="258">
        <f>AI39</f>
        <v>115223.03667298002</v>
      </c>
      <c r="AJ48" s="264"/>
      <c r="AK48" s="258">
        <f>AK39</f>
        <v>62156.303097000004</v>
      </c>
      <c r="AL48" s="264"/>
      <c r="AM48" s="258">
        <f>AM39</f>
        <v>61139.951753000001</v>
      </c>
      <c r="AN48" s="264"/>
      <c r="AO48" s="258">
        <f>AO39</f>
        <v>59437.746741449999</v>
      </c>
      <c r="AP48" s="264"/>
      <c r="AQ48" s="258">
        <f>AQ39</f>
        <v>57994.606618999998</v>
      </c>
      <c r="AR48" s="264"/>
      <c r="AS48" s="258">
        <f>AS39</f>
        <v>56618.710594409997</v>
      </c>
      <c r="AT48" s="264"/>
    </row>
    <row r="49" spans="1:46">
      <c r="A49" s="252"/>
      <c r="B49" s="276" t="s">
        <v>180</v>
      </c>
      <c r="C49" s="262">
        <v>144336.74926297023</v>
      </c>
      <c r="D49" s="262"/>
      <c r="E49" s="262">
        <v>141079</v>
      </c>
      <c r="F49" s="262"/>
      <c r="G49" s="262">
        <v>140165.15885532982</v>
      </c>
      <c r="H49" s="262"/>
      <c r="I49" s="262">
        <v>138152.57848746004</v>
      </c>
      <c r="J49" s="262"/>
      <c r="K49" s="262">
        <v>135491.78370445999</v>
      </c>
      <c r="L49" s="262"/>
      <c r="M49" s="262">
        <v>132432.8281199802</v>
      </c>
      <c r="N49" s="262"/>
      <c r="O49" s="262">
        <v>129535.07469605003</v>
      </c>
      <c r="P49" s="262"/>
      <c r="Q49" s="262">
        <v>126919.19126761002</v>
      </c>
      <c r="R49" s="262"/>
      <c r="S49" s="262">
        <v>124393.18279451989</v>
      </c>
      <c r="T49" s="277"/>
      <c r="U49" s="262">
        <f>+AC39</f>
        <v>121701.20138468998</v>
      </c>
      <c r="V49" s="277"/>
      <c r="W49" s="262">
        <f>+AE39</f>
        <v>119450.075145</v>
      </c>
      <c r="X49" s="277"/>
      <c r="Y49" s="262">
        <f>+AG39</f>
        <v>117625.54336599998</v>
      </c>
      <c r="Z49" s="277"/>
      <c r="AA49" s="262">
        <f>+AI39</f>
        <v>115223.03667298002</v>
      </c>
      <c r="AB49" s="277"/>
      <c r="AC49" s="262">
        <f>+AK39</f>
        <v>62156.303097000004</v>
      </c>
      <c r="AD49" s="277"/>
      <c r="AE49" s="262">
        <f>+AM39</f>
        <v>61139.951753000001</v>
      </c>
      <c r="AF49" s="277"/>
      <c r="AG49" s="262">
        <f>+AO39</f>
        <v>59437.746741449999</v>
      </c>
      <c r="AH49" s="277"/>
      <c r="AI49" s="262">
        <f>+AQ39</f>
        <v>57994.606618999998</v>
      </c>
      <c r="AJ49" s="277"/>
      <c r="AK49" s="262">
        <f>+AS39</f>
        <v>56618.710594409997</v>
      </c>
      <c r="AL49" s="277"/>
      <c r="AM49" s="278">
        <v>55930</v>
      </c>
      <c r="AN49" s="279"/>
      <c r="AO49" s="278">
        <v>54806</v>
      </c>
      <c r="AP49" s="279"/>
      <c r="AQ49" s="278">
        <v>53916</v>
      </c>
      <c r="AR49" s="279"/>
      <c r="AS49" s="278">
        <v>52579</v>
      </c>
      <c r="AT49" s="277"/>
    </row>
    <row r="50" spans="1:46">
      <c r="A50" s="252"/>
      <c r="B50" s="272" t="s">
        <v>181</v>
      </c>
      <c r="C50" s="258">
        <v>13619.318137886003</v>
      </c>
      <c r="D50" s="258"/>
      <c r="E50" s="258">
        <v>12767</v>
      </c>
      <c r="F50" s="258"/>
      <c r="G50" s="258">
        <v>10523.000702602207</v>
      </c>
      <c r="H50" s="258"/>
      <c r="I50" s="258">
        <v>9157.3644139999815</v>
      </c>
      <c r="J50" s="258"/>
      <c r="K50" s="258">
        <f>K48-K49</f>
        <v>8844.840056320274</v>
      </c>
      <c r="L50" s="258"/>
      <c r="M50" s="258">
        <v>8645.7923213297909</v>
      </c>
      <c r="N50" s="258"/>
      <c r="O50" s="258">
        <f>O48-O49</f>
        <v>10630.084159279795</v>
      </c>
      <c r="P50" s="258"/>
      <c r="Q50" s="258">
        <f>Q48-Q49</f>
        <v>11233.387219850018</v>
      </c>
      <c r="R50" s="258"/>
      <c r="S50" s="258">
        <f>S48-S49</f>
        <v>11098.600909940098</v>
      </c>
      <c r="T50" s="264"/>
      <c r="U50" s="258">
        <f>U48-U49</f>
        <v>10731.626735290221</v>
      </c>
      <c r="V50" s="264"/>
      <c r="W50" s="258">
        <f>W48-W49</f>
        <v>10084.99955105003</v>
      </c>
      <c r="X50" s="264"/>
      <c r="Y50" s="258">
        <f>Y48-Y49</f>
        <v>9293.6479016100348</v>
      </c>
      <c r="Z50" s="264"/>
      <c r="AA50" s="258">
        <f>AA48-AA49</f>
        <v>9170.146121539874</v>
      </c>
      <c r="AB50" s="264"/>
      <c r="AC50" s="258">
        <f>AC48-AC49</f>
        <v>59544.898287689975</v>
      </c>
      <c r="AD50" s="264"/>
      <c r="AE50" s="258">
        <f>AE48-AE49</f>
        <v>58310.123391999994</v>
      </c>
      <c r="AF50" s="264"/>
      <c r="AG50" s="258">
        <f>AG48-AG49</f>
        <v>58187.796624549985</v>
      </c>
      <c r="AH50" s="264"/>
      <c r="AI50" s="258">
        <f>AI48-AI49</f>
        <v>57228.430053980017</v>
      </c>
      <c r="AJ50" s="264"/>
      <c r="AK50" s="258">
        <f>AK48-AK49</f>
        <v>5537.5925025900069</v>
      </c>
      <c r="AL50" s="264"/>
      <c r="AM50" s="258">
        <f>AM48-AM49</f>
        <v>5209.9517530000012</v>
      </c>
      <c r="AN50" s="264"/>
      <c r="AO50" s="258">
        <f>AO48-AO49</f>
        <v>4631.7467414499988</v>
      </c>
      <c r="AP50" s="264"/>
      <c r="AQ50" s="258">
        <f>AQ48-AQ49</f>
        <v>4078.6066189999983</v>
      </c>
      <c r="AR50" s="264"/>
      <c r="AS50" s="258">
        <f>AS48-AS49</f>
        <v>4039.7105944099967</v>
      </c>
      <c r="AT50" s="264"/>
    </row>
    <row r="51" spans="1:46">
      <c r="A51" s="252"/>
      <c r="B51" s="280" t="s">
        <v>182</v>
      </c>
      <c r="C51" s="258">
        <v>144336.74926297023</v>
      </c>
      <c r="D51" s="258"/>
      <c r="E51" s="258">
        <v>141079</v>
      </c>
      <c r="F51" s="258"/>
      <c r="G51" s="258">
        <v>140165.15885532982</v>
      </c>
      <c r="H51" s="258"/>
      <c r="I51" s="258">
        <v>138152.57848746004</v>
      </c>
      <c r="J51" s="258"/>
      <c r="K51" s="258">
        <f>+K49</f>
        <v>135491.78370445999</v>
      </c>
      <c r="L51" s="258"/>
      <c r="M51" s="258">
        <v>132432.8281199802</v>
      </c>
      <c r="N51" s="258"/>
      <c r="O51" s="258">
        <f>+O49</f>
        <v>129535.07469605003</v>
      </c>
      <c r="P51" s="258"/>
      <c r="Q51" s="258">
        <f>+Q49</f>
        <v>126919.19126761002</v>
      </c>
      <c r="R51" s="258"/>
      <c r="S51" s="258">
        <f>S49</f>
        <v>124393.18279451989</v>
      </c>
      <c r="T51" s="264"/>
      <c r="U51" s="258">
        <f>U49</f>
        <v>121701.20138468998</v>
      </c>
      <c r="V51" s="264"/>
      <c r="W51" s="258">
        <f>W49</f>
        <v>119450.075145</v>
      </c>
      <c r="X51" s="264"/>
      <c r="Y51" s="258">
        <f>Y49</f>
        <v>117625.54336599998</v>
      </c>
      <c r="Z51" s="264"/>
      <c r="AA51" s="258">
        <f>AA49</f>
        <v>115223.03667298002</v>
      </c>
      <c r="AB51" s="264"/>
      <c r="AC51" s="258">
        <f>AC49</f>
        <v>62156.303097000004</v>
      </c>
      <c r="AD51" s="264"/>
      <c r="AE51" s="258">
        <f>AE49</f>
        <v>61139.951753000001</v>
      </c>
      <c r="AF51" s="264"/>
      <c r="AG51" s="258">
        <f>AG49</f>
        <v>59437.746741449999</v>
      </c>
      <c r="AH51" s="264"/>
      <c r="AI51" s="258">
        <f>AI49</f>
        <v>57994.606618999998</v>
      </c>
      <c r="AJ51" s="264"/>
      <c r="AK51" s="258">
        <f>AK49</f>
        <v>56618.710594409997</v>
      </c>
      <c r="AL51" s="264"/>
      <c r="AM51" s="258">
        <f>AM49</f>
        <v>55930</v>
      </c>
      <c r="AN51" s="264"/>
      <c r="AO51" s="258">
        <f>AO49</f>
        <v>54806</v>
      </c>
      <c r="AP51" s="264"/>
      <c r="AQ51" s="258">
        <f>AQ49</f>
        <v>53916</v>
      </c>
      <c r="AR51" s="264"/>
      <c r="AS51" s="258">
        <f>AS49</f>
        <v>52579</v>
      </c>
      <c r="AT51" s="264"/>
    </row>
    <row r="52" spans="1:46" ht="13.5" thickBot="1">
      <c r="A52" s="321" t="s">
        <v>397</v>
      </c>
      <c r="B52" s="281" t="s">
        <v>183</v>
      </c>
      <c r="C52" s="269">
        <v>9.4357938691501733E-2</v>
      </c>
      <c r="D52" s="269"/>
      <c r="E52" s="269">
        <v>0.09</v>
      </c>
      <c r="F52" s="269"/>
      <c r="G52" s="269">
        <v>7.5075723443251863E-2</v>
      </c>
      <c r="H52" s="269"/>
      <c r="I52" s="269">
        <v>6.6284426351341574E-2</v>
      </c>
      <c r="J52" s="269"/>
      <c r="K52" s="269">
        <f>+K50/K51</f>
        <v>6.5279530717618911E-2</v>
      </c>
      <c r="L52" s="269"/>
      <c r="M52" s="269">
        <f>+M50/M51</f>
        <v>6.5284359203572701E-2</v>
      </c>
      <c r="N52" s="269"/>
      <c r="O52" s="269">
        <f>+O50/O51</f>
        <v>8.206336534118619E-2</v>
      </c>
      <c r="P52" s="269"/>
      <c r="Q52" s="269">
        <f>+Q50/Q51</f>
        <v>8.850818467763745E-2</v>
      </c>
      <c r="R52" s="269"/>
      <c r="S52" s="269">
        <f>(S39-AA39)/AA39</f>
        <v>8.9221938538813911E-2</v>
      </c>
      <c r="T52" s="271"/>
      <c r="U52" s="269">
        <f>(U39-AC39)/AC39</f>
        <v>8.8180121586213536E-2</v>
      </c>
      <c r="V52" s="271"/>
      <c r="W52" s="269">
        <f>W50/W51</f>
        <v>8.4428574354665636E-2</v>
      </c>
      <c r="X52" s="271"/>
      <c r="Y52" s="269">
        <f>(Y39-AG39)/AG39</f>
        <v>7.9010456705753185E-2</v>
      </c>
      <c r="Z52" s="271"/>
      <c r="AA52" s="269">
        <f>(AA39-AI39)/AI39</f>
        <v>7.9586047949474742E-2</v>
      </c>
      <c r="AB52" s="271"/>
      <c r="AC52" s="269">
        <f>(AC39-AK39)/AK39</f>
        <v>0.95798648440794942</v>
      </c>
      <c r="AD52" s="271"/>
      <c r="AE52" s="269">
        <f>(AE39-AM39)/AM39</f>
        <v>0.95371556110426348</v>
      </c>
      <c r="AF52" s="271"/>
      <c r="AG52" s="269">
        <f>(AG39-AO39)/AO39</f>
        <v>0.97897043233591596</v>
      </c>
      <c r="AH52" s="271"/>
      <c r="AI52" s="269">
        <f>(AI39-AQ39)/AQ39</f>
        <v>0.98678883072604606</v>
      </c>
      <c r="AJ52" s="271"/>
      <c r="AK52" s="269">
        <f>(AK39-AS39)/AS39</f>
        <v>9.7804991396902935E-2</v>
      </c>
      <c r="AL52" s="271"/>
      <c r="AM52" s="269">
        <f>AM50/AM51</f>
        <v>9.3151291846951562E-2</v>
      </c>
      <c r="AN52" s="271"/>
      <c r="AO52" s="269">
        <f>AO50/AO51</f>
        <v>8.4511672836003332E-2</v>
      </c>
      <c r="AP52" s="271"/>
      <c r="AQ52" s="269">
        <f>AQ50/AQ51</f>
        <v>7.5647425977446364E-2</v>
      </c>
      <c r="AR52" s="271"/>
      <c r="AS52" s="269">
        <f>AS50/AS51</f>
        <v>7.6831255718252472E-2</v>
      </c>
      <c r="AT52" s="271"/>
    </row>
    <row r="53" spans="1:46">
      <c r="A53" s="252"/>
      <c r="B53" s="255"/>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row>
    <row r="54" spans="1:46">
      <c r="A54" s="252"/>
      <c r="B54" s="255"/>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row>
    <row r="55" spans="1:46">
      <c r="A55" s="252"/>
      <c r="B55" s="255" t="s">
        <v>175</v>
      </c>
      <c r="C55" s="258">
        <v>112381.12907763624</v>
      </c>
      <c r="D55" s="258"/>
      <c r="E55" s="258">
        <v>108811</v>
      </c>
      <c r="F55" s="258"/>
      <c r="G55" s="258">
        <v>107035</v>
      </c>
      <c r="H55" s="258"/>
      <c r="I55" s="258">
        <v>104037</v>
      </c>
      <c r="J55" s="258"/>
      <c r="K55" s="258">
        <v>101668</v>
      </c>
      <c r="L55" s="258"/>
      <c r="M55" s="258">
        <v>98744</v>
      </c>
      <c r="N55" s="258"/>
      <c r="O55" s="258">
        <v>98940</v>
      </c>
      <c r="P55" s="258"/>
      <c r="Q55" s="258">
        <v>98259</v>
      </c>
      <c r="R55" s="258"/>
      <c r="S55" s="258">
        <v>96040</v>
      </c>
      <c r="T55" s="264"/>
      <c r="U55" s="258">
        <v>92818</v>
      </c>
      <c r="V55" s="264"/>
      <c r="W55" s="258">
        <v>90460</v>
      </c>
      <c r="X55" s="264"/>
      <c r="Y55" s="258">
        <v>88945</v>
      </c>
      <c r="Z55" s="264"/>
      <c r="AA55" s="258">
        <v>87528</v>
      </c>
      <c r="AB55" s="258"/>
      <c r="AC55" s="258">
        <v>84901</v>
      </c>
      <c r="AD55" s="258"/>
      <c r="AE55" s="258">
        <v>82945</v>
      </c>
      <c r="AF55" s="258"/>
      <c r="AG55" s="258">
        <v>81336</v>
      </c>
      <c r="AH55" s="258"/>
      <c r="AI55" s="258">
        <v>79286</v>
      </c>
      <c r="AJ55" s="264"/>
      <c r="AK55" s="258">
        <v>44308</v>
      </c>
      <c r="AL55" s="264"/>
      <c r="AM55" s="258">
        <v>43779</v>
      </c>
      <c r="AN55" s="264"/>
      <c r="AO55" s="258">
        <v>42794</v>
      </c>
      <c r="AP55" s="264"/>
      <c r="AQ55" s="258">
        <v>42091</v>
      </c>
      <c r="AR55" s="264"/>
      <c r="AS55" s="258">
        <v>40484</v>
      </c>
      <c r="AT55" s="264"/>
    </row>
    <row r="56" spans="1:46">
      <c r="A56" s="252"/>
      <c r="B56" s="276" t="s">
        <v>354</v>
      </c>
      <c r="C56" s="262">
        <v>108810.93195658</v>
      </c>
      <c r="D56" s="262"/>
      <c r="E56" s="262">
        <v>107035</v>
      </c>
      <c r="F56" s="262"/>
      <c r="G56" s="262">
        <v>104037</v>
      </c>
      <c r="H56" s="262"/>
      <c r="I56" s="262">
        <v>101668</v>
      </c>
      <c r="J56" s="262"/>
      <c r="K56" s="262">
        <v>98744</v>
      </c>
      <c r="L56" s="262"/>
      <c r="M56" s="262">
        <v>98940</v>
      </c>
      <c r="N56" s="262"/>
      <c r="O56" s="262">
        <v>98259</v>
      </c>
      <c r="P56" s="262"/>
      <c r="Q56" s="262">
        <v>96040</v>
      </c>
      <c r="R56" s="262"/>
      <c r="S56" s="262">
        <v>92818</v>
      </c>
      <c r="T56" s="277"/>
      <c r="U56" s="262">
        <v>90460</v>
      </c>
      <c r="V56" s="277"/>
      <c r="W56" s="262">
        <v>88945</v>
      </c>
      <c r="X56" s="277"/>
      <c r="Y56" s="262">
        <v>87528</v>
      </c>
      <c r="Z56" s="277"/>
      <c r="AA56" s="262">
        <v>84901</v>
      </c>
      <c r="AB56" s="277"/>
      <c r="AC56" s="262">
        <v>82945</v>
      </c>
      <c r="AD56" s="277"/>
      <c r="AE56" s="262">
        <v>81336</v>
      </c>
      <c r="AF56" s="277"/>
      <c r="AG56" s="262">
        <v>79286</v>
      </c>
      <c r="AH56" s="277"/>
      <c r="AI56" s="262">
        <v>44308</v>
      </c>
      <c r="AJ56" s="277"/>
      <c r="AK56" s="262">
        <v>43779</v>
      </c>
      <c r="AL56" s="277"/>
      <c r="AM56" s="278">
        <v>42794</v>
      </c>
      <c r="AN56" s="279"/>
      <c r="AO56" s="278">
        <v>42091</v>
      </c>
      <c r="AP56" s="279"/>
      <c r="AQ56" s="278">
        <v>40484</v>
      </c>
      <c r="AR56" s="279"/>
      <c r="AS56" s="278"/>
      <c r="AT56" s="277"/>
    </row>
    <row r="57" spans="1:46">
      <c r="A57" s="252"/>
      <c r="B57" s="272" t="s">
        <v>177</v>
      </c>
      <c r="C57" s="258">
        <v>3570.1971210562479</v>
      </c>
      <c r="D57" s="258"/>
      <c r="E57" s="258">
        <v>1775</v>
      </c>
      <c r="F57" s="258"/>
      <c r="G57" s="258">
        <v>2998</v>
      </c>
      <c r="H57" s="258"/>
      <c r="I57" s="258">
        <v>2369</v>
      </c>
      <c r="J57" s="258"/>
      <c r="K57" s="258">
        <v>2924</v>
      </c>
      <c r="L57" s="258"/>
      <c r="M57" s="258">
        <v>-196</v>
      </c>
      <c r="N57" s="258"/>
      <c r="O57" s="258">
        <v>681</v>
      </c>
      <c r="P57" s="258"/>
      <c r="Q57" s="258">
        <v>2219</v>
      </c>
      <c r="R57" s="258"/>
      <c r="S57" s="258">
        <v>3222</v>
      </c>
      <c r="T57" s="264"/>
      <c r="U57" s="258">
        <v>2358</v>
      </c>
      <c r="V57" s="264"/>
      <c r="W57" s="258">
        <v>1515</v>
      </c>
      <c r="X57" s="264"/>
      <c r="Y57" s="258">
        <v>1417</v>
      </c>
      <c r="Z57" s="264"/>
      <c r="AA57" s="258">
        <v>2627</v>
      </c>
      <c r="AB57" s="264"/>
      <c r="AC57" s="258">
        <v>1956</v>
      </c>
      <c r="AD57" s="264"/>
      <c r="AE57" s="258">
        <v>1609</v>
      </c>
      <c r="AF57" s="264"/>
      <c r="AG57" s="258">
        <v>2050</v>
      </c>
      <c r="AH57" s="264"/>
      <c r="AI57" s="258">
        <v>34979</v>
      </c>
      <c r="AJ57" s="264"/>
      <c r="AK57" s="258">
        <v>528</v>
      </c>
      <c r="AL57" s="264"/>
      <c r="AM57" s="258">
        <v>986</v>
      </c>
      <c r="AN57" s="264"/>
      <c r="AO57" s="258">
        <v>703</v>
      </c>
      <c r="AP57" s="264"/>
      <c r="AQ57" s="258">
        <v>1607</v>
      </c>
      <c r="AR57" s="264"/>
      <c r="AS57" s="258">
        <v>40484</v>
      </c>
      <c r="AT57" s="264"/>
    </row>
    <row r="58" spans="1:46">
      <c r="A58" s="252"/>
      <c r="B58" s="280" t="s">
        <v>356</v>
      </c>
      <c r="C58" s="258">
        <v>108810.93195658</v>
      </c>
      <c r="D58" s="258"/>
      <c r="E58" s="258">
        <v>107035</v>
      </c>
      <c r="F58" s="258"/>
      <c r="G58" s="258">
        <v>104037</v>
      </c>
      <c r="H58" s="258"/>
      <c r="I58" s="258">
        <v>101668</v>
      </c>
      <c r="J58" s="258"/>
      <c r="K58" s="258">
        <v>98744</v>
      </c>
      <c r="L58" s="258"/>
      <c r="M58" s="258">
        <v>98940</v>
      </c>
      <c r="N58" s="258"/>
      <c r="O58" s="258">
        <v>98259</v>
      </c>
      <c r="P58" s="258"/>
      <c r="Q58" s="258">
        <v>96040</v>
      </c>
      <c r="R58" s="258"/>
      <c r="S58" s="258">
        <v>92818</v>
      </c>
      <c r="T58" s="264"/>
      <c r="U58" s="258">
        <v>90460</v>
      </c>
      <c r="V58" s="264"/>
      <c r="W58" s="258">
        <v>88945</v>
      </c>
      <c r="X58" s="264"/>
      <c r="Y58" s="258">
        <v>87528</v>
      </c>
      <c r="Z58" s="264"/>
      <c r="AA58" s="258">
        <v>84901</v>
      </c>
      <c r="AB58" s="264"/>
      <c r="AC58" s="258">
        <v>82945</v>
      </c>
      <c r="AD58" s="264"/>
      <c r="AE58" s="258">
        <v>81336</v>
      </c>
      <c r="AF58" s="264"/>
      <c r="AG58" s="258">
        <v>79286</v>
      </c>
      <c r="AH58" s="264"/>
      <c r="AI58" s="258">
        <v>44308</v>
      </c>
      <c r="AJ58" s="264"/>
      <c r="AK58" s="258">
        <v>43779</v>
      </c>
      <c r="AL58" s="264"/>
      <c r="AM58" s="258">
        <v>42794</v>
      </c>
      <c r="AN58" s="264"/>
      <c r="AO58" s="258">
        <v>42091</v>
      </c>
      <c r="AP58" s="264"/>
      <c r="AQ58" s="258">
        <v>40484</v>
      </c>
      <c r="AR58" s="264"/>
      <c r="AS58" s="258">
        <v>0</v>
      </c>
      <c r="AT58" s="264"/>
    </row>
    <row r="59" spans="1:46" ht="13.5" thickBot="1">
      <c r="A59" s="321" t="s">
        <v>398</v>
      </c>
      <c r="B59" s="268" t="s">
        <v>357</v>
      </c>
      <c r="C59" s="269">
        <v>3.2811015004272755E-2</v>
      </c>
      <c r="D59" s="269"/>
      <c r="E59" s="269">
        <v>1.7000000000000001E-2</v>
      </c>
      <c r="F59" s="269"/>
      <c r="G59" s="269">
        <v>2.9000000000000001E-2</v>
      </c>
      <c r="H59" s="269"/>
      <c r="I59" s="269">
        <v>2.3E-2</v>
      </c>
      <c r="J59" s="269"/>
      <c r="K59" s="269">
        <v>0.03</v>
      </c>
      <c r="L59" s="269"/>
      <c r="M59" s="269">
        <v>-2E-3</v>
      </c>
      <c r="N59" s="269"/>
      <c r="O59" s="269">
        <v>7.0000000000000001E-3</v>
      </c>
      <c r="P59" s="269"/>
      <c r="Q59" s="269">
        <v>2.3E-2</v>
      </c>
      <c r="R59" s="269"/>
      <c r="S59" s="269">
        <v>3.5000000000000003E-2</v>
      </c>
      <c r="T59" s="271"/>
      <c r="U59" s="269">
        <v>2.5999999999999999E-2</v>
      </c>
      <c r="V59" s="271"/>
      <c r="W59" s="269">
        <v>1.7000000000000001E-2</v>
      </c>
      <c r="X59" s="271"/>
      <c r="Y59" s="269">
        <v>1.6E-2</v>
      </c>
      <c r="Z59" s="271"/>
      <c r="AA59" s="269">
        <v>3.1E-2</v>
      </c>
      <c r="AB59" s="271"/>
      <c r="AC59" s="269">
        <v>2.4E-2</v>
      </c>
      <c r="AD59" s="271"/>
      <c r="AE59" s="269">
        <v>0.02</v>
      </c>
      <c r="AF59" s="271"/>
      <c r="AG59" s="269">
        <v>2.5999999999999999E-2</v>
      </c>
      <c r="AH59" s="271"/>
      <c r="AI59" s="269">
        <v>0.78900000000000003</v>
      </c>
      <c r="AJ59" s="271"/>
      <c r="AK59" s="269">
        <v>1.2E-2</v>
      </c>
      <c r="AL59" s="271"/>
      <c r="AM59" s="269">
        <v>2.3E-2</v>
      </c>
      <c r="AN59" s="271"/>
      <c r="AO59" s="269">
        <v>1.7000000000000001E-2</v>
      </c>
      <c r="AP59" s="271"/>
      <c r="AQ59" s="269">
        <v>0.04</v>
      </c>
      <c r="AR59" s="271"/>
      <c r="AS59" s="269"/>
      <c r="AT59" s="271"/>
    </row>
    <row r="60" spans="1:46">
      <c r="A60" s="252"/>
      <c r="B60" s="255"/>
      <c r="C60" s="264"/>
      <c r="D60" s="264"/>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row>
    <row r="61" spans="1:46">
      <c r="A61" s="252"/>
      <c r="B61" s="255"/>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row>
    <row r="62" spans="1:46">
      <c r="A62" s="252"/>
      <c r="B62" s="256" t="s">
        <v>179</v>
      </c>
      <c r="C62" s="258">
        <v>157956.06740085623</v>
      </c>
      <c r="D62" s="258"/>
      <c r="E62" s="258">
        <v>153846</v>
      </c>
      <c r="F62" s="258"/>
      <c r="G62" s="258">
        <v>150688</v>
      </c>
      <c r="H62" s="258"/>
      <c r="I62" s="258">
        <v>147310</v>
      </c>
      <c r="J62" s="258"/>
      <c r="K62" s="258">
        <v>144337</v>
      </c>
      <c r="L62" s="258"/>
      <c r="M62" s="258">
        <v>141079</v>
      </c>
      <c r="N62" s="258"/>
      <c r="O62" s="258">
        <v>140165</v>
      </c>
      <c r="P62" s="258"/>
      <c r="Q62" s="258">
        <v>138153</v>
      </c>
      <c r="R62" s="258"/>
      <c r="S62" s="258">
        <v>135492</v>
      </c>
      <c r="T62" s="264"/>
      <c r="U62" s="258">
        <v>132433</v>
      </c>
      <c r="V62" s="264"/>
      <c r="W62" s="258">
        <v>129535</v>
      </c>
      <c r="X62" s="264"/>
      <c r="Y62" s="258">
        <v>126919</v>
      </c>
      <c r="Z62" s="264"/>
      <c r="AA62" s="258">
        <v>124393</v>
      </c>
      <c r="AB62" s="264"/>
      <c r="AC62" s="258">
        <v>121701</v>
      </c>
      <c r="AD62" s="264"/>
      <c r="AE62" s="258">
        <v>119450</v>
      </c>
      <c r="AF62" s="264"/>
      <c r="AG62" s="258">
        <v>117626</v>
      </c>
      <c r="AH62" s="264"/>
      <c r="AI62" s="258">
        <v>115223</v>
      </c>
      <c r="AJ62" s="264"/>
      <c r="AK62" s="258">
        <v>62156</v>
      </c>
      <c r="AL62" s="264"/>
      <c r="AM62" s="258">
        <v>61140</v>
      </c>
      <c r="AN62" s="264"/>
      <c r="AO62" s="258">
        <v>59438</v>
      </c>
      <c r="AP62" s="264"/>
      <c r="AQ62" s="258">
        <v>57995</v>
      </c>
      <c r="AR62" s="264"/>
      <c r="AS62" s="258">
        <v>56619</v>
      </c>
      <c r="AT62" s="264"/>
    </row>
    <row r="63" spans="1:46">
      <c r="A63" s="252"/>
      <c r="B63" s="276" t="s">
        <v>360</v>
      </c>
      <c r="C63" s="262">
        <v>153845.74316593996</v>
      </c>
      <c r="D63" s="262"/>
      <c r="E63" s="262">
        <v>150688</v>
      </c>
      <c r="F63" s="262"/>
      <c r="G63" s="262">
        <v>147310</v>
      </c>
      <c r="H63" s="262"/>
      <c r="I63" s="262">
        <v>144337</v>
      </c>
      <c r="J63" s="262"/>
      <c r="K63" s="262">
        <v>141079</v>
      </c>
      <c r="L63" s="262"/>
      <c r="M63" s="262">
        <v>140165</v>
      </c>
      <c r="N63" s="262"/>
      <c r="O63" s="262">
        <v>138153</v>
      </c>
      <c r="P63" s="262"/>
      <c r="Q63" s="262">
        <v>135492</v>
      </c>
      <c r="R63" s="262"/>
      <c r="S63" s="262">
        <v>132433</v>
      </c>
      <c r="T63" s="277"/>
      <c r="U63" s="262">
        <v>129535</v>
      </c>
      <c r="V63" s="277"/>
      <c r="W63" s="262">
        <v>126919</v>
      </c>
      <c r="X63" s="277"/>
      <c r="Y63" s="262">
        <v>124393</v>
      </c>
      <c r="Z63" s="277"/>
      <c r="AA63" s="262">
        <v>121701</v>
      </c>
      <c r="AB63" s="277"/>
      <c r="AC63" s="262">
        <v>119450</v>
      </c>
      <c r="AD63" s="277"/>
      <c r="AE63" s="262">
        <v>117626</v>
      </c>
      <c r="AF63" s="277"/>
      <c r="AG63" s="262">
        <v>115223</v>
      </c>
      <c r="AH63" s="277"/>
      <c r="AI63" s="262">
        <v>62156</v>
      </c>
      <c r="AJ63" s="277"/>
      <c r="AK63" s="262">
        <v>61140</v>
      </c>
      <c r="AL63" s="277"/>
      <c r="AM63" s="278">
        <v>59438</v>
      </c>
      <c r="AN63" s="279"/>
      <c r="AO63" s="278">
        <v>57995</v>
      </c>
      <c r="AP63" s="279"/>
      <c r="AQ63" s="278">
        <v>56619</v>
      </c>
      <c r="AR63" s="279"/>
      <c r="AS63" s="278">
        <v>0</v>
      </c>
      <c r="AT63" s="277"/>
    </row>
    <row r="64" spans="1:46">
      <c r="A64" s="252"/>
      <c r="B64" s="272" t="s">
        <v>181</v>
      </c>
      <c r="C64" s="258">
        <v>4110.3242349162756</v>
      </c>
      <c r="D64" s="258"/>
      <c r="E64" s="258">
        <v>3158</v>
      </c>
      <c r="F64" s="258"/>
      <c r="G64" s="258">
        <v>3378</v>
      </c>
      <c r="H64" s="258"/>
      <c r="I64" s="258">
        <v>2973</v>
      </c>
      <c r="J64" s="258"/>
      <c r="K64" s="258">
        <v>3258</v>
      </c>
      <c r="L64" s="258"/>
      <c r="M64" s="258">
        <v>913</v>
      </c>
      <c r="N64" s="258"/>
      <c r="O64" s="258">
        <v>2013</v>
      </c>
      <c r="P64" s="258"/>
      <c r="Q64" s="258">
        <v>2661</v>
      </c>
      <c r="R64" s="258"/>
      <c r="S64" s="258">
        <v>3059</v>
      </c>
      <c r="T64" s="264"/>
      <c r="U64" s="258">
        <v>2898</v>
      </c>
      <c r="V64" s="264"/>
      <c r="W64" s="258">
        <v>2616</v>
      </c>
      <c r="X64" s="264"/>
      <c r="Y64" s="258">
        <v>2526</v>
      </c>
      <c r="Z64" s="264"/>
      <c r="AA64" s="258">
        <v>2692</v>
      </c>
      <c r="AB64" s="264"/>
      <c r="AC64" s="258">
        <v>2251</v>
      </c>
      <c r="AD64" s="264"/>
      <c r="AE64" s="258">
        <v>1825</v>
      </c>
      <c r="AF64" s="264"/>
      <c r="AG64" s="258">
        <v>2403</v>
      </c>
      <c r="AH64" s="264"/>
      <c r="AI64" s="258">
        <v>53067</v>
      </c>
      <c r="AJ64" s="264"/>
      <c r="AK64" s="258">
        <v>1016</v>
      </c>
      <c r="AL64" s="264"/>
      <c r="AM64" s="258">
        <v>1702</v>
      </c>
      <c r="AN64" s="264"/>
      <c r="AO64" s="258">
        <v>1443</v>
      </c>
      <c r="AP64" s="264"/>
      <c r="AQ64" s="258">
        <v>1376</v>
      </c>
      <c r="AR64" s="264"/>
      <c r="AS64" s="258">
        <v>56619</v>
      </c>
      <c r="AT64" s="264"/>
    </row>
    <row r="65" spans="1:46">
      <c r="A65" s="252"/>
      <c r="B65" s="280" t="s">
        <v>359</v>
      </c>
      <c r="C65" s="258">
        <v>153845.74316593996</v>
      </c>
      <c r="D65" s="258"/>
      <c r="E65" s="258">
        <v>150688</v>
      </c>
      <c r="F65" s="258"/>
      <c r="G65" s="258">
        <v>147310</v>
      </c>
      <c r="H65" s="258"/>
      <c r="I65" s="258">
        <v>144337</v>
      </c>
      <c r="J65" s="258"/>
      <c r="K65" s="258">
        <v>141079</v>
      </c>
      <c r="L65" s="258"/>
      <c r="M65" s="258">
        <v>140165</v>
      </c>
      <c r="N65" s="258"/>
      <c r="O65" s="258">
        <v>138153</v>
      </c>
      <c r="P65" s="258"/>
      <c r="Q65" s="258">
        <v>135492</v>
      </c>
      <c r="R65" s="258"/>
      <c r="S65" s="258">
        <v>132433</v>
      </c>
      <c r="T65" s="264"/>
      <c r="U65" s="258">
        <v>129535</v>
      </c>
      <c r="V65" s="264"/>
      <c r="W65" s="258">
        <v>126919</v>
      </c>
      <c r="X65" s="264"/>
      <c r="Y65" s="258">
        <v>124393</v>
      </c>
      <c r="Z65" s="264"/>
      <c r="AA65" s="258">
        <v>121701</v>
      </c>
      <c r="AB65" s="264"/>
      <c r="AC65" s="258">
        <v>119450</v>
      </c>
      <c r="AD65" s="264"/>
      <c r="AE65" s="258">
        <v>117626</v>
      </c>
      <c r="AF65" s="264"/>
      <c r="AG65" s="258">
        <v>115223</v>
      </c>
      <c r="AH65" s="264"/>
      <c r="AI65" s="258">
        <v>62156</v>
      </c>
      <c r="AJ65" s="264"/>
      <c r="AK65" s="258">
        <v>61140</v>
      </c>
      <c r="AL65" s="264"/>
      <c r="AM65" s="258">
        <v>59438</v>
      </c>
      <c r="AN65" s="264"/>
      <c r="AO65" s="258">
        <v>57995</v>
      </c>
      <c r="AP65" s="264"/>
      <c r="AQ65" s="258">
        <v>56619</v>
      </c>
      <c r="AR65" s="264"/>
      <c r="AS65" s="258">
        <v>0</v>
      </c>
      <c r="AT65" s="264"/>
    </row>
    <row r="66" spans="1:46" ht="13.5" thickBot="1">
      <c r="A66" s="321" t="s">
        <v>399</v>
      </c>
      <c r="B66" s="281" t="s">
        <v>358</v>
      </c>
      <c r="C66" s="269">
        <v>2.671717884636449E-2</v>
      </c>
      <c r="D66" s="269"/>
      <c r="E66" s="269">
        <v>2.1000000000000001E-2</v>
      </c>
      <c r="F66" s="269"/>
      <c r="G66" s="269">
        <v>2.3E-2</v>
      </c>
      <c r="H66" s="269"/>
      <c r="I66" s="269">
        <v>2.1000000000000001E-2</v>
      </c>
      <c r="J66" s="269"/>
      <c r="K66" s="269">
        <v>2.3E-2</v>
      </c>
      <c r="L66" s="269"/>
      <c r="M66" s="269">
        <v>7.0000000000000001E-3</v>
      </c>
      <c r="N66" s="269"/>
      <c r="O66" s="269">
        <v>1.4999999999999999E-2</v>
      </c>
      <c r="P66" s="269"/>
      <c r="Q66" s="269">
        <v>0.02</v>
      </c>
      <c r="R66" s="269"/>
      <c r="S66" s="269">
        <v>2.3E-2</v>
      </c>
      <c r="T66" s="271"/>
      <c r="U66" s="269">
        <v>2.1999999999999999E-2</v>
      </c>
      <c r="V66" s="271"/>
      <c r="W66" s="269">
        <v>2.1000000000000001E-2</v>
      </c>
      <c r="X66" s="271"/>
      <c r="Y66" s="269">
        <v>0.02</v>
      </c>
      <c r="Z66" s="271"/>
      <c r="AA66" s="269">
        <v>2.1999999999999999E-2</v>
      </c>
      <c r="AB66" s="271"/>
      <c r="AC66" s="269">
        <v>1.9E-2</v>
      </c>
      <c r="AD66" s="271"/>
      <c r="AE66" s="269">
        <v>1.6E-2</v>
      </c>
      <c r="AF66" s="271"/>
      <c r="AG66" s="269">
        <v>2.1000000000000001E-2</v>
      </c>
      <c r="AH66" s="271"/>
      <c r="AI66" s="269">
        <v>0.85399999999999998</v>
      </c>
      <c r="AJ66" s="271"/>
      <c r="AK66" s="269">
        <v>1.7000000000000001E-2</v>
      </c>
      <c r="AL66" s="271"/>
      <c r="AM66" s="269">
        <v>2.9000000000000001E-2</v>
      </c>
      <c r="AN66" s="271"/>
      <c r="AO66" s="269">
        <v>2.5000000000000001E-2</v>
      </c>
      <c r="AP66" s="271"/>
      <c r="AQ66" s="269">
        <v>2.4E-2</v>
      </c>
      <c r="AR66" s="271"/>
      <c r="AS66" s="269"/>
      <c r="AT66" s="271"/>
    </row>
    <row r="67" spans="1:46">
      <c r="A67" s="252"/>
      <c r="B67" s="255"/>
      <c r="C67" s="264"/>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c r="AD67" s="264"/>
      <c r="AE67" s="264"/>
      <c r="AF67" s="264"/>
      <c r="AG67" s="264"/>
      <c r="AH67" s="264"/>
      <c r="AI67" s="264"/>
      <c r="AJ67" s="264"/>
      <c r="AK67" s="264"/>
      <c r="AL67" s="264"/>
      <c r="AM67" s="264"/>
      <c r="AN67" s="264"/>
      <c r="AO67" s="264"/>
      <c r="AP67" s="264"/>
      <c r="AQ67" s="264"/>
      <c r="AR67" s="264"/>
      <c r="AS67" s="264"/>
      <c r="AT67" s="264"/>
    </row>
    <row r="68" spans="1:46">
      <c r="A68" s="252"/>
      <c r="B68" s="255"/>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4"/>
      <c r="AK68" s="264"/>
      <c r="AL68" s="264"/>
      <c r="AM68" s="264"/>
      <c r="AN68" s="264"/>
      <c r="AO68" s="264"/>
      <c r="AP68" s="264"/>
      <c r="AQ68" s="264"/>
      <c r="AR68" s="264"/>
      <c r="AS68" s="264"/>
      <c r="AT68" s="264"/>
    </row>
    <row r="69" spans="1:46">
      <c r="A69" s="252"/>
      <c r="B69" s="255" t="s">
        <v>159</v>
      </c>
      <c r="C69" s="258">
        <v>85481.013749749996</v>
      </c>
      <c r="D69" s="258"/>
      <c r="E69" s="258">
        <v>79901</v>
      </c>
      <c r="F69" s="258"/>
      <c r="G69" s="258">
        <v>78493.732629149992</v>
      </c>
      <c r="H69" s="258"/>
      <c r="I69" s="258">
        <v>76866.417997609999</v>
      </c>
      <c r="J69" s="258"/>
      <c r="K69" s="258">
        <v>77352.269637999998</v>
      </c>
      <c r="L69" s="258"/>
      <c r="M69" s="258">
        <v>72377.261180020068</v>
      </c>
      <c r="N69" s="258"/>
      <c r="O69" s="258">
        <v>71496.705265899989</v>
      </c>
      <c r="P69" s="258"/>
      <c r="Q69" s="258">
        <v>70251.127166959704</v>
      </c>
      <c r="R69" s="258"/>
      <c r="S69" s="258">
        <v>70644.62560828017</v>
      </c>
      <c r="T69" s="264"/>
      <c r="U69" s="258">
        <v>66109.582498999996</v>
      </c>
      <c r="V69" s="264"/>
      <c r="W69" s="258">
        <v>65985.425443</v>
      </c>
      <c r="X69" s="264"/>
      <c r="Y69" s="258">
        <v>65267.820076999997</v>
      </c>
      <c r="Z69" s="264"/>
      <c r="AA69" s="258">
        <v>66652.514345999996</v>
      </c>
      <c r="AB69" s="264"/>
      <c r="AC69" s="258">
        <v>62781.777000000002</v>
      </c>
      <c r="AD69" s="264"/>
      <c r="AE69" s="258">
        <v>63070.315360000001</v>
      </c>
      <c r="AF69" s="264"/>
      <c r="AG69" s="258">
        <v>62106.781999999999</v>
      </c>
      <c r="AH69" s="264"/>
      <c r="AI69" s="258">
        <v>62636.800000000003</v>
      </c>
      <c r="AJ69" s="264"/>
      <c r="AK69" s="258">
        <v>33674.5</v>
      </c>
      <c r="AL69" s="264"/>
      <c r="AM69" s="258">
        <v>33458.199999999997</v>
      </c>
      <c r="AN69" s="264"/>
      <c r="AO69" s="258">
        <v>33052.400000000001</v>
      </c>
      <c r="AP69" s="264"/>
      <c r="AQ69" s="258">
        <v>33205</v>
      </c>
      <c r="AR69" s="264"/>
      <c r="AS69" s="258">
        <v>31054</v>
      </c>
      <c r="AT69" s="264"/>
    </row>
    <row r="70" spans="1:46">
      <c r="A70" s="252"/>
      <c r="B70" s="255" t="s">
        <v>184</v>
      </c>
      <c r="C70" s="258">
        <v>112381.12907763624</v>
      </c>
      <c r="D70" s="258"/>
      <c r="E70" s="258">
        <v>108811</v>
      </c>
      <c r="F70" s="258"/>
      <c r="G70" s="258">
        <v>107035.45492119202</v>
      </c>
      <c r="H70" s="258"/>
      <c r="I70" s="258">
        <v>104037.30788707999</v>
      </c>
      <c r="J70" s="258"/>
      <c r="K70" s="258">
        <v>101668.24776078029</v>
      </c>
      <c r="L70" s="258"/>
      <c r="M70" s="258">
        <v>98744.151407699988</v>
      </c>
      <c r="N70" s="258"/>
      <c r="O70" s="258">
        <f>+O41</f>
        <v>98940.269777329799</v>
      </c>
      <c r="P70" s="258"/>
      <c r="Q70" s="258">
        <f>+Q41</f>
        <v>98258.985487460028</v>
      </c>
      <c r="R70" s="258"/>
      <c r="S70" s="258">
        <v>96039.543704459997</v>
      </c>
      <c r="T70" s="264"/>
      <c r="U70" s="258">
        <f>+U36</f>
        <v>92817.744119980198</v>
      </c>
      <c r="V70" s="264"/>
      <c r="W70" s="258">
        <f>+W36</f>
        <v>90460.14825605003</v>
      </c>
      <c r="X70" s="264"/>
      <c r="Y70" s="258">
        <f>+Y36</f>
        <v>88945.039514610005</v>
      </c>
      <c r="Z70" s="264"/>
      <c r="AA70" s="258">
        <f>+AA36</f>
        <v>87527.837190519887</v>
      </c>
      <c r="AB70" s="264"/>
      <c r="AC70" s="258">
        <f>+AC36</f>
        <v>84901.214854689984</v>
      </c>
      <c r="AD70" s="264"/>
      <c r="AE70" s="258">
        <f>+AE36</f>
        <v>82944.802144999994</v>
      </c>
      <c r="AF70" s="264"/>
      <c r="AG70" s="258">
        <f>+AG36</f>
        <v>81336.069999999992</v>
      </c>
      <c r="AH70" s="264"/>
      <c r="AI70" s="258">
        <f>+AI36</f>
        <v>79286.388672980014</v>
      </c>
      <c r="AJ70" s="264"/>
      <c r="AK70" s="258">
        <f>+AK36</f>
        <v>44307.5</v>
      </c>
      <c r="AL70" s="264"/>
      <c r="AM70" s="258">
        <f>+AM36</f>
        <v>43779.16</v>
      </c>
      <c r="AN70" s="264"/>
      <c r="AO70" s="258">
        <f>+AO36</f>
        <v>42793.5</v>
      </c>
      <c r="AP70" s="264"/>
      <c r="AQ70" s="258">
        <f>+AQ36</f>
        <v>42090.69</v>
      </c>
      <c r="AR70" s="264"/>
      <c r="AS70" s="258">
        <f>+AS36</f>
        <v>40483.611327409999</v>
      </c>
      <c r="AT70" s="264"/>
    </row>
    <row r="71" spans="1:46" ht="13.5" thickBot="1">
      <c r="A71" s="321" t="s">
        <v>375</v>
      </c>
      <c r="B71" s="268" t="s">
        <v>156</v>
      </c>
      <c r="C71" s="269">
        <v>0.76063494335154047</v>
      </c>
      <c r="D71" s="269"/>
      <c r="E71" s="269">
        <v>0.73399999999999999</v>
      </c>
      <c r="F71" s="269"/>
      <c r="G71" s="269">
        <v>0.7333432897252905</v>
      </c>
      <c r="H71" s="269"/>
      <c r="I71" s="269">
        <v>0.73883513096128228</v>
      </c>
      <c r="J71" s="269"/>
      <c r="K71" s="269">
        <f>K69/K70</f>
        <v>0.76083016420235328</v>
      </c>
      <c r="L71" s="269"/>
      <c r="M71" s="269">
        <f>M69/M70</f>
        <v>0.73297770195203837</v>
      </c>
      <c r="N71" s="269"/>
      <c r="O71" s="269">
        <f>O69/O70</f>
        <v>0.72262492741132633</v>
      </c>
      <c r="P71" s="269"/>
      <c r="Q71" s="269">
        <f>Q69/Q70</f>
        <v>0.71495880828044234</v>
      </c>
      <c r="R71" s="269"/>
      <c r="S71" s="269">
        <f>S69/S36</f>
        <v>0.73557852196458839</v>
      </c>
      <c r="T71" s="271"/>
      <c r="U71" s="269">
        <f>U69/U36</f>
        <v>0.71225155411603103</v>
      </c>
      <c r="V71" s="271"/>
      <c r="W71" s="269">
        <f>W69/W70</f>
        <v>0.72944193343820718</v>
      </c>
      <c r="X71" s="271"/>
      <c r="Y71" s="269">
        <f t="shared" ref="Y71:AS71" si="40">Y69/Y70</f>
        <v>0.73379943876779308</v>
      </c>
      <c r="Z71" s="271"/>
      <c r="AA71" s="269">
        <f t="shared" si="40"/>
        <v>0.76150075776371529</v>
      </c>
      <c r="AB71" s="271"/>
      <c r="AC71" s="269">
        <f t="shared" si="40"/>
        <v>0.73946853537316504</v>
      </c>
      <c r="AD71" s="271"/>
      <c r="AE71" s="269">
        <f t="shared" si="40"/>
        <v>0.7603890024325286</v>
      </c>
      <c r="AF71" s="271"/>
      <c r="AG71" s="269">
        <f t="shared" si="40"/>
        <v>0.76358228274368312</v>
      </c>
      <c r="AH71" s="271"/>
      <c r="AI71" s="269">
        <f t="shared" si="40"/>
        <v>0.79000697406396037</v>
      </c>
      <c r="AJ71" s="271"/>
      <c r="AK71" s="269">
        <f t="shared" si="40"/>
        <v>0.760018055633922</v>
      </c>
      <c r="AL71" s="271"/>
      <c r="AM71" s="269">
        <f t="shared" si="40"/>
        <v>0.76424947395061926</v>
      </c>
      <c r="AN71" s="271"/>
      <c r="AO71" s="269">
        <f t="shared" si="40"/>
        <v>0.77236963557549632</v>
      </c>
      <c r="AP71" s="271"/>
      <c r="AQ71" s="269">
        <f t="shared" si="40"/>
        <v>0.78889179531150466</v>
      </c>
      <c r="AR71" s="271"/>
      <c r="AS71" s="269">
        <f t="shared" si="40"/>
        <v>0.76707583591917483</v>
      </c>
      <c r="AT71" s="271"/>
    </row>
    <row r="72" spans="1:46">
      <c r="A72" s="252"/>
      <c r="B72" s="255"/>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c r="AE72" s="264"/>
      <c r="AF72" s="264"/>
      <c r="AG72" s="264"/>
      <c r="AH72" s="264"/>
      <c r="AI72" s="264"/>
      <c r="AJ72" s="264"/>
      <c r="AK72" s="264"/>
      <c r="AL72" s="264"/>
      <c r="AM72" s="264"/>
      <c r="AN72" s="264"/>
      <c r="AO72" s="264"/>
      <c r="AP72" s="264"/>
      <c r="AQ72" s="264"/>
      <c r="AR72" s="264"/>
      <c r="AS72" s="264"/>
      <c r="AT72" s="264"/>
    </row>
    <row r="73" spans="1:46">
      <c r="A73" s="252"/>
      <c r="B73" s="255"/>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4"/>
      <c r="AT73" s="264"/>
    </row>
    <row r="74" spans="1:46">
      <c r="A74" s="252"/>
      <c r="B74" s="255" t="s">
        <v>159</v>
      </c>
      <c r="C74" s="258">
        <v>85481.013749749996</v>
      </c>
      <c r="D74" s="258"/>
      <c r="E74" s="258">
        <v>79901</v>
      </c>
      <c r="F74" s="258"/>
      <c r="G74" s="258">
        <v>78493.732629149992</v>
      </c>
      <c r="H74" s="258"/>
      <c r="I74" s="258">
        <v>76866.417997609999</v>
      </c>
      <c r="J74" s="258"/>
      <c r="K74" s="258">
        <f>+K69</f>
        <v>77352.269637999998</v>
      </c>
      <c r="L74" s="258"/>
      <c r="M74" s="258">
        <v>72377.261180020068</v>
      </c>
      <c r="N74" s="258"/>
      <c r="O74" s="258">
        <f>+O69</f>
        <v>71496.705265899989</v>
      </c>
      <c r="P74" s="258"/>
      <c r="Q74" s="258">
        <f>+Q69</f>
        <v>70251.127166959704</v>
      </c>
      <c r="R74" s="258"/>
      <c r="S74" s="258">
        <f>+S69</f>
        <v>70644.62560828017</v>
      </c>
      <c r="T74" s="264"/>
      <c r="U74" s="258">
        <f>+U69</f>
        <v>66109.582498999996</v>
      </c>
      <c r="V74" s="264"/>
      <c r="W74" s="258">
        <f>+W69</f>
        <v>65985.425443</v>
      </c>
      <c r="X74" s="264"/>
      <c r="Y74" s="258">
        <f>+Y69</f>
        <v>65267.820076999997</v>
      </c>
      <c r="Z74" s="264"/>
      <c r="AA74" s="258">
        <f>+AA69</f>
        <v>66652.514345999996</v>
      </c>
      <c r="AB74" s="264"/>
      <c r="AC74" s="258">
        <f>+AC69</f>
        <v>62781.777000000002</v>
      </c>
      <c r="AD74" s="264"/>
      <c r="AE74" s="258">
        <f>+AE69</f>
        <v>63070.315360000001</v>
      </c>
      <c r="AF74" s="264"/>
      <c r="AG74" s="258">
        <f>+AG69</f>
        <v>62106.781999999999</v>
      </c>
      <c r="AH74" s="264"/>
      <c r="AI74" s="258">
        <f>+AI69</f>
        <v>62636.800000000003</v>
      </c>
      <c r="AJ74" s="264"/>
      <c r="AK74" s="258">
        <f>+AK69</f>
        <v>33674.5</v>
      </c>
      <c r="AL74" s="264"/>
      <c r="AM74" s="258">
        <f>+AM69</f>
        <v>33458.199999999997</v>
      </c>
      <c r="AN74" s="264"/>
      <c r="AO74" s="258">
        <f>+AO69</f>
        <v>33052.400000000001</v>
      </c>
      <c r="AP74" s="264"/>
      <c r="AQ74" s="258">
        <f>+AQ69</f>
        <v>33205</v>
      </c>
      <c r="AR74" s="264"/>
      <c r="AS74" s="258">
        <f>+AS69</f>
        <v>31054</v>
      </c>
      <c r="AT74" s="264"/>
    </row>
    <row r="75" spans="1:46">
      <c r="A75" s="252"/>
      <c r="B75" s="280" t="s">
        <v>185</v>
      </c>
      <c r="C75" s="258">
        <v>157956.06740085623</v>
      </c>
      <c r="D75" s="258"/>
      <c r="E75" s="258">
        <v>153846</v>
      </c>
      <c r="F75" s="258"/>
      <c r="G75" s="258">
        <v>150688.15955793203</v>
      </c>
      <c r="H75" s="258"/>
      <c r="I75" s="258">
        <v>147309.94290146002</v>
      </c>
      <c r="J75" s="258"/>
      <c r="K75" s="258">
        <f>+K48</f>
        <v>144336.62376078026</v>
      </c>
      <c r="L75" s="258"/>
      <c r="M75" s="258">
        <v>141078.62044130999</v>
      </c>
      <c r="N75" s="258"/>
      <c r="O75" s="258">
        <f>O48</f>
        <v>140165.15885532982</v>
      </c>
      <c r="P75" s="258"/>
      <c r="Q75" s="258">
        <f>+Q48</f>
        <v>138152.57848746004</v>
      </c>
      <c r="R75" s="258"/>
      <c r="S75" s="258">
        <f>+S48</f>
        <v>135491.78370445999</v>
      </c>
      <c r="T75" s="264"/>
      <c r="U75" s="258">
        <f>+U48</f>
        <v>132432.8281199802</v>
      </c>
      <c r="V75" s="264"/>
      <c r="W75" s="258">
        <f>+W48</f>
        <v>129535.07469605003</v>
      </c>
      <c r="X75" s="264"/>
      <c r="Y75" s="258">
        <f>+Y48</f>
        <v>126919.19126761002</v>
      </c>
      <c r="Z75" s="264"/>
      <c r="AA75" s="258">
        <f>+AA48</f>
        <v>124393.18279451989</v>
      </c>
      <c r="AB75" s="264"/>
      <c r="AC75" s="258">
        <f>+AC48</f>
        <v>121701.20138468998</v>
      </c>
      <c r="AD75" s="264"/>
      <c r="AE75" s="258">
        <f>+AE48</f>
        <v>119450.075145</v>
      </c>
      <c r="AF75" s="264"/>
      <c r="AG75" s="258">
        <f>+AG48</f>
        <v>117625.54336599998</v>
      </c>
      <c r="AH75" s="264"/>
      <c r="AI75" s="258">
        <f>+AI48</f>
        <v>115223.03667298002</v>
      </c>
      <c r="AJ75" s="264"/>
      <c r="AK75" s="258">
        <f>+AK48</f>
        <v>62156.303097000004</v>
      </c>
      <c r="AL75" s="264"/>
      <c r="AM75" s="258">
        <f>+AM48</f>
        <v>61139.951753000001</v>
      </c>
      <c r="AN75" s="264"/>
      <c r="AO75" s="258">
        <f>+AO48</f>
        <v>59437.746741449999</v>
      </c>
      <c r="AP75" s="264"/>
      <c r="AQ75" s="258">
        <f>+AQ48</f>
        <v>57994.606618999998</v>
      </c>
      <c r="AR75" s="264"/>
      <c r="AS75" s="258">
        <f>+AS48</f>
        <v>56618.710594409997</v>
      </c>
      <c r="AT75" s="264"/>
    </row>
    <row r="76" spans="1:46" ht="13.5" thickBot="1">
      <c r="A76" s="321" t="s">
        <v>376</v>
      </c>
      <c r="B76" s="268" t="s">
        <v>186</v>
      </c>
      <c r="C76" s="269">
        <v>0.54116954895324665</v>
      </c>
      <c r="D76" s="269"/>
      <c r="E76" s="269">
        <v>0.51900000000000002</v>
      </c>
      <c r="F76" s="269"/>
      <c r="G76" s="269">
        <v>0.52090179387301561</v>
      </c>
      <c r="H76" s="269"/>
      <c r="I76" s="269">
        <v>0.52180060954221008</v>
      </c>
      <c r="J76" s="269"/>
      <c r="K76" s="269">
        <f>K74/K75</f>
        <v>0.53591574766361183</v>
      </c>
      <c r="L76" s="269"/>
      <c r="M76" s="269">
        <f>M74/M75</f>
        <v>0.51302784896546161</v>
      </c>
      <c r="N76" s="269"/>
      <c r="O76" s="269">
        <f>O74/O75</f>
        <v>0.51008899679338038</v>
      </c>
      <c r="P76" s="269"/>
      <c r="Q76" s="269">
        <f>Q74/Q75</f>
        <v>0.50850391600426281</v>
      </c>
      <c r="R76" s="269"/>
      <c r="S76" s="269">
        <f>S74/S75</f>
        <v>0.52139416632356839</v>
      </c>
      <c r="T76" s="271"/>
      <c r="U76" s="269">
        <f>U74/U75</f>
        <v>0.49919331511297699</v>
      </c>
      <c r="V76" s="271"/>
      <c r="W76" s="269">
        <f>W74/W75</f>
        <v>0.50940199477116699</v>
      </c>
      <c r="X76" s="271"/>
      <c r="Y76" s="269">
        <f>Y74/Y75</f>
        <v>0.51424705298808859</v>
      </c>
      <c r="Z76" s="271"/>
      <c r="AA76" s="269">
        <f>AA74/AA75</f>
        <v>0.53582127933892176</v>
      </c>
      <c r="AB76" s="271"/>
      <c r="AC76" s="269">
        <f>AC74/AC75</f>
        <v>0.51586817784608952</v>
      </c>
      <c r="AD76" s="271"/>
      <c r="AE76" s="269">
        <f>AE74/AE75</f>
        <v>0.52800565661795673</v>
      </c>
      <c r="AF76" s="271"/>
      <c r="AG76" s="269">
        <f>AG74/AG75</f>
        <v>0.52800420914316604</v>
      </c>
      <c r="AH76" s="271"/>
      <c r="AI76" s="269">
        <f>AI74/AI75</f>
        <v>0.5436135152189443</v>
      </c>
      <c r="AJ76" s="271"/>
      <c r="AK76" s="269">
        <f>AK74/AK75</f>
        <v>0.54177128178695222</v>
      </c>
      <c r="AL76" s="271"/>
      <c r="AM76" s="269">
        <f>AM74/AM75</f>
        <v>0.54723955516301626</v>
      </c>
      <c r="AN76" s="271"/>
      <c r="AO76" s="269">
        <f>AO74/AO75</f>
        <v>0.55608433717677097</v>
      </c>
      <c r="AP76" s="271"/>
      <c r="AQ76" s="269">
        <f>AQ74/AQ75</f>
        <v>0.57255324134091956</v>
      </c>
      <c r="AR76" s="271"/>
      <c r="AS76" s="269">
        <f>AS74/AS75</f>
        <v>0.54847593090659297</v>
      </c>
      <c r="AT76" s="271"/>
    </row>
    <row r="77" spans="1:46">
      <c r="A77" s="252"/>
      <c r="B77" s="255"/>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4"/>
      <c r="AK77" s="264"/>
      <c r="AL77" s="264"/>
      <c r="AM77" s="264"/>
      <c r="AN77" s="264"/>
      <c r="AO77" s="258"/>
      <c r="AP77" s="264"/>
      <c r="AQ77" s="264"/>
      <c r="AR77" s="264"/>
      <c r="AS77" s="264"/>
      <c r="AT77" s="264"/>
    </row>
    <row r="78" spans="1:46">
      <c r="A78" s="252"/>
      <c r="B78" s="255"/>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row>
    <row r="79" spans="1:46">
      <c r="A79" s="252"/>
      <c r="B79" s="255" t="s">
        <v>187</v>
      </c>
      <c r="C79" s="258">
        <v>85481.013749749996</v>
      </c>
      <c r="D79" s="258"/>
      <c r="E79" s="258">
        <v>79901</v>
      </c>
      <c r="F79" s="258"/>
      <c r="G79" s="258">
        <v>78493.732629149992</v>
      </c>
      <c r="H79" s="258"/>
      <c r="I79" s="258">
        <v>76866.417997609999</v>
      </c>
      <c r="J79" s="258"/>
      <c r="K79" s="258">
        <f>+K74</f>
        <v>77352.269637999998</v>
      </c>
      <c r="L79" s="258"/>
      <c r="M79" s="258">
        <v>72377.261180020068</v>
      </c>
      <c r="N79" s="258"/>
      <c r="O79" s="258">
        <f>+O74</f>
        <v>71496.705265899989</v>
      </c>
      <c r="P79" s="258"/>
      <c r="Q79" s="258">
        <f>+Q74</f>
        <v>70251.127166959704</v>
      </c>
      <c r="R79" s="258"/>
      <c r="S79" s="258">
        <f>+S69</f>
        <v>70644.62560828017</v>
      </c>
      <c r="T79" s="264"/>
      <c r="U79" s="258">
        <f>+U69</f>
        <v>66109.582498999996</v>
      </c>
      <c r="V79" s="264"/>
      <c r="W79" s="258">
        <f>W69</f>
        <v>65985.425443</v>
      </c>
      <c r="X79" s="264"/>
      <c r="Y79" s="258">
        <f>Y69</f>
        <v>65267.820076999997</v>
      </c>
      <c r="Z79" s="264"/>
      <c r="AA79" s="258">
        <f>AA69</f>
        <v>66652.514345999996</v>
      </c>
      <c r="AB79" s="264"/>
      <c r="AC79" s="258">
        <f>AC69</f>
        <v>62781.777000000002</v>
      </c>
      <c r="AD79" s="264"/>
      <c r="AE79" s="258">
        <f>AE69</f>
        <v>63070.315360000001</v>
      </c>
      <c r="AF79" s="264"/>
      <c r="AG79" s="258">
        <f>AG69</f>
        <v>62106.781999999999</v>
      </c>
      <c r="AH79" s="264"/>
      <c r="AI79" s="258">
        <f>AI69</f>
        <v>62636.800000000003</v>
      </c>
      <c r="AJ79" s="264"/>
      <c r="AK79" s="258">
        <f>AK69</f>
        <v>33674.5</v>
      </c>
      <c r="AL79" s="264"/>
      <c r="AM79" s="258">
        <f>AM69</f>
        <v>33458.199999999997</v>
      </c>
      <c r="AN79" s="264"/>
      <c r="AO79" s="258">
        <f>AO69</f>
        <v>33052.400000000001</v>
      </c>
      <c r="AP79" s="264"/>
      <c r="AQ79" s="258">
        <f>AQ69</f>
        <v>33205</v>
      </c>
      <c r="AR79" s="264"/>
      <c r="AS79" s="258">
        <f>AS69</f>
        <v>31054</v>
      </c>
      <c r="AT79" s="264"/>
    </row>
    <row r="80" spans="1:46">
      <c r="A80" s="252"/>
      <c r="B80" s="276" t="s">
        <v>188</v>
      </c>
      <c r="C80" s="262">
        <v>77352.269637999998</v>
      </c>
      <c r="D80" s="262"/>
      <c r="E80" s="262">
        <v>72377</v>
      </c>
      <c r="F80" s="262"/>
      <c r="G80" s="262">
        <v>71496.705265899989</v>
      </c>
      <c r="H80" s="262"/>
      <c r="I80" s="262">
        <v>70251.127166959704</v>
      </c>
      <c r="J80" s="262"/>
      <c r="K80" s="262">
        <f>+U79</f>
        <v>66109.582498999996</v>
      </c>
      <c r="L80" s="262"/>
      <c r="M80" s="262">
        <v>66109.582498999996</v>
      </c>
      <c r="N80" s="262"/>
      <c r="O80" s="262">
        <v>65985.425443</v>
      </c>
      <c r="P80" s="262"/>
      <c r="Q80" s="262">
        <v>65268.037390600002</v>
      </c>
      <c r="R80" s="262"/>
      <c r="S80" s="262">
        <f>+AA79</f>
        <v>66652.514345999996</v>
      </c>
      <c r="T80" s="277"/>
      <c r="U80" s="262">
        <f>+AC79</f>
        <v>62781.777000000002</v>
      </c>
      <c r="V80" s="277"/>
      <c r="W80" s="262">
        <f>AE69</f>
        <v>63070.315360000001</v>
      </c>
      <c r="X80" s="277"/>
      <c r="Y80" s="262">
        <f>+AG79</f>
        <v>62106.781999999999</v>
      </c>
      <c r="Z80" s="277"/>
      <c r="AA80" s="262">
        <f>+AI79</f>
        <v>62636.800000000003</v>
      </c>
      <c r="AB80" s="277"/>
      <c r="AC80" s="262">
        <f>+AK79</f>
        <v>33674.5</v>
      </c>
      <c r="AD80" s="277"/>
      <c r="AE80" s="262">
        <f>+AM79</f>
        <v>33458.199999999997</v>
      </c>
      <c r="AF80" s="277"/>
      <c r="AG80" s="262">
        <f>+AO79</f>
        <v>33052.400000000001</v>
      </c>
      <c r="AH80" s="277"/>
      <c r="AI80" s="262">
        <f>+AQ79</f>
        <v>33205</v>
      </c>
      <c r="AJ80" s="277"/>
      <c r="AK80" s="262">
        <f>+AS79</f>
        <v>31054</v>
      </c>
      <c r="AL80" s="277"/>
      <c r="AM80" s="262">
        <v>31070</v>
      </c>
      <c r="AN80" s="277"/>
      <c r="AO80" s="262">
        <v>31575</v>
      </c>
      <c r="AP80" s="277"/>
      <c r="AQ80" s="262">
        <v>32052.640421</v>
      </c>
      <c r="AR80" s="277"/>
      <c r="AS80" s="262">
        <v>29948</v>
      </c>
      <c r="AT80" s="277"/>
    </row>
    <row r="81" spans="1:46">
      <c r="A81" s="252"/>
      <c r="B81" s="255" t="s">
        <v>189</v>
      </c>
      <c r="C81" s="258">
        <v>8128.7441117499984</v>
      </c>
      <c r="D81" s="258"/>
      <c r="E81" s="258">
        <v>7524</v>
      </c>
      <c r="F81" s="258"/>
      <c r="G81" s="258">
        <v>6997.027363250003</v>
      </c>
      <c r="H81" s="258"/>
      <c r="I81" s="258">
        <v>6615.2908306502941</v>
      </c>
      <c r="J81" s="258"/>
      <c r="K81" s="258">
        <f>+K79-K80</f>
        <v>11242.687139000001</v>
      </c>
      <c r="L81" s="258"/>
      <c r="M81" s="258">
        <v>6267.678681020072</v>
      </c>
      <c r="N81" s="258"/>
      <c r="O81" s="258">
        <f>+O79-O80</f>
        <v>5511.2798228999891</v>
      </c>
      <c r="P81" s="258"/>
      <c r="Q81" s="258">
        <f>+Q79-Q80</f>
        <v>4983.0897763597022</v>
      </c>
      <c r="R81" s="258"/>
      <c r="S81" s="258">
        <f>+S79-S80</f>
        <v>3992.1112622801738</v>
      </c>
      <c r="T81" s="264"/>
      <c r="U81" s="258">
        <f>+U79-U80</f>
        <v>3327.8054989999946</v>
      </c>
      <c r="V81" s="264"/>
      <c r="W81" s="258">
        <f>W79-W80</f>
        <v>2915.1100829999996</v>
      </c>
      <c r="X81" s="264"/>
      <c r="Y81" s="258">
        <f>Y79-Y80</f>
        <v>3161.0380769999974</v>
      </c>
      <c r="Z81" s="264"/>
      <c r="AA81" s="258">
        <f>AA79-AA80</f>
        <v>4015.7143459999934</v>
      </c>
      <c r="AB81" s="264"/>
      <c r="AC81" s="258">
        <f>AC79-AC80</f>
        <v>29107.277000000002</v>
      </c>
      <c r="AD81" s="264"/>
      <c r="AE81" s="258">
        <f>AE79-AE80</f>
        <v>29612.115360000003</v>
      </c>
      <c r="AF81" s="264"/>
      <c r="AG81" s="258">
        <f>AG79-AG80</f>
        <v>29054.381999999998</v>
      </c>
      <c r="AH81" s="264"/>
      <c r="AI81" s="258">
        <f>AI79-AI80</f>
        <v>29431.800000000003</v>
      </c>
      <c r="AJ81" s="264"/>
      <c r="AK81" s="258">
        <f>AK79-AK80</f>
        <v>2620.5</v>
      </c>
      <c r="AL81" s="264"/>
      <c r="AM81" s="258">
        <f>AM79-AM80</f>
        <v>2388.1999999999971</v>
      </c>
      <c r="AN81" s="264"/>
      <c r="AO81" s="258">
        <f>AO79-AO80</f>
        <v>1477.4000000000015</v>
      </c>
      <c r="AP81" s="264"/>
      <c r="AQ81" s="258">
        <f>AQ79-AQ80</f>
        <v>1152.3595789999999</v>
      </c>
      <c r="AR81" s="264"/>
      <c r="AS81" s="258">
        <f>AS79-AS80</f>
        <v>1106</v>
      </c>
      <c r="AT81" s="264"/>
    </row>
    <row r="82" spans="1:46">
      <c r="A82" s="252"/>
      <c r="B82" s="256" t="s">
        <v>190</v>
      </c>
      <c r="C82" s="258">
        <v>77352.269637999998</v>
      </c>
      <c r="D82" s="258"/>
      <c r="E82" s="258">
        <v>72377</v>
      </c>
      <c r="F82" s="258"/>
      <c r="G82" s="258">
        <v>71496.705265899989</v>
      </c>
      <c r="H82" s="258"/>
      <c r="I82" s="258">
        <v>70251.127166959704</v>
      </c>
      <c r="J82" s="258"/>
      <c r="K82" s="258">
        <f>+K80</f>
        <v>66109.582498999996</v>
      </c>
      <c r="L82" s="258"/>
      <c r="M82" s="258">
        <v>66109.582498999996</v>
      </c>
      <c r="N82" s="258"/>
      <c r="O82" s="258">
        <f>+O80</f>
        <v>65985.425443</v>
      </c>
      <c r="P82" s="258"/>
      <c r="Q82" s="258">
        <f>+Q80</f>
        <v>65268.037390600002</v>
      </c>
      <c r="R82" s="258"/>
      <c r="S82" s="258">
        <f>S80</f>
        <v>66652.514345999996</v>
      </c>
      <c r="T82" s="264"/>
      <c r="U82" s="258">
        <f>U80</f>
        <v>62781.777000000002</v>
      </c>
      <c r="V82" s="264"/>
      <c r="W82" s="258">
        <f>+W80</f>
        <v>63070.315360000001</v>
      </c>
      <c r="X82" s="264"/>
      <c r="Y82" s="258">
        <f>+Y80</f>
        <v>62106.781999999999</v>
      </c>
      <c r="Z82" s="264"/>
      <c r="AA82" s="258">
        <f>+AA80</f>
        <v>62636.800000000003</v>
      </c>
      <c r="AB82" s="264"/>
      <c r="AC82" s="258">
        <f>+AC80</f>
        <v>33674.5</v>
      </c>
      <c r="AD82" s="264"/>
      <c r="AE82" s="258">
        <f>+AE80</f>
        <v>33458.199999999997</v>
      </c>
      <c r="AF82" s="264"/>
      <c r="AG82" s="258">
        <f>+AG80</f>
        <v>33052.400000000001</v>
      </c>
      <c r="AH82" s="264"/>
      <c r="AI82" s="258">
        <f>+AI80</f>
        <v>33205</v>
      </c>
      <c r="AJ82" s="264"/>
      <c r="AK82" s="258">
        <f>+AK80</f>
        <v>31054</v>
      </c>
      <c r="AL82" s="264"/>
      <c r="AM82" s="258">
        <f>+AM80</f>
        <v>31070</v>
      </c>
      <c r="AN82" s="264"/>
      <c r="AO82" s="258">
        <f>+AO80</f>
        <v>31575</v>
      </c>
      <c r="AP82" s="264"/>
      <c r="AQ82" s="258">
        <f>+AQ80</f>
        <v>32052.640421</v>
      </c>
      <c r="AR82" s="264"/>
      <c r="AS82" s="258">
        <f>+AS80</f>
        <v>29948</v>
      </c>
      <c r="AT82" s="264"/>
    </row>
    <row r="83" spans="1:46" ht="13.5" thickBot="1">
      <c r="A83" s="321" t="s">
        <v>377</v>
      </c>
      <c r="B83" s="268" t="s">
        <v>191</v>
      </c>
      <c r="C83" s="269">
        <v>0.10508733809352479</v>
      </c>
      <c r="D83" s="269"/>
      <c r="E83" s="269">
        <v>0.104</v>
      </c>
      <c r="F83" s="269"/>
      <c r="G83" s="269">
        <v>9.7865032202920282E-2</v>
      </c>
      <c r="H83" s="269"/>
      <c r="I83" s="269">
        <v>9.4166330099278148E-2</v>
      </c>
      <c r="J83" s="269"/>
      <c r="K83" s="269">
        <f>K81/K82</f>
        <v>0.17006138465887397</v>
      </c>
      <c r="L83" s="269"/>
      <c r="M83" s="269">
        <f>M81/M82</f>
        <v>9.4807415870685308E-2</v>
      </c>
      <c r="N83" s="269"/>
      <c r="O83" s="269">
        <f>O81/O82</f>
        <v>8.352268377296107E-2</v>
      </c>
      <c r="P83" s="269"/>
      <c r="Q83" s="269">
        <f>Q81/Q82</f>
        <v>7.6348086683503888E-2</v>
      </c>
      <c r="R83" s="269"/>
      <c r="S83" s="269">
        <f>S81/S82</f>
        <v>5.9894383602045638E-2</v>
      </c>
      <c r="T83" s="271"/>
      <c r="U83" s="269">
        <f>U81/U82</f>
        <v>5.3005914423224984E-2</v>
      </c>
      <c r="V83" s="271"/>
      <c r="W83" s="269">
        <f>W81/W82</f>
        <v>4.6220001697483179E-2</v>
      </c>
      <c r="X83" s="271"/>
      <c r="Y83" s="269">
        <f>Y81/Y82</f>
        <v>5.089682600202982E-2</v>
      </c>
      <c r="Z83" s="271"/>
      <c r="AA83" s="269">
        <f>AA81/AA82</f>
        <v>6.4111103153417684E-2</v>
      </c>
      <c r="AB83" s="271"/>
      <c r="AC83" s="269">
        <f>AC81/AC82</f>
        <v>0.86437146802476661</v>
      </c>
      <c r="AD83" s="271"/>
      <c r="AE83" s="269">
        <f>AE81/AE82</f>
        <v>0.8850480707270566</v>
      </c>
      <c r="AF83" s="271"/>
      <c r="AG83" s="269">
        <f>AG81/AG82</f>
        <v>0.87904000919751657</v>
      </c>
      <c r="AH83" s="271"/>
      <c r="AI83" s="269">
        <f>AI81/AI82</f>
        <v>0.88636651106761044</v>
      </c>
      <c r="AJ83" s="271"/>
      <c r="AK83" s="269">
        <f>AK81/AK82</f>
        <v>8.4385264378179947E-2</v>
      </c>
      <c r="AL83" s="271"/>
      <c r="AM83" s="269">
        <f>AM81/AM82</f>
        <v>7.6865143224975771E-2</v>
      </c>
      <c r="AN83" s="271"/>
      <c r="AO83" s="269">
        <f>AO81/AO82</f>
        <v>4.6790182106096645E-2</v>
      </c>
      <c r="AP83" s="271"/>
      <c r="AQ83" s="269">
        <f>AQ81/AQ82</f>
        <v>3.5952095174193698E-2</v>
      </c>
      <c r="AR83" s="271"/>
      <c r="AS83" s="269">
        <f>AS81/AS82</f>
        <v>3.6930679845064776E-2</v>
      </c>
      <c r="AT83" s="271"/>
    </row>
    <row r="84" spans="1:46">
      <c r="A84" s="252"/>
      <c r="B84" s="255"/>
      <c r="C84" s="264"/>
      <c r="D84" s="264"/>
      <c r="E84" s="264"/>
      <c r="F84" s="264"/>
      <c r="G84" s="264"/>
      <c r="H84" s="264"/>
      <c r="I84" s="264"/>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c r="AG84" s="264"/>
      <c r="AH84" s="264"/>
      <c r="AI84" s="264"/>
      <c r="AJ84" s="264"/>
      <c r="AK84" s="264"/>
      <c r="AL84" s="264"/>
      <c r="AM84" s="264"/>
      <c r="AN84" s="264"/>
      <c r="AO84" s="264"/>
      <c r="AP84" s="264"/>
      <c r="AQ84" s="264"/>
      <c r="AR84" s="264"/>
      <c r="AS84" s="264"/>
      <c r="AT84" s="264"/>
    </row>
    <row r="85" spans="1:46">
      <c r="A85" s="252"/>
      <c r="B85" s="255"/>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row>
    <row r="86" spans="1:46">
      <c r="A86" s="252"/>
      <c r="B86" s="255" t="s">
        <v>187</v>
      </c>
      <c r="C86" s="258">
        <v>85481.013749749996</v>
      </c>
      <c r="D86" s="258"/>
      <c r="E86" s="258">
        <v>79901</v>
      </c>
      <c r="F86" s="258"/>
      <c r="G86" s="258">
        <v>78494</v>
      </c>
      <c r="H86" s="258"/>
      <c r="I86" s="258">
        <v>76866</v>
      </c>
      <c r="J86" s="258"/>
      <c r="K86" s="258">
        <v>77352</v>
      </c>
      <c r="L86" s="258"/>
      <c r="M86" s="258">
        <v>72377</v>
      </c>
      <c r="N86" s="258"/>
      <c r="O86" s="258">
        <v>71497</v>
      </c>
      <c r="P86" s="258"/>
      <c r="Q86" s="258">
        <v>70251</v>
      </c>
      <c r="R86" s="258"/>
      <c r="S86" s="258">
        <v>70645</v>
      </c>
      <c r="T86" s="264"/>
      <c r="U86" s="258">
        <v>66110</v>
      </c>
      <c r="V86" s="264"/>
      <c r="W86" s="258">
        <v>65985</v>
      </c>
      <c r="X86" s="264"/>
      <c r="Y86" s="258">
        <v>65268</v>
      </c>
      <c r="Z86" s="264"/>
      <c r="AA86" s="258">
        <v>66653</v>
      </c>
      <c r="AB86" s="264"/>
      <c r="AC86" s="258">
        <v>62782</v>
      </c>
      <c r="AD86" s="264"/>
      <c r="AE86" s="258">
        <v>63070</v>
      </c>
      <c r="AF86" s="264"/>
      <c r="AG86" s="258">
        <v>62107</v>
      </c>
      <c r="AH86" s="264"/>
      <c r="AI86" s="258">
        <v>62637</v>
      </c>
      <c r="AJ86" s="264"/>
      <c r="AK86" s="258">
        <v>33675</v>
      </c>
      <c r="AL86" s="264"/>
      <c r="AM86" s="258">
        <v>33458</v>
      </c>
      <c r="AN86" s="264"/>
      <c r="AO86" s="258">
        <v>33052</v>
      </c>
      <c r="AP86" s="264"/>
      <c r="AQ86" s="258">
        <v>33205</v>
      </c>
      <c r="AR86" s="264"/>
      <c r="AS86" s="258">
        <v>31054</v>
      </c>
      <c r="AT86" s="264"/>
    </row>
    <row r="87" spans="1:46">
      <c r="A87" s="252"/>
      <c r="B87" s="276" t="s">
        <v>361</v>
      </c>
      <c r="C87" s="262">
        <v>79901.205413660005</v>
      </c>
      <c r="D87" s="262"/>
      <c r="E87" s="262">
        <v>78494</v>
      </c>
      <c r="F87" s="262"/>
      <c r="G87" s="262">
        <v>76866</v>
      </c>
      <c r="H87" s="262"/>
      <c r="I87" s="262">
        <v>77352</v>
      </c>
      <c r="J87" s="262"/>
      <c r="K87" s="262">
        <v>72377</v>
      </c>
      <c r="L87" s="262"/>
      <c r="M87" s="262">
        <v>71497</v>
      </c>
      <c r="N87" s="262"/>
      <c r="O87" s="262">
        <v>70251</v>
      </c>
      <c r="P87" s="262"/>
      <c r="Q87" s="262">
        <v>70645</v>
      </c>
      <c r="R87" s="262"/>
      <c r="S87" s="262">
        <v>66110</v>
      </c>
      <c r="T87" s="277"/>
      <c r="U87" s="262">
        <v>65985</v>
      </c>
      <c r="V87" s="277"/>
      <c r="W87" s="262">
        <v>65268</v>
      </c>
      <c r="X87" s="277"/>
      <c r="Y87" s="262">
        <v>66653</v>
      </c>
      <c r="Z87" s="277"/>
      <c r="AA87" s="262">
        <v>62782</v>
      </c>
      <c r="AB87" s="277"/>
      <c r="AC87" s="262">
        <v>63070</v>
      </c>
      <c r="AD87" s="277"/>
      <c r="AE87" s="262">
        <v>62107</v>
      </c>
      <c r="AF87" s="277"/>
      <c r="AG87" s="262">
        <v>62637</v>
      </c>
      <c r="AH87" s="277"/>
      <c r="AI87" s="262">
        <v>33675</v>
      </c>
      <c r="AJ87" s="277"/>
      <c r="AK87" s="262">
        <v>33458</v>
      </c>
      <c r="AL87" s="277"/>
      <c r="AM87" s="262">
        <v>33052</v>
      </c>
      <c r="AN87" s="277"/>
      <c r="AO87" s="262">
        <v>33205</v>
      </c>
      <c r="AP87" s="277"/>
      <c r="AQ87" s="262">
        <v>31054</v>
      </c>
      <c r="AR87" s="277"/>
      <c r="AS87" s="262">
        <v>0</v>
      </c>
      <c r="AT87" s="277"/>
    </row>
    <row r="88" spans="1:46">
      <c r="A88" s="252"/>
      <c r="B88" s="255" t="s">
        <v>362</v>
      </c>
      <c r="C88" s="258">
        <v>5579.8083360899909</v>
      </c>
      <c r="D88" s="258"/>
      <c r="E88" s="258">
        <v>1407</v>
      </c>
      <c r="F88" s="258"/>
      <c r="G88" s="258">
        <v>1627</v>
      </c>
      <c r="H88" s="258"/>
      <c r="I88" s="258">
        <v>-486</v>
      </c>
      <c r="J88" s="258"/>
      <c r="K88" s="258">
        <v>4975</v>
      </c>
      <c r="L88" s="258"/>
      <c r="M88" s="258">
        <v>881</v>
      </c>
      <c r="N88" s="258"/>
      <c r="O88" s="258">
        <v>1246</v>
      </c>
      <c r="P88" s="258"/>
      <c r="Q88" s="258">
        <v>-393</v>
      </c>
      <c r="R88" s="258"/>
      <c r="S88" s="258">
        <v>4535</v>
      </c>
      <c r="T88" s="264"/>
      <c r="U88" s="258">
        <v>124</v>
      </c>
      <c r="V88" s="264"/>
      <c r="W88" s="258">
        <v>718</v>
      </c>
      <c r="X88" s="264"/>
      <c r="Y88" s="258">
        <v>-1385</v>
      </c>
      <c r="Z88" s="264"/>
      <c r="AA88" s="258">
        <v>3871</v>
      </c>
      <c r="AB88" s="264"/>
      <c r="AC88" s="258">
        <v>-289</v>
      </c>
      <c r="AD88" s="264"/>
      <c r="AE88" s="258">
        <v>964</v>
      </c>
      <c r="AF88" s="264"/>
      <c r="AG88" s="258">
        <v>-530</v>
      </c>
      <c r="AH88" s="264"/>
      <c r="AI88" s="258">
        <v>28962</v>
      </c>
      <c r="AJ88" s="264"/>
      <c r="AK88" s="258">
        <v>216</v>
      </c>
      <c r="AL88" s="264"/>
      <c r="AM88" s="258">
        <v>406</v>
      </c>
      <c r="AN88" s="264"/>
      <c r="AO88" s="258">
        <v>-153</v>
      </c>
      <c r="AP88" s="264"/>
      <c r="AQ88" s="258">
        <v>2151</v>
      </c>
      <c r="AR88" s="264"/>
      <c r="AS88" s="258">
        <v>31054</v>
      </c>
      <c r="AT88" s="264"/>
    </row>
    <row r="89" spans="1:46">
      <c r="A89" s="252"/>
      <c r="B89" s="256" t="s">
        <v>363</v>
      </c>
      <c r="C89" s="258">
        <v>79901.205413660005</v>
      </c>
      <c r="D89" s="258"/>
      <c r="E89" s="258">
        <v>78494</v>
      </c>
      <c r="F89" s="258"/>
      <c r="G89" s="258">
        <v>76866</v>
      </c>
      <c r="H89" s="258"/>
      <c r="I89" s="258">
        <v>77352</v>
      </c>
      <c r="J89" s="258"/>
      <c r="K89" s="258">
        <v>72377</v>
      </c>
      <c r="L89" s="258"/>
      <c r="M89" s="258">
        <v>71497</v>
      </c>
      <c r="N89" s="258"/>
      <c r="O89" s="258">
        <v>70251</v>
      </c>
      <c r="P89" s="258"/>
      <c r="Q89" s="258">
        <v>70645</v>
      </c>
      <c r="R89" s="258"/>
      <c r="S89" s="258">
        <v>66110</v>
      </c>
      <c r="T89" s="264"/>
      <c r="U89" s="258">
        <v>65985</v>
      </c>
      <c r="V89" s="264"/>
      <c r="W89" s="258">
        <v>65268</v>
      </c>
      <c r="X89" s="264"/>
      <c r="Y89" s="258">
        <v>66653</v>
      </c>
      <c r="Z89" s="264"/>
      <c r="AA89" s="258">
        <v>62782</v>
      </c>
      <c r="AB89" s="264"/>
      <c r="AC89" s="258">
        <v>63070</v>
      </c>
      <c r="AD89" s="264"/>
      <c r="AE89" s="258">
        <v>62107</v>
      </c>
      <c r="AF89" s="264"/>
      <c r="AG89" s="258">
        <v>62637</v>
      </c>
      <c r="AH89" s="264"/>
      <c r="AI89" s="258">
        <v>33675</v>
      </c>
      <c r="AJ89" s="264"/>
      <c r="AK89" s="258">
        <v>33458</v>
      </c>
      <c r="AL89" s="264"/>
      <c r="AM89" s="258">
        <v>33052</v>
      </c>
      <c r="AN89" s="264"/>
      <c r="AO89" s="258">
        <v>33205</v>
      </c>
      <c r="AP89" s="264"/>
      <c r="AQ89" s="258">
        <v>31054</v>
      </c>
      <c r="AR89" s="264"/>
      <c r="AS89" s="258">
        <v>0</v>
      </c>
      <c r="AT89" s="264"/>
    </row>
    <row r="90" spans="1:46" ht="13.5" thickBot="1">
      <c r="A90" s="321" t="s">
        <v>378</v>
      </c>
      <c r="B90" s="268" t="s">
        <v>364</v>
      </c>
      <c r="C90" s="269">
        <v>6.983384427309354E-2</v>
      </c>
      <c r="D90" s="269"/>
      <c r="E90" s="269">
        <v>1.7999999999999999E-2</v>
      </c>
      <c r="F90" s="269"/>
      <c r="G90" s="269">
        <v>2.1000000000000001E-2</v>
      </c>
      <c r="H90" s="269"/>
      <c r="I90" s="269">
        <v>-6.0000000000000001E-3</v>
      </c>
      <c r="J90" s="269"/>
      <c r="K90" s="269">
        <v>6.9000000000000006E-2</v>
      </c>
      <c r="L90" s="269"/>
      <c r="M90" s="269">
        <v>1.2E-2</v>
      </c>
      <c r="N90" s="269"/>
      <c r="O90" s="269">
        <v>1.7999999999999999E-2</v>
      </c>
      <c r="P90" s="269"/>
      <c r="Q90" s="269">
        <v>-6.0000000000000001E-3</v>
      </c>
      <c r="R90" s="269"/>
      <c r="S90" s="269">
        <v>6.9000000000000006E-2</v>
      </c>
      <c r="T90" s="271"/>
      <c r="U90" s="269">
        <v>2E-3</v>
      </c>
      <c r="V90" s="271"/>
      <c r="W90" s="269">
        <v>1.0999999999999999E-2</v>
      </c>
      <c r="X90" s="271"/>
      <c r="Y90" s="269">
        <v>-2.1000000000000001E-2</v>
      </c>
      <c r="Z90" s="271"/>
      <c r="AA90" s="269">
        <v>6.2E-2</v>
      </c>
      <c r="AB90" s="271"/>
      <c r="AC90" s="269">
        <v>-5.0000000000000001E-3</v>
      </c>
      <c r="AD90" s="271"/>
      <c r="AE90" s="269">
        <v>1.6E-2</v>
      </c>
      <c r="AF90" s="271"/>
      <c r="AG90" s="269">
        <v>-8.0000000000000002E-3</v>
      </c>
      <c r="AH90" s="271"/>
      <c r="AI90" s="269">
        <v>0.86</v>
      </c>
      <c r="AJ90" s="271"/>
      <c r="AK90" s="269">
        <v>6.0000000000000001E-3</v>
      </c>
      <c r="AL90" s="271"/>
      <c r="AM90" s="269">
        <v>1.2E-2</v>
      </c>
      <c r="AN90" s="271"/>
      <c r="AO90" s="269">
        <v>-5.0000000000000001E-3</v>
      </c>
      <c r="AP90" s="271"/>
      <c r="AQ90" s="269">
        <v>6.9000000000000006E-2</v>
      </c>
      <c r="AR90" s="271"/>
      <c r="AS90" s="269"/>
      <c r="AT90" s="271"/>
    </row>
    <row r="91" spans="1:46">
      <c r="A91" s="252"/>
      <c r="B91" s="255"/>
      <c r="C91" s="264"/>
      <c r="D91" s="264"/>
      <c r="E91" s="264"/>
      <c r="F91" s="264"/>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4"/>
      <c r="AN91" s="264"/>
      <c r="AO91" s="264"/>
      <c r="AP91" s="264"/>
      <c r="AQ91" s="264"/>
      <c r="AR91" s="264"/>
      <c r="AS91" s="264"/>
      <c r="AT91" s="264"/>
    </row>
    <row r="92" spans="1:46">
      <c r="A92" s="252"/>
      <c r="B92" s="255"/>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4"/>
      <c r="AI92" s="264"/>
      <c r="AJ92" s="264"/>
      <c r="AK92" s="264"/>
      <c r="AL92" s="264"/>
      <c r="AM92" s="264"/>
      <c r="AN92" s="264"/>
      <c r="AO92" s="264"/>
      <c r="AP92" s="264"/>
      <c r="AQ92" s="264"/>
      <c r="AR92" s="264"/>
      <c r="AS92" s="264"/>
      <c r="AT92" s="264"/>
    </row>
    <row r="93" spans="1:46">
      <c r="A93" s="252"/>
      <c r="B93" s="255" t="s">
        <v>1</v>
      </c>
      <c r="C93" s="258">
        <v>147197.40538354</v>
      </c>
      <c r="D93" s="258"/>
      <c r="E93" s="258">
        <v>143586</v>
      </c>
      <c r="F93" s="258"/>
      <c r="G93" s="258">
        <v>134782.94005149015</v>
      </c>
      <c r="H93" s="258"/>
      <c r="I93" s="258">
        <v>136568.11884102001</v>
      </c>
      <c r="J93" s="258"/>
      <c r="K93" s="258">
        <v>130854.10594534002</v>
      </c>
      <c r="L93" s="258"/>
      <c r="M93" s="258">
        <v>126291.54656699001</v>
      </c>
      <c r="N93" s="258"/>
      <c r="O93" s="258">
        <v>123471.57226353404</v>
      </c>
      <c r="P93" s="258"/>
      <c r="Q93" s="258">
        <v>121318.88338399999</v>
      </c>
      <c r="R93" s="258"/>
      <c r="S93" s="258">
        <v>119591.87386200001</v>
      </c>
      <c r="T93" s="264"/>
      <c r="U93" s="258">
        <v>114088.20773600001</v>
      </c>
      <c r="V93" s="264"/>
      <c r="W93" s="258">
        <v>108321.32653799999</v>
      </c>
      <c r="X93" s="264"/>
      <c r="Y93" s="258">
        <v>106311.634504</v>
      </c>
      <c r="Z93" s="264"/>
      <c r="AA93" s="258">
        <v>107652.02759400001</v>
      </c>
      <c r="AB93" s="264"/>
      <c r="AC93" s="258">
        <v>101861.10500000003</v>
      </c>
      <c r="AD93" s="264"/>
      <c r="AE93" s="258">
        <v>101241.63347000002</v>
      </c>
      <c r="AF93" s="264"/>
      <c r="AG93" s="258">
        <v>99719.943000000014</v>
      </c>
      <c r="AH93" s="264"/>
      <c r="AI93" s="258">
        <v>100882.75</v>
      </c>
      <c r="AJ93" s="264"/>
      <c r="AK93" s="258">
        <v>57184.580000000009</v>
      </c>
      <c r="AL93" s="264"/>
      <c r="AM93" s="258">
        <v>55970</v>
      </c>
      <c r="AN93" s="264"/>
      <c r="AO93" s="258">
        <v>54500.600000000006</v>
      </c>
      <c r="AP93" s="264"/>
      <c r="AQ93" s="258">
        <v>53558.399999999994</v>
      </c>
      <c r="AR93" s="258"/>
      <c r="AS93" s="258">
        <v>51101</v>
      </c>
      <c r="AT93" s="263"/>
    </row>
    <row r="94" spans="1:46">
      <c r="A94" s="252"/>
      <c r="B94" s="255" t="s">
        <v>192</v>
      </c>
      <c r="C94" s="258">
        <v>141855.34537805003</v>
      </c>
      <c r="D94" s="258"/>
      <c r="E94" s="258">
        <v>139184</v>
      </c>
      <c r="F94" s="258"/>
      <c r="G94" s="258">
        <v>130393.65673367486</v>
      </c>
      <c r="H94" s="258"/>
      <c r="I94" s="258">
        <v>129296.33590422102</v>
      </c>
      <c r="J94" s="258"/>
      <c r="K94" s="258">
        <v>126872.40825862135</v>
      </c>
      <c r="L94" s="258"/>
      <c r="M94" s="258">
        <v>124881.55941526202</v>
      </c>
      <c r="N94" s="258"/>
      <c r="O94" s="258">
        <f>(O93+U93+Q93+S93+W93)/5</f>
        <v>117358.37275670681</v>
      </c>
      <c r="P94" s="258"/>
      <c r="Q94" s="258">
        <f>(Q93+U93++S93+W93)/4</f>
        <v>115830.07287999999</v>
      </c>
      <c r="R94" s="258"/>
      <c r="S94" s="258">
        <f>(S93+U93+W93)/3</f>
        <v>114000.46937866668</v>
      </c>
      <c r="T94" s="258"/>
      <c r="U94" s="258">
        <v>111204.767137</v>
      </c>
      <c r="V94" s="258"/>
      <c r="W94" s="258">
        <v>105077.54542120002</v>
      </c>
      <c r="X94" s="264"/>
      <c r="Y94" s="258">
        <v>104266.60014200001</v>
      </c>
      <c r="Z94" s="264"/>
      <c r="AA94" s="258">
        <v>103584.92202133335</v>
      </c>
      <c r="AB94" s="264"/>
      <c r="AC94" s="258">
        <v>101551.36923500002</v>
      </c>
      <c r="AD94" s="264"/>
      <c r="AE94" s="258">
        <v>82999.781294000015</v>
      </c>
      <c r="AF94" s="264"/>
      <c r="AG94" s="258">
        <v>78439.318250000011</v>
      </c>
      <c r="AH94" s="264"/>
      <c r="AI94" s="258">
        <f>(AI93+AK93+AM93)/3</f>
        <v>71345.776666666672</v>
      </c>
      <c r="AJ94" s="264"/>
      <c r="AK94" s="258">
        <f>(AK93+AM93)/2</f>
        <v>56577.290000000008</v>
      </c>
      <c r="AL94" s="264"/>
      <c r="AM94" s="258">
        <f>(AM93+AO93+AQ93+AS93+AU15)/5</f>
        <v>43026</v>
      </c>
      <c r="AN94" s="264"/>
      <c r="AO94" s="258">
        <f>(AO93+AQ93+AS93+49934)/4</f>
        <v>52273.5</v>
      </c>
      <c r="AP94" s="264"/>
      <c r="AQ94" s="258">
        <f>(AQ93+AS93+49934)/3</f>
        <v>51531.133333333331</v>
      </c>
      <c r="AR94" s="258"/>
      <c r="AS94" s="258">
        <f>(AS93+49934)/2</f>
        <v>50517.5</v>
      </c>
      <c r="AT94" s="263"/>
    </row>
    <row r="95" spans="1:46">
      <c r="A95" s="252"/>
      <c r="B95" s="255" t="s">
        <v>193</v>
      </c>
      <c r="C95" s="258"/>
      <c r="D95" s="258">
        <v>145391.54804133001</v>
      </c>
      <c r="E95" s="258"/>
      <c r="F95" s="258">
        <v>139184</v>
      </c>
      <c r="G95" s="258"/>
      <c r="H95" s="258">
        <v>135675.52944625507</v>
      </c>
      <c r="I95" s="258"/>
      <c r="J95" s="258">
        <v>133711.11239318002</v>
      </c>
      <c r="K95" s="258"/>
      <c r="L95" s="258"/>
      <c r="M95" s="258"/>
      <c r="N95" s="258">
        <v>61735.786131767018</v>
      </c>
      <c r="O95" s="258"/>
      <c r="P95" s="258">
        <f>(O93+Q93)/2</f>
        <v>122395.22782376701</v>
      </c>
      <c r="Q95" s="258"/>
      <c r="R95" s="258">
        <f>(Q93+S93)/2</f>
        <v>120455.378623</v>
      </c>
      <c r="S95" s="258"/>
      <c r="T95" s="258">
        <v>111204.767137</v>
      </c>
      <c r="U95" s="258"/>
      <c r="V95" s="258">
        <v>111204.767137</v>
      </c>
      <c r="W95" s="264"/>
      <c r="X95" s="258">
        <v>107316.48052099999</v>
      </c>
      <c r="Y95" s="258"/>
      <c r="Z95" s="258">
        <v>106981.831049</v>
      </c>
      <c r="AA95" s="258"/>
      <c r="AB95" s="258">
        <v>104756.56629700001</v>
      </c>
      <c r="AC95" s="258"/>
      <c r="AD95" s="258">
        <v>101551.36923500002</v>
      </c>
      <c r="AE95" s="258"/>
      <c r="AF95" s="258">
        <v>100480.78823500001</v>
      </c>
      <c r="AG95" s="258"/>
      <c r="AH95" s="258">
        <v>100301.34650000001</v>
      </c>
      <c r="AI95" s="258"/>
      <c r="AJ95" s="258">
        <f>(AI93+AK93)/2</f>
        <v>79033.665000000008</v>
      </c>
      <c r="AK95" s="258"/>
      <c r="AL95" s="258">
        <f>(AK93+AM93)/2</f>
        <v>56577.290000000008</v>
      </c>
      <c r="AM95" s="258"/>
      <c r="AN95" s="258">
        <f>(AM93+AO93)/2</f>
        <v>55235.3</v>
      </c>
      <c r="AO95" s="264"/>
      <c r="AP95" s="258">
        <f>(AO93+AQ93)/2</f>
        <v>54029.5</v>
      </c>
      <c r="AQ95" s="264"/>
      <c r="AR95" s="258">
        <f>(AQ93+AS93)/2</f>
        <v>52329.7</v>
      </c>
      <c r="AS95" s="258"/>
      <c r="AT95" s="258">
        <f>(AS93+49934)/2</f>
        <v>50517.5</v>
      </c>
    </row>
    <row r="96" spans="1:46">
      <c r="A96" s="252"/>
      <c r="B96" s="255"/>
      <c r="C96" s="264"/>
      <c r="D96" s="264"/>
      <c r="E96" s="264"/>
      <c r="F96" s="264"/>
      <c r="G96" s="264"/>
      <c r="H96" s="264"/>
      <c r="I96" s="264"/>
      <c r="J96" s="264"/>
      <c r="K96" s="264"/>
      <c r="L96" s="264"/>
      <c r="M96" s="264"/>
      <c r="N96" s="264"/>
      <c r="O96" s="264"/>
      <c r="P96" s="264"/>
      <c r="Q96" s="264"/>
      <c r="R96" s="264"/>
      <c r="S96" s="264"/>
      <c r="T96" s="264"/>
      <c r="U96" s="264"/>
      <c r="V96" s="264"/>
      <c r="W96" s="264"/>
      <c r="X96" s="264"/>
      <c r="Y96" s="258"/>
      <c r="Z96" s="264"/>
      <c r="AA96" s="258"/>
      <c r="AB96" s="264"/>
      <c r="AC96" s="258"/>
      <c r="AD96" s="264"/>
      <c r="AE96" s="258"/>
      <c r="AF96" s="264"/>
      <c r="AG96" s="258"/>
      <c r="AH96" s="264"/>
      <c r="AI96" s="258"/>
      <c r="AJ96" s="264"/>
      <c r="AK96" s="258"/>
      <c r="AL96" s="264"/>
      <c r="AM96" s="258"/>
      <c r="AN96" s="264"/>
      <c r="AO96" s="264"/>
      <c r="AP96" s="264"/>
      <c r="AQ96" s="264"/>
      <c r="AR96" s="264"/>
      <c r="AS96" s="264"/>
      <c r="AT96" s="264"/>
    </row>
    <row r="97" spans="1:46">
      <c r="A97" s="252"/>
      <c r="B97" s="255" t="s">
        <v>1</v>
      </c>
      <c r="C97" s="258">
        <v>147197.40538354</v>
      </c>
      <c r="D97" s="258"/>
      <c r="E97" s="258">
        <v>143586</v>
      </c>
      <c r="F97" s="258"/>
      <c r="G97" s="258">
        <v>134782.94005149015</v>
      </c>
      <c r="H97" s="258"/>
      <c r="I97" s="258">
        <v>136568.11884102001</v>
      </c>
      <c r="J97" s="258"/>
      <c r="K97" s="258">
        <f>+K93</f>
        <v>130854.10594534002</v>
      </c>
      <c r="L97" s="258"/>
      <c r="M97" s="258">
        <v>126291.54656699001</v>
      </c>
      <c r="N97" s="258"/>
      <c r="O97" s="258">
        <f>+O93</f>
        <v>123471.57226353404</v>
      </c>
      <c r="P97" s="258"/>
      <c r="Q97" s="258">
        <f>+Q93</f>
        <v>121318.88338399999</v>
      </c>
      <c r="R97" s="258"/>
      <c r="S97" s="258">
        <f>S93</f>
        <v>119591.87386200001</v>
      </c>
      <c r="T97" s="264"/>
      <c r="U97" s="258">
        <f>U93</f>
        <v>114088.20773600001</v>
      </c>
      <c r="V97" s="264"/>
      <c r="W97" s="258">
        <f>W93</f>
        <v>108321.32653799999</v>
      </c>
      <c r="X97" s="264"/>
      <c r="Y97" s="258">
        <f>Y93</f>
        <v>106311.634504</v>
      </c>
      <c r="Z97" s="264"/>
      <c r="AA97" s="258">
        <f>AA93</f>
        <v>107652.02759400001</v>
      </c>
      <c r="AB97" s="264"/>
      <c r="AC97" s="258">
        <f>AC93</f>
        <v>101861.10500000003</v>
      </c>
      <c r="AD97" s="264"/>
      <c r="AE97" s="258">
        <f>AE93</f>
        <v>101241.63347000002</v>
      </c>
      <c r="AF97" s="264"/>
      <c r="AG97" s="258">
        <f>AG93</f>
        <v>99719.943000000014</v>
      </c>
      <c r="AH97" s="264"/>
      <c r="AI97" s="258">
        <f>AI93</f>
        <v>100882.75</v>
      </c>
      <c r="AJ97" s="264"/>
      <c r="AK97" s="258">
        <f>AK93</f>
        <v>57184.580000000009</v>
      </c>
      <c r="AL97" s="264"/>
      <c r="AM97" s="258">
        <f>AM93</f>
        <v>55970</v>
      </c>
      <c r="AN97" s="264"/>
      <c r="AO97" s="258">
        <f>AO93</f>
        <v>54500.600000000006</v>
      </c>
      <c r="AP97" s="264"/>
      <c r="AQ97" s="258">
        <f>AQ93</f>
        <v>53558.399999999994</v>
      </c>
      <c r="AR97" s="264"/>
      <c r="AS97" s="258">
        <f>AS93</f>
        <v>51101</v>
      </c>
      <c r="AT97" s="264"/>
    </row>
    <row r="98" spans="1:46">
      <c r="A98" s="252"/>
      <c r="B98" s="272" t="s">
        <v>157</v>
      </c>
      <c r="C98" s="258">
        <v>44559.051670249995</v>
      </c>
      <c r="D98" s="258"/>
      <c r="E98" s="258">
        <v>44020</v>
      </c>
      <c r="F98" s="258"/>
      <c r="G98" s="258">
        <v>42630.288198770002</v>
      </c>
      <c r="H98" s="258"/>
      <c r="I98" s="258">
        <v>42243.659336410004</v>
      </c>
      <c r="J98" s="258"/>
      <c r="K98" s="258">
        <f>+K37</f>
        <v>41438.065000000002</v>
      </c>
      <c r="L98" s="258"/>
      <c r="M98" s="258">
        <v>40919.316098639996</v>
      </c>
      <c r="N98" s="258"/>
      <c r="O98" s="258">
        <f>+O37</f>
        <v>39791.910470000003</v>
      </c>
      <c r="P98" s="258"/>
      <c r="Q98" s="258">
        <f>+Q37</f>
        <v>38414.786999999997</v>
      </c>
      <c r="R98" s="258"/>
      <c r="S98" s="258">
        <f>+S37</f>
        <v>37943.764000000003</v>
      </c>
      <c r="T98" s="264"/>
      <c r="U98" s="258">
        <f>+U37</f>
        <v>38009.275000000001</v>
      </c>
      <c r="V98" s="264"/>
      <c r="W98" s="258">
        <f>+W37</f>
        <v>37451.131987000001</v>
      </c>
      <c r="X98" s="264"/>
      <c r="Y98" s="258">
        <f>+Y37</f>
        <v>36650.008250999999</v>
      </c>
      <c r="Z98" s="264"/>
      <c r="AA98" s="258">
        <f>+AA37</f>
        <v>35532.226698999999</v>
      </c>
      <c r="AB98" s="264"/>
      <c r="AC98" s="258">
        <f>+AC37</f>
        <v>35521.066979000003</v>
      </c>
      <c r="AD98" s="264"/>
      <c r="AE98" s="258">
        <f>+AE37</f>
        <v>35197.497000000003</v>
      </c>
      <c r="AF98" s="264"/>
      <c r="AG98" s="258">
        <f>+AG37</f>
        <v>35129.561126999994</v>
      </c>
      <c r="AH98" s="264"/>
      <c r="AI98" s="258">
        <f>+AI37</f>
        <v>34766.900999999998</v>
      </c>
      <c r="AJ98" s="264"/>
      <c r="AK98" s="258">
        <f>+AK37</f>
        <v>17288.619168000001</v>
      </c>
      <c r="AL98" s="264"/>
      <c r="AM98" s="258">
        <f>+AM37</f>
        <v>16796.622458000002</v>
      </c>
      <c r="AN98" s="264"/>
      <c r="AO98" s="258">
        <f>+AO37</f>
        <v>16076.098374450001</v>
      </c>
      <c r="AP98" s="264"/>
      <c r="AQ98" s="258">
        <f>+AQ37</f>
        <v>15329.815615</v>
      </c>
      <c r="AR98" s="264"/>
      <c r="AS98" s="258">
        <f>+AS37</f>
        <v>15533.628225</v>
      </c>
      <c r="AT98" s="264"/>
    </row>
    <row r="99" spans="1:46">
      <c r="A99" s="252"/>
      <c r="B99" s="272" t="s">
        <v>158</v>
      </c>
      <c r="C99" s="258">
        <v>1015.88665297</v>
      </c>
      <c r="D99" s="258"/>
      <c r="E99" s="258">
        <v>1015</v>
      </c>
      <c r="F99" s="258"/>
      <c r="G99" s="258">
        <v>1022.4164379700001</v>
      </c>
      <c r="H99" s="258"/>
      <c r="I99" s="258">
        <v>1028.9756779700001</v>
      </c>
      <c r="J99" s="258"/>
      <c r="K99" s="258">
        <f>+K38</f>
        <v>1230.3109999999999</v>
      </c>
      <c r="L99" s="258"/>
      <c r="M99" s="258">
        <v>1415.1529349700002</v>
      </c>
      <c r="N99" s="258"/>
      <c r="O99" s="258">
        <f>+O38</f>
        <v>1432.9786079999999</v>
      </c>
      <c r="P99" s="258"/>
      <c r="Q99" s="258">
        <f>+Q38</f>
        <v>1478.806</v>
      </c>
      <c r="R99" s="258"/>
      <c r="S99" s="258">
        <f>+S38</f>
        <v>1508.4760000000001</v>
      </c>
      <c r="T99" s="264"/>
      <c r="U99" s="258">
        <f>+U38</f>
        <v>1605.809</v>
      </c>
      <c r="V99" s="264"/>
      <c r="W99" s="258">
        <f>+W38</f>
        <v>1623.794453</v>
      </c>
      <c r="X99" s="264"/>
      <c r="Y99" s="258">
        <f>+Y38</f>
        <v>1324.1435019999999</v>
      </c>
      <c r="Z99" s="264"/>
      <c r="AA99" s="258">
        <f>+AA38</f>
        <v>1333.118905</v>
      </c>
      <c r="AB99" s="264"/>
      <c r="AC99" s="258">
        <f>+AC38</f>
        <v>1278.919551</v>
      </c>
      <c r="AD99" s="264"/>
      <c r="AE99" s="258">
        <f>+AE38</f>
        <v>1307.7759999999998</v>
      </c>
      <c r="AF99" s="264"/>
      <c r="AG99" s="258">
        <f>+AG38</f>
        <v>1159.912239</v>
      </c>
      <c r="AH99" s="264"/>
      <c r="AI99" s="258">
        <f>+AI38</f>
        <v>1169.7469999999998</v>
      </c>
      <c r="AJ99" s="264"/>
      <c r="AK99" s="258">
        <f>+AK38</f>
        <v>560.18392900000003</v>
      </c>
      <c r="AL99" s="264"/>
      <c r="AM99" s="258">
        <f>+AM38</f>
        <v>564.16929500000003</v>
      </c>
      <c r="AN99" s="264"/>
      <c r="AO99" s="258">
        <f>+AO38</f>
        <v>568.14836700000001</v>
      </c>
      <c r="AP99" s="264"/>
      <c r="AQ99" s="258">
        <f>+AQ38</f>
        <v>574.10100399999999</v>
      </c>
      <c r="AR99" s="264"/>
      <c r="AS99" s="258">
        <f>+AS38</f>
        <v>601.47104200000001</v>
      </c>
      <c r="AT99" s="264"/>
    </row>
    <row r="100" spans="1:46" ht="13.5" thickBot="1">
      <c r="A100" s="321" t="s">
        <v>379</v>
      </c>
      <c r="B100" s="268" t="s">
        <v>194</v>
      </c>
      <c r="C100" s="274">
        <v>192772.34370675997</v>
      </c>
      <c r="D100" s="274"/>
      <c r="E100" s="274">
        <v>188621</v>
      </c>
      <c r="F100" s="274"/>
      <c r="G100" s="274">
        <v>178435.64468823015</v>
      </c>
      <c r="H100" s="274"/>
      <c r="I100" s="274">
        <v>179840.75385540002</v>
      </c>
      <c r="J100" s="274"/>
      <c r="K100" s="274">
        <f>+K97+K98+K99</f>
        <v>173522.48194534</v>
      </c>
      <c r="L100" s="274"/>
      <c r="M100" s="274">
        <f>+M97+M98+M99</f>
        <v>168626.01560060002</v>
      </c>
      <c r="N100" s="274"/>
      <c r="O100" s="274">
        <f>+O97+O98+O99</f>
        <v>164696.46134153404</v>
      </c>
      <c r="P100" s="274"/>
      <c r="Q100" s="274">
        <f>+Q97+Q98+Q99</f>
        <v>161212.47638400001</v>
      </c>
      <c r="R100" s="274"/>
      <c r="S100" s="274">
        <f>+S97+S98+S99</f>
        <v>159044.113862</v>
      </c>
      <c r="T100" s="275"/>
      <c r="U100" s="274">
        <f>+U97+U98+U99</f>
        <v>153703.29173600001</v>
      </c>
      <c r="V100" s="275"/>
      <c r="W100" s="274">
        <f>+W97+W98+W99</f>
        <v>147396.252978</v>
      </c>
      <c r="X100" s="275"/>
      <c r="Y100" s="274">
        <f>+Y97+Y98+Y99</f>
        <v>144285.786257</v>
      </c>
      <c r="Z100" s="275"/>
      <c r="AA100" s="274">
        <f>+AA97+AA98+AA99</f>
        <v>144517.37319800002</v>
      </c>
      <c r="AB100" s="275"/>
      <c r="AC100" s="274">
        <f>+AC97+AC98+AC99</f>
        <v>138661.09153000003</v>
      </c>
      <c r="AD100" s="275"/>
      <c r="AE100" s="274">
        <f>+AE97+AE98+AE99</f>
        <v>137746.90647000005</v>
      </c>
      <c r="AF100" s="275"/>
      <c r="AG100" s="274">
        <f>+AG97+AG98+AG99</f>
        <v>136009.41636599999</v>
      </c>
      <c r="AH100" s="275"/>
      <c r="AI100" s="274">
        <f>+AI97+AI98+AI99</f>
        <v>136819.39800000002</v>
      </c>
      <c r="AJ100" s="275"/>
      <c r="AK100" s="274">
        <f>+AK97+AK98+AK99</f>
        <v>75033.383097000013</v>
      </c>
      <c r="AL100" s="275"/>
      <c r="AM100" s="274">
        <f>+AM97+AM98+AM99</f>
        <v>73330.791752999998</v>
      </c>
      <c r="AN100" s="275"/>
      <c r="AO100" s="274">
        <f>+AO97+AO98+AO99</f>
        <v>71144.846741450005</v>
      </c>
      <c r="AP100" s="275"/>
      <c r="AQ100" s="274">
        <f>+AQ97+AQ98+AQ99</f>
        <v>69462.31661899999</v>
      </c>
      <c r="AR100" s="275"/>
      <c r="AS100" s="274">
        <f>+AS97+AS98+AS99</f>
        <v>67236.099266999998</v>
      </c>
      <c r="AT100" s="275"/>
    </row>
    <row r="101" spans="1:46">
      <c r="A101" s="252"/>
      <c r="B101" s="255"/>
      <c r="C101" s="264"/>
      <c r="D101" s="264"/>
      <c r="E101" s="264"/>
      <c r="F101" s="264"/>
      <c r="G101" s="264"/>
      <c r="H101" s="264"/>
      <c r="I101" s="264"/>
      <c r="J101" s="264"/>
      <c r="K101" s="264"/>
      <c r="L101" s="264"/>
      <c r="M101" s="264"/>
      <c r="N101" s="264"/>
      <c r="O101" s="264"/>
      <c r="P101" s="264"/>
      <c r="Q101" s="264"/>
      <c r="R101" s="264"/>
      <c r="S101" s="264"/>
      <c r="T101" s="264"/>
      <c r="U101" s="264"/>
      <c r="V101" s="264"/>
      <c r="W101" s="264"/>
      <c r="X101" s="264"/>
      <c r="Y101" s="264"/>
      <c r="Z101" s="264"/>
      <c r="AA101" s="264"/>
      <c r="AB101" s="264"/>
      <c r="AC101" s="264"/>
      <c r="AD101" s="264"/>
      <c r="AE101" s="264"/>
      <c r="AF101" s="264"/>
      <c r="AG101" s="264"/>
      <c r="AH101" s="264"/>
      <c r="AI101" s="264"/>
      <c r="AJ101" s="264"/>
      <c r="AK101" s="264"/>
      <c r="AL101" s="264"/>
      <c r="AM101" s="264"/>
      <c r="AN101" s="264"/>
      <c r="AO101" s="264"/>
      <c r="AP101" s="264"/>
      <c r="AQ101" s="264"/>
      <c r="AR101" s="264"/>
      <c r="AS101" s="264"/>
      <c r="AT101" s="264"/>
    </row>
    <row r="102" spans="1:46">
      <c r="A102" s="252"/>
      <c r="B102" s="282" t="s">
        <v>30</v>
      </c>
      <c r="C102" s="262">
        <v>281.87739035999999</v>
      </c>
      <c r="D102" s="262">
        <v>130.44631705999998</v>
      </c>
      <c r="E102" s="262">
        <v>151</v>
      </c>
      <c r="F102" s="262">
        <v>151</v>
      </c>
      <c r="G102" s="262">
        <v>32.483665000000002</v>
      </c>
      <c r="H102" s="262">
        <v>32.809047120000002</v>
      </c>
      <c r="I102" s="262">
        <v>-0.325382119999997</v>
      </c>
      <c r="J102" s="262">
        <v>24.456724880000003</v>
      </c>
      <c r="K102" s="262">
        <v>-24.782107</v>
      </c>
      <c r="L102" s="262"/>
      <c r="M102" s="262">
        <v>-32.898592000000001</v>
      </c>
      <c r="N102" s="262">
        <v>-32.898592000000001</v>
      </c>
      <c r="O102" s="262">
        <v>35.339551</v>
      </c>
      <c r="P102" s="262">
        <v>11.441641000000001</v>
      </c>
      <c r="Q102" s="262">
        <v>23.89791</v>
      </c>
      <c r="R102" s="262">
        <v>11.929739999999999</v>
      </c>
      <c r="S102" s="262">
        <v>11.968170000000001</v>
      </c>
      <c r="T102" s="262">
        <v>7.1308810000000005</v>
      </c>
      <c r="U102" s="262">
        <v>4.8372890000000002</v>
      </c>
      <c r="V102" s="262">
        <v>4.8372890000000002</v>
      </c>
      <c r="W102" s="262">
        <v>-20.143094999999999</v>
      </c>
      <c r="X102" s="262">
        <v>-13</v>
      </c>
      <c r="Y102" s="262">
        <v>-6.5001689999999996</v>
      </c>
      <c r="Z102" s="262">
        <v>14.499831</v>
      </c>
      <c r="AA102" s="262">
        <v>-20.920946000000001</v>
      </c>
      <c r="AB102" s="262">
        <v>5.2380539999999982</v>
      </c>
      <c r="AC102" s="262">
        <v>-26.158999999999999</v>
      </c>
      <c r="AD102" s="262">
        <v>-26.158999999999999</v>
      </c>
      <c r="AE102" s="262">
        <v>75.163342</v>
      </c>
      <c r="AF102" s="262"/>
      <c r="AG102" s="262">
        <v>32.571090560000002</v>
      </c>
      <c r="AH102" s="262">
        <v>3.3884404799999999</v>
      </c>
      <c r="AI102" s="262">
        <v>29</v>
      </c>
      <c r="AJ102" s="262">
        <v>20.2</v>
      </c>
      <c r="AK102" s="262">
        <v>8.9</v>
      </c>
      <c r="AL102" s="262">
        <v>8.9</v>
      </c>
      <c r="AM102" s="262">
        <v>55.8</v>
      </c>
      <c r="AN102" s="262">
        <v>17.799999999999997</v>
      </c>
      <c r="AO102" s="262">
        <v>38.1</v>
      </c>
      <c r="AP102" s="262">
        <v>-2</v>
      </c>
      <c r="AQ102" s="262">
        <v>40</v>
      </c>
      <c r="AR102" s="262">
        <v>35</v>
      </c>
      <c r="AS102" s="262">
        <v>5</v>
      </c>
      <c r="AT102" s="262">
        <v>5</v>
      </c>
    </row>
    <row r="103" spans="1:46">
      <c r="A103" s="252"/>
      <c r="B103" s="255" t="s">
        <v>195</v>
      </c>
      <c r="C103" s="258">
        <v>566.85233446021971</v>
      </c>
      <c r="D103" s="258">
        <v>524.65222026329661</v>
      </c>
      <c r="E103" s="258">
        <v>609</v>
      </c>
      <c r="F103" s="258">
        <v>609</v>
      </c>
      <c r="G103" s="258">
        <v>32.483665000000002</v>
      </c>
      <c r="H103" s="258">
        <v>130.1663282478261</v>
      </c>
      <c r="I103" s="258">
        <v>-0.43503470256409854</v>
      </c>
      <c r="J103" s="258">
        <v>97.029397621739136</v>
      </c>
      <c r="K103" s="258">
        <v>-49.974967154696138</v>
      </c>
      <c r="L103" s="258"/>
      <c r="M103" s="258">
        <v>-133.42206755555554</v>
      </c>
      <c r="N103" s="258">
        <v>-133.42206755555554</v>
      </c>
      <c r="O103" s="258">
        <v>35.339551</v>
      </c>
      <c r="P103" s="258">
        <v>45.393467010869564</v>
      </c>
      <c r="Q103" s="258">
        <v>31.951418131868131</v>
      </c>
      <c r="R103" s="258">
        <v>47.329946739130428</v>
      </c>
      <c r="S103" s="258">
        <v>24.134707458563536</v>
      </c>
      <c r="T103" s="258">
        <v>28.601885329670331</v>
      </c>
      <c r="U103" s="258">
        <f t="shared" ref="U103:AT103" si="41">U102/U8*$A$1</f>
        <v>19.617894277777779</v>
      </c>
      <c r="V103" s="258">
        <f t="shared" si="41"/>
        <v>19.617894277777779</v>
      </c>
      <c r="W103" s="258">
        <f t="shared" si="41"/>
        <v>-20.143094999999999</v>
      </c>
      <c r="X103" s="258">
        <f t="shared" si="41"/>
        <v>-51.576086956521735</v>
      </c>
      <c r="Y103" s="258">
        <f t="shared" si="41"/>
        <v>-8.6907021428571429</v>
      </c>
      <c r="Z103" s="258">
        <f t="shared" si="41"/>
        <v>57.526503423913049</v>
      </c>
      <c r="AA103" s="258">
        <f t="shared" si="41"/>
        <v>-42.188648011049722</v>
      </c>
      <c r="AB103" s="258">
        <f t="shared" si="41"/>
        <v>21.009777032967026</v>
      </c>
      <c r="AC103" s="258">
        <f t="shared" si="41"/>
        <v>-106.08927777777778</v>
      </c>
      <c r="AD103" s="258">
        <f t="shared" si="41"/>
        <v>-106.08927777777778</v>
      </c>
      <c r="AE103" s="258">
        <f t="shared" si="41"/>
        <v>74.957977677595622</v>
      </c>
      <c r="AF103" s="258">
        <f t="shared" si="41"/>
        <v>0</v>
      </c>
      <c r="AG103" s="258">
        <f t="shared" si="41"/>
        <v>43.38849654890511</v>
      </c>
      <c r="AH103" s="258">
        <f t="shared" si="41"/>
        <v>13.443269295652172</v>
      </c>
      <c r="AI103" s="258">
        <f t="shared" si="41"/>
        <v>58.159340659340657</v>
      </c>
      <c r="AJ103" s="258">
        <f t="shared" si="41"/>
        <v>81.021978021978015</v>
      </c>
      <c r="AK103" s="258">
        <f t="shared" si="41"/>
        <v>35.697802197802197</v>
      </c>
      <c r="AL103" s="258">
        <f t="shared" si="41"/>
        <v>35.697802197802197</v>
      </c>
      <c r="AM103" s="258">
        <f t="shared" si="41"/>
        <v>55.8</v>
      </c>
      <c r="AN103" s="258">
        <f t="shared" si="41"/>
        <v>70.619565217391298</v>
      </c>
      <c r="AO103" s="258">
        <f t="shared" si="41"/>
        <v>50.939560439560438</v>
      </c>
      <c r="AP103" s="258">
        <f t="shared" si="41"/>
        <v>-7.9347826086956523</v>
      </c>
      <c r="AQ103" s="258">
        <f t="shared" si="41"/>
        <v>80.662983425414367</v>
      </c>
      <c r="AR103" s="258">
        <f t="shared" si="41"/>
        <v>140.38461538461539</v>
      </c>
      <c r="AS103" s="258">
        <f t="shared" si="41"/>
        <v>20.277777777777775</v>
      </c>
      <c r="AT103" s="258">
        <f t="shared" si="41"/>
        <v>20.277777777777775</v>
      </c>
    </row>
    <row r="104" spans="1:46">
      <c r="A104" s="252"/>
      <c r="B104" s="255"/>
      <c r="C104" s="264"/>
      <c r="D104" s="264"/>
      <c r="E104" s="264"/>
      <c r="F104" s="264"/>
      <c r="G104" s="264"/>
      <c r="H104" s="264"/>
      <c r="I104" s="264"/>
      <c r="J104" s="264"/>
      <c r="K104" s="264"/>
      <c r="L104" s="264"/>
      <c r="M104" s="264"/>
      <c r="N104" s="264"/>
      <c r="O104" s="264"/>
      <c r="P104" s="264"/>
      <c r="Q104" s="264"/>
      <c r="R104" s="264"/>
      <c r="S104" s="264"/>
      <c r="T104" s="264"/>
      <c r="U104" s="264"/>
      <c r="V104" s="264"/>
      <c r="W104" s="264"/>
      <c r="X104" s="258"/>
      <c r="Y104" s="258"/>
      <c r="Z104" s="258"/>
      <c r="AA104" s="258"/>
      <c r="AB104" s="258"/>
      <c r="AC104" s="258"/>
      <c r="AD104" s="258"/>
      <c r="AE104" s="264"/>
      <c r="AF104" s="258"/>
      <c r="AG104" s="258"/>
      <c r="AH104" s="258"/>
      <c r="AI104" s="258"/>
      <c r="AJ104" s="258"/>
      <c r="AK104" s="258"/>
      <c r="AL104" s="258"/>
      <c r="AM104" s="258"/>
      <c r="AN104" s="258"/>
      <c r="AO104" s="258"/>
      <c r="AP104" s="258"/>
      <c r="AQ104" s="258"/>
      <c r="AR104" s="258"/>
      <c r="AS104" s="258"/>
      <c r="AT104" s="258"/>
    </row>
    <row r="105" spans="1:46">
      <c r="A105" s="252"/>
      <c r="B105" s="255" t="s">
        <v>30</v>
      </c>
      <c r="C105" s="258">
        <v>566.85233446021971</v>
      </c>
      <c r="D105" s="258">
        <v>524.65222026329661</v>
      </c>
      <c r="E105" s="258">
        <v>609</v>
      </c>
      <c r="F105" s="258">
        <v>609</v>
      </c>
      <c r="G105" s="258">
        <v>32.483665000000002</v>
      </c>
      <c r="H105" s="258">
        <v>130.1663282478261</v>
      </c>
      <c r="I105" s="258">
        <v>-0.43503470256409854</v>
      </c>
      <c r="J105" s="258">
        <v>97.029397621739136</v>
      </c>
      <c r="K105" s="258">
        <f>+K103</f>
        <v>-49.974967154696138</v>
      </c>
      <c r="L105" s="258"/>
      <c r="M105" s="258">
        <v>-133.42206755555554</v>
      </c>
      <c r="N105" s="258">
        <v>-133.42206755555554</v>
      </c>
      <c r="O105" s="258">
        <v>35.339551</v>
      </c>
      <c r="P105" s="258">
        <v>45.393467010869564</v>
      </c>
      <c r="Q105" s="258">
        <v>31.951418131868131</v>
      </c>
      <c r="R105" s="258">
        <v>47.329946739130428</v>
      </c>
      <c r="S105" s="258">
        <f>+S103</f>
        <v>24.134707458563536</v>
      </c>
      <c r="T105" s="258">
        <f t="shared" ref="T105" si="42">T103</f>
        <v>28.601885329670331</v>
      </c>
      <c r="U105" s="258">
        <f>+U103</f>
        <v>19.617894277777779</v>
      </c>
      <c r="V105" s="258">
        <f t="shared" ref="V105:AS105" si="43">V103</f>
        <v>19.617894277777779</v>
      </c>
      <c r="W105" s="258">
        <f t="shared" si="43"/>
        <v>-20.143094999999999</v>
      </c>
      <c r="X105" s="258">
        <f t="shared" si="43"/>
        <v>-51.576086956521735</v>
      </c>
      <c r="Y105" s="258">
        <f t="shared" si="43"/>
        <v>-8.6907021428571429</v>
      </c>
      <c r="Z105" s="258">
        <f t="shared" si="43"/>
        <v>57.526503423913049</v>
      </c>
      <c r="AA105" s="258">
        <f t="shared" si="43"/>
        <v>-42.188648011049722</v>
      </c>
      <c r="AB105" s="258">
        <f t="shared" si="43"/>
        <v>21.009777032967026</v>
      </c>
      <c r="AC105" s="258">
        <f t="shared" si="43"/>
        <v>-106.08927777777778</v>
      </c>
      <c r="AD105" s="258">
        <f t="shared" si="43"/>
        <v>-106.08927777777778</v>
      </c>
      <c r="AE105" s="258">
        <f t="shared" si="43"/>
        <v>74.957977677595622</v>
      </c>
      <c r="AF105" s="258">
        <f t="shared" si="43"/>
        <v>0</v>
      </c>
      <c r="AG105" s="258">
        <f t="shared" si="43"/>
        <v>43.38849654890511</v>
      </c>
      <c r="AH105" s="258">
        <f t="shared" si="43"/>
        <v>13.443269295652172</v>
      </c>
      <c r="AI105" s="258">
        <f t="shared" si="43"/>
        <v>58.159340659340657</v>
      </c>
      <c r="AJ105" s="258">
        <f t="shared" si="43"/>
        <v>81.021978021978015</v>
      </c>
      <c r="AK105" s="258">
        <f t="shared" si="43"/>
        <v>35.697802197802197</v>
      </c>
      <c r="AL105" s="258">
        <f t="shared" si="43"/>
        <v>35.697802197802197</v>
      </c>
      <c r="AM105" s="258">
        <f t="shared" si="43"/>
        <v>55.8</v>
      </c>
      <c r="AN105" s="258">
        <f t="shared" si="43"/>
        <v>70.619565217391298</v>
      </c>
      <c r="AO105" s="258">
        <f t="shared" si="43"/>
        <v>50.939560439560438</v>
      </c>
      <c r="AP105" s="258">
        <f t="shared" si="43"/>
        <v>-7.9347826086956523</v>
      </c>
      <c r="AQ105" s="258">
        <f t="shared" si="43"/>
        <v>80.662983425414367</v>
      </c>
      <c r="AR105" s="258">
        <f t="shared" si="43"/>
        <v>140.38461538461539</v>
      </c>
      <c r="AS105" s="258">
        <f t="shared" si="43"/>
        <v>20.277777777777775</v>
      </c>
      <c r="AT105" s="258">
        <f t="shared" ref="AT105" si="44">+AT102</f>
        <v>5</v>
      </c>
    </row>
    <row r="106" spans="1:46">
      <c r="A106" s="252"/>
      <c r="B106" s="255" t="s">
        <v>219</v>
      </c>
      <c r="C106" s="258">
        <v>112381.12907763624</v>
      </c>
      <c r="D106" s="258">
        <v>112381.12907763624</v>
      </c>
      <c r="E106" s="258">
        <v>108811</v>
      </c>
      <c r="F106" s="258">
        <v>108811</v>
      </c>
      <c r="G106" s="258">
        <v>107035.45492119202</v>
      </c>
      <c r="H106" s="258">
        <v>107035.45492119202</v>
      </c>
      <c r="I106" s="258">
        <v>104037.30788707999</v>
      </c>
      <c r="J106" s="258">
        <v>104037.30788707999</v>
      </c>
      <c r="K106" s="258">
        <f>K36</f>
        <v>101668.24776078029</v>
      </c>
      <c r="L106" s="258"/>
      <c r="M106" s="258">
        <v>98744.151407699988</v>
      </c>
      <c r="N106" s="258">
        <v>98744.151407699988</v>
      </c>
      <c r="O106" s="258">
        <v>98940.269777329799</v>
      </c>
      <c r="P106" s="258">
        <v>98940.269777329799</v>
      </c>
      <c r="Q106" s="258">
        <v>98258.985487460028</v>
      </c>
      <c r="R106" s="258">
        <v>98258.985487460028</v>
      </c>
      <c r="S106" s="258">
        <f>S36</f>
        <v>96039.543704459997</v>
      </c>
      <c r="T106" s="258">
        <f>+S106</f>
        <v>96039.543704459997</v>
      </c>
      <c r="U106" s="258">
        <f>U36</f>
        <v>92817.744119980198</v>
      </c>
      <c r="V106" s="258">
        <f>+U106</f>
        <v>92817.744119980198</v>
      </c>
      <c r="W106" s="258">
        <f>W36</f>
        <v>90460.14825605003</v>
      </c>
      <c r="X106" s="258">
        <f>+W106</f>
        <v>90460.14825605003</v>
      </c>
      <c r="Y106" s="258">
        <f>Y36</f>
        <v>88945.039514610005</v>
      </c>
      <c r="Z106" s="258">
        <f>+Y106</f>
        <v>88945.039514610005</v>
      </c>
      <c r="AA106" s="258">
        <f>AA36</f>
        <v>87527.837190519887</v>
      </c>
      <c r="AB106" s="258">
        <f>+AA106</f>
        <v>87527.837190519887</v>
      </c>
      <c r="AC106" s="258">
        <f>AC36</f>
        <v>84901.214854689984</v>
      </c>
      <c r="AD106" s="258">
        <f>+AC106</f>
        <v>84901.214854689984</v>
      </c>
      <c r="AE106" s="258">
        <f>AE36</f>
        <v>82944.802144999994</v>
      </c>
      <c r="AF106" s="258">
        <f>+AE106</f>
        <v>82944.802144999994</v>
      </c>
      <c r="AG106" s="258">
        <f>AG36</f>
        <v>81336.069999999992</v>
      </c>
      <c r="AH106" s="258">
        <f>+AG106</f>
        <v>81336.069999999992</v>
      </c>
      <c r="AI106" s="258">
        <f>AI36</f>
        <v>79286.388672980014</v>
      </c>
      <c r="AJ106" s="258">
        <f>+AI106</f>
        <v>79286.388672980014</v>
      </c>
      <c r="AK106" s="258">
        <f>AK36</f>
        <v>44307.5</v>
      </c>
      <c r="AL106" s="258">
        <f>+AK106</f>
        <v>44307.5</v>
      </c>
      <c r="AM106" s="258">
        <f>AM36</f>
        <v>43779.16</v>
      </c>
      <c r="AN106" s="258">
        <f>+AM106</f>
        <v>43779.16</v>
      </c>
      <c r="AO106" s="258">
        <f>AO36</f>
        <v>42793.5</v>
      </c>
      <c r="AP106" s="258">
        <f>+AO106</f>
        <v>42793.5</v>
      </c>
      <c r="AQ106" s="258">
        <f>AQ36</f>
        <v>42090.69</v>
      </c>
      <c r="AR106" s="258">
        <f>+AQ106</f>
        <v>42090.69</v>
      </c>
      <c r="AS106" s="258">
        <f>AS36</f>
        <v>40483.611327409999</v>
      </c>
      <c r="AT106" s="258">
        <f>+AS106</f>
        <v>40483.611327409999</v>
      </c>
    </row>
    <row r="107" spans="1:46" ht="13.5" thickBot="1">
      <c r="A107" s="321" t="s">
        <v>380</v>
      </c>
      <c r="B107" s="268" t="s">
        <v>196</v>
      </c>
      <c r="C107" s="269">
        <v>5.0440170793142787E-3</v>
      </c>
      <c r="D107" s="269">
        <v>4.6685081789919654E-3</v>
      </c>
      <c r="E107" s="269">
        <v>6.0000000000000001E-3</v>
      </c>
      <c r="F107" s="269">
        <v>6.0000000000000001E-3</v>
      </c>
      <c r="G107" s="269">
        <v>3.0348509308356797E-4</v>
      </c>
      <c r="H107" s="269">
        <v>1.2161047789600637E-3</v>
      </c>
      <c r="I107" s="269">
        <v>-4.1815259487132875E-6</v>
      </c>
      <c r="J107" s="269">
        <v>9.326404113325663E-4</v>
      </c>
      <c r="K107" s="269">
        <f>K105/K106</f>
        <v>-4.9154940952935908E-4</v>
      </c>
      <c r="L107" s="269"/>
      <c r="M107" s="269">
        <v>-1.3511895707592398E-3</v>
      </c>
      <c r="N107" s="269">
        <v>-1.3511895707592398E-3</v>
      </c>
      <c r="O107" s="269">
        <v>3.571806614185861E-4</v>
      </c>
      <c r="P107" s="269">
        <v>4.5879667715713644E-4</v>
      </c>
      <c r="Q107" s="269">
        <v>3.2517553456671731E-4</v>
      </c>
      <c r="R107" s="269">
        <v>4.8168568507325727E-4</v>
      </c>
      <c r="S107" s="269">
        <f>S105/S106</f>
        <v>2.5129968893680552E-4</v>
      </c>
      <c r="T107" s="269">
        <f>T105/T106</f>
        <v>2.9781363203563495E-4</v>
      </c>
      <c r="U107" s="269">
        <f>U105/U106</f>
        <v>2.1135930919004934E-4</v>
      </c>
      <c r="V107" s="269">
        <f>V105/V106</f>
        <v>2.1135930919004934E-4</v>
      </c>
      <c r="W107" s="269">
        <f>W105/W106</f>
        <v>-2.2267368988810845E-4</v>
      </c>
      <c r="X107" s="269">
        <f t="shared" ref="X107:AT107" si="45">X105/X106</f>
        <v>-5.7015258045492196E-4</v>
      </c>
      <c r="Y107" s="269">
        <f t="shared" si="45"/>
        <v>-9.7708677069389778E-5</v>
      </c>
      <c r="Z107" s="269">
        <f t="shared" si="45"/>
        <v>6.4676460584925388E-4</v>
      </c>
      <c r="AA107" s="269">
        <f t="shared" si="45"/>
        <v>-4.8200263327904052E-4</v>
      </c>
      <c r="AB107" s="269">
        <f t="shared" si="45"/>
        <v>2.4003537282928076E-4</v>
      </c>
      <c r="AC107" s="269">
        <f t="shared" si="45"/>
        <v>-1.2495613632779172E-3</v>
      </c>
      <c r="AD107" s="269">
        <f t="shared" si="45"/>
        <v>-1.2495613632779172E-3</v>
      </c>
      <c r="AE107" s="269">
        <f t="shared" si="45"/>
        <v>9.0370916246876808E-4</v>
      </c>
      <c r="AF107" s="269">
        <f t="shared" si="45"/>
        <v>0</v>
      </c>
      <c r="AG107" s="269">
        <f t="shared" si="45"/>
        <v>5.3344717231733861E-4</v>
      </c>
      <c r="AH107" s="269">
        <f t="shared" si="45"/>
        <v>1.6528053661373328E-4</v>
      </c>
      <c r="AI107" s="269">
        <f t="shared" si="45"/>
        <v>7.3353499425003776E-4</v>
      </c>
      <c r="AJ107" s="269">
        <f t="shared" si="45"/>
        <v>1.0218901299207423E-3</v>
      </c>
      <c r="AK107" s="269">
        <f t="shared" si="45"/>
        <v>8.0568306038034641E-4</v>
      </c>
      <c r="AL107" s="269">
        <f t="shared" si="45"/>
        <v>8.0568306038034641E-4</v>
      </c>
      <c r="AM107" s="269">
        <f t="shared" si="45"/>
        <v>1.2745790462859495E-3</v>
      </c>
      <c r="AN107" s="269">
        <f t="shared" si="45"/>
        <v>1.6130863455898032E-3</v>
      </c>
      <c r="AO107" s="269">
        <f t="shared" si="45"/>
        <v>1.1903574243649255E-3</v>
      </c>
      <c r="AP107" s="269">
        <f t="shared" si="45"/>
        <v>-1.8542027664705276E-4</v>
      </c>
      <c r="AQ107" s="269">
        <f t="shared" si="45"/>
        <v>1.9164091495153528E-3</v>
      </c>
      <c r="AR107" s="269">
        <f t="shared" si="45"/>
        <v>3.3352890005988352E-3</v>
      </c>
      <c r="AS107" s="269">
        <f t="shared" si="45"/>
        <v>5.0088855991086995E-4</v>
      </c>
      <c r="AT107" s="269">
        <f t="shared" si="45"/>
        <v>1.2350676819720082E-4</v>
      </c>
    </row>
    <row r="108" spans="1:46">
      <c r="A108" s="252"/>
      <c r="B108" s="255"/>
      <c r="C108" s="264"/>
      <c r="D108" s="264"/>
      <c r="E108" s="264"/>
      <c r="F108" s="264"/>
      <c r="G108" s="264"/>
      <c r="H108" s="264"/>
      <c r="I108" s="264"/>
      <c r="J108" s="264"/>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64"/>
      <c r="AO108" s="264"/>
      <c r="AP108" s="264"/>
      <c r="AQ108" s="264"/>
      <c r="AR108" s="264"/>
      <c r="AS108" s="264"/>
      <c r="AT108" s="264"/>
    </row>
    <row r="109" spans="1:46">
      <c r="A109" s="252"/>
      <c r="B109" s="255" t="s">
        <v>328</v>
      </c>
      <c r="C109" s="258">
        <v>6332.45</v>
      </c>
      <c r="D109" s="258"/>
      <c r="E109" s="258">
        <v>7017</v>
      </c>
      <c r="F109" s="258"/>
      <c r="G109" s="258">
        <v>7924.9314160481954</v>
      </c>
      <c r="H109" s="258"/>
      <c r="I109" s="258">
        <v>7330.4661390100937</v>
      </c>
      <c r="J109" s="258"/>
      <c r="K109" s="258">
        <v>6466.5740829999986</v>
      </c>
      <c r="L109" s="258"/>
      <c r="M109" s="258">
        <v>6226.2861937999987</v>
      </c>
      <c r="N109" s="258"/>
      <c r="O109" s="258">
        <v>6316.5747439999986</v>
      </c>
      <c r="P109" s="258"/>
      <c r="Q109" s="258">
        <v>6312.7258069999998</v>
      </c>
      <c r="R109" s="258"/>
      <c r="S109" s="258">
        <v>5125.3235400000003</v>
      </c>
      <c r="T109" s="264"/>
      <c r="U109" s="258">
        <v>4778.3094410895192</v>
      </c>
      <c r="V109" s="264"/>
      <c r="W109" s="258"/>
      <c r="X109" s="264"/>
      <c r="Y109" s="273"/>
      <c r="Z109" s="283"/>
      <c r="AA109" s="273"/>
      <c r="AB109" s="283"/>
      <c r="AC109" s="273"/>
      <c r="AD109" s="283"/>
      <c r="AE109" s="273"/>
      <c r="AF109" s="283"/>
      <c r="AG109" s="273"/>
      <c r="AH109" s="283"/>
      <c r="AI109" s="258"/>
      <c r="AJ109" s="264"/>
      <c r="AK109" s="258"/>
      <c r="AL109" s="264"/>
      <c r="AM109" s="258"/>
      <c r="AN109" s="264"/>
      <c r="AO109" s="258"/>
      <c r="AP109" s="264"/>
      <c r="AQ109" s="258"/>
      <c r="AR109" s="264"/>
      <c r="AS109" s="258"/>
      <c r="AT109" s="264"/>
    </row>
    <row r="110" spans="1:46">
      <c r="A110" s="252"/>
      <c r="B110" s="255" t="s">
        <v>219</v>
      </c>
      <c r="C110" s="258">
        <v>112381.12907763624</v>
      </c>
      <c r="D110" s="258"/>
      <c r="E110" s="258">
        <v>108811</v>
      </c>
      <c r="F110" s="258"/>
      <c r="G110" s="258">
        <v>107035.45492119202</v>
      </c>
      <c r="H110" s="258"/>
      <c r="I110" s="258">
        <v>104037.30788707999</v>
      </c>
      <c r="J110" s="258"/>
      <c r="K110" s="258">
        <v>101668.24776078029</v>
      </c>
      <c r="L110" s="258"/>
      <c r="M110" s="258">
        <f>+M36</f>
        <v>98744.151407699988</v>
      </c>
      <c r="N110" s="258"/>
      <c r="O110" s="258">
        <f>+O36</f>
        <v>98940.269777329799</v>
      </c>
      <c r="P110" s="258"/>
      <c r="Q110" s="258">
        <f>+Q36</f>
        <v>98258.985487460028</v>
      </c>
      <c r="R110" s="258"/>
      <c r="S110" s="258">
        <f>+S36</f>
        <v>96039.543704459997</v>
      </c>
      <c r="T110" s="264"/>
      <c r="U110" s="258">
        <f>+U36</f>
        <v>92817.744119980198</v>
      </c>
      <c r="V110" s="264"/>
      <c r="W110" s="258"/>
      <c r="X110" s="264"/>
      <c r="Y110" s="258"/>
      <c r="Z110" s="264"/>
      <c r="AA110" s="258"/>
      <c r="AB110" s="264"/>
      <c r="AC110" s="258"/>
      <c r="AD110" s="264"/>
      <c r="AE110" s="258"/>
      <c r="AF110" s="264"/>
      <c r="AG110" s="258"/>
      <c r="AH110" s="264"/>
      <c r="AI110" s="258"/>
      <c r="AJ110" s="264"/>
      <c r="AK110" s="258"/>
      <c r="AL110" s="264"/>
      <c r="AM110" s="258"/>
      <c r="AN110" s="264"/>
      <c r="AO110" s="258"/>
      <c r="AP110" s="264"/>
      <c r="AQ110" s="258"/>
      <c r="AR110" s="264"/>
      <c r="AS110" s="258"/>
      <c r="AT110" s="264"/>
    </row>
    <row r="111" spans="1:46" ht="13.5" thickBot="1">
      <c r="A111" s="321" t="s">
        <v>381</v>
      </c>
      <c r="B111" s="268" t="s">
        <v>327</v>
      </c>
      <c r="C111" s="284">
        <v>5.6347983437907569E-2</v>
      </c>
      <c r="D111" s="284"/>
      <c r="E111" s="284">
        <v>6.4000000000000001E-2</v>
      </c>
      <c r="F111" s="284"/>
      <c r="G111" s="284">
        <v>7.404024602766586E-2</v>
      </c>
      <c r="H111" s="284"/>
      <c r="I111" s="284">
        <v>7.0459975252016652E-2</v>
      </c>
      <c r="J111" s="284"/>
      <c r="K111" s="284">
        <f>K109/K110</f>
        <v>6.3604657554593505E-2</v>
      </c>
      <c r="L111" s="284"/>
      <c r="M111" s="284">
        <f>M109/M110</f>
        <v>6.3054733926393117E-2</v>
      </c>
      <c r="N111" s="284"/>
      <c r="O111" s="284">
        <f>O109/O110</f>
        <v>6.3842303626377578E-2</v>
      </c>
      <c r="P111" s="284"/>
      <c r="Q111" s="284">
        <f>Q109/Q110</f>
        <v>6.4245786537310015E-2</v>
      </c>
      <c r="R111" s="284"/>
      <c r="S111" s="284">
        <f>S109/S110</f>
        <v>5.3366804363128025E-2</v>
      </c>
      <c r="T111" s="275"/>
      <c r="U111" s="284">
        <f>U109/U110</f>
        <v>5.1480559955355859E-2</v>
      </c>
      <c r="V111" s="275"/>
      <c r="W111" s="284"/>
      <c r="X111" s="275"/>
      <c r="Y111" s="284"/>
      <c r="Z111" s="275"/>
      <c r="AA111" s="284"/>
      <c r="AB111" s="275"/>
      <c r="AC111" s="284"/>
      <c r="AD111" s="275"/>
      <c r="AE111" s="284"/>
      <c r="AF111" s="275"/>
      <c r="AG111" s="284"/>
      <c r="AH111" s="275"/>
      <c r="AI111" s="284"/>
      <c r="AJ111" s="275"/>
      <c r="AK111" s="284"/>
      <c r="AL111" s="275"/>
      <c r="AM111" s="284"/>
      <c r="AN111" s="275"/>
      <c r="AO111" s="284"/>
      <c r="AP111" s="275"/>
      <c r="AQ111" s="284"/>
      <c r="AR111" s="275"/>
      <c r="AS111" s="284"/>
      <c r="AT111" s="275"/>
    </row>
    <row r="112" spans="1:46" ht="15">
      <c r="A112" s="252"/>
      <c r="C112" s="365"/>
      <c r="D112" s="365"/>
      <c r="E112" s="365"/>
      <c r="F112" s="365"/>
      <c r="G112" s="365"/>
      <c r="H112" s="365"/>
      <c r="I112" s="365"/>
      <c r="J112" s="365"/>
      <c r="K112" s="365"/>
      <c r="L112" s="365"/>
      <c r="M112" s="365"/>
      <c r="N112" s="365"/>
      <c r="O112" s="364"/>
      <c r="P112" s="365"/>
      <c r="Q112" s="365"/>
      <c r="R112" s="365"/>
      <c r="S112" s="365"/>
      <c r="T112" s="365"/>
      <c r="U112" s="365"/>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c r="AS112" s="264"/>
      <c r="AT112" s="264"/>
    </row>
    <row r="113" spans="1:46">
      <c r="A113" s="252"/>
      <c r="B113" s="255" t="s">
        <v>329</v>
      </c>
      <c r="C113" s="258">
        <v>825.87</v>
      </c>
      <c r="D113" s="258"/>
      <c r="E113" s="258">
        <v>518</v>
      </c>
      <c r="F113" s="258"/>
      <c r="G113" s="258">
        <v>455.73847552582748</v>
      </c>
      <c r="H113" s="258"/>
      <c r="I113" s="258">
        <v>493.5166941326089</v>
      </c>
      <c r="J113" s="258"/>
      <c r="K113" s="258">
        <v>469.47978100000034</v>
      </c>
      <c r="L113" s="258"/>
      <c r="M113" s="258">
        <v>427.0088410000003</v>
      </c>
      <c r="N113" s="258"/>
      <c r="O113" s="258">
        <v>456.23614999999995</v>
      </c>
      <c r="P113" s="258"/>
      <c r="Q113" s="258">
        <v>527.34799600000008</v>
      </c>
      <c r="R113" s="258"/>
      <c r="S113" s="258">
        <v>429.91798600000004</v>
      </c>
      <c r="T113" s="264"/>
      <c r="U113" s="258">
        <v>562.08029052990287</v>
      </c>
      <c r="V113" s="264"/>
      <c r="W113" s="258"/>
      <c r="X113" s="264"/>
      <c r="Y113" s="273"/>
      <c r="Z113" s="283"/>
      <c r="AA113" s="273"/>
      <c r="AB113" s="283"/>
      <c r="AC113" s="273"/>
      <c r="AD113" s="283"/>
      <c r="AE113" s="273"/>
      <c r="AF113" s="283"/>
      <c r="AG113" s="273"/>
      <c r="AH113" s="283"/>
      <c r="AI113" s="258"/>
      <c r="AJ113" s="264"/>
      <c r="AK113" s="258"/>
      <c r="AL113" s="264"/>
      <c r="AM113" s="258"/>
      <c r="AN113" s="264"/>
      <c r="AO113" s="258"/>
      <c r="AP113" s="264"/>
      <c r="AQ113" s="258"/>
      <c r="AR113" s="264"/>
      <c r="AS113" s="258"/>
      <c r="AT113" s="264"/>
    </row>
    <row r="114" spans="1:46">
      <c r="A114" s="252"/>
      <c r="B114" s="255" t="s">
        <v>219</v>
      </c>
      <c r="C114" s="258">
        <v>112381.12907763624</v>
      </c>
      <c r="D114" s="258"/>
      <c r="E114" s="258">
        <v>108811</v>
      </c>
      <c r="F114" s="258"/>
      <c r="G114" s="258">
        <v>107035.45492119202</v>
      </c>
      <c r="H114" s="258"/>
      <c r="I114" s="258">
        <v>104037.30788707999</v>
      </c>
      <c r="J114" s="258"/>
      <c r="K114" s="258">
        <v>101668.24776078029</v>
      </c>
      <c r="L114" s="258"/>
      <c r="M114" s="258">
        <f>M36</f>
        <v>98744.151407699988</v>
      </c>
      <c r="N114" s="258"/>
      <c r="O114" s="258">
        <f>O36</f>
        <v>98940.269777329799</v>
      </c>
      <c r="P114" s="258"/>
      <c r="Q114" s="258">
        <f>Q36</f>
        <v>98258.985487460028</v>
      </c>
      <c r="R114" s="258"/>
      <c r="S114" s="258">
        <f>S36</f>
        <v>96039.543704459997</v>
      </c>
      <c r="T114" s="264"/>
      <c r="U114" s="258">
        <f>U36</f>
        <v>92817.744119980198</v>
      </c>
      <c r="V114" s="264"/>
      <c r="W114" s="258"/>
      <c r="X114" s="264"/>
      <c r="Y114" s="258"/>
      <c r="Z114" s="264"/>
      <c r="AA114" s="258"/>
      <c r="AB114" s="264"/>
      <c r="AC114" s="258"/>
      <c r="AD114" s="264"/>
      <c r="AE114" s="258"/>
      <c r="AF114" s="264"/>
      <c r="AG114" s="258"/>
      <c r="AH114" s="264"/>
      <c r="AI114" s="258"/>
      <c r="AJ114" s="264"/>
      <c r="AK114" s="258"/>
      <c r="AL114" s="264"/>
      <c r="AM114" s="258"/>
      <c r="AN114" s="264"/>
      <c r="AO114" s="258"/>
      <c r="AP114" s="264"/>
      <c r="AQ114" s="258"/>
      <c r="AR114" s="264"/>
      <c r="AS114" s="258"/>
      <c r="AT114" s="264"/>
    </row>
    <row r="115" spans="1:46" ht="13.5" thickBot="1">
      <c r="A115" s="321" t="s">
        <v>382</v>
      </c>
      <c r="B115" s="268" t="s">
        <v>330</v>
      </c>
      <c r="C115" s="284">
        <v>7.3488316657636023E-3</v>
      </c>
      <c r="D115" s="284"/>
      <c r="E115" s="284">
        <v>5.0000000000000001E-3</v>
      </c>
      <c r="F115" s="284"/>
      <c r="G115" s="284">
        <v>4.2578272392206698E-3</v>
      </c>
      <c r="H115" s="284"/>
      <c r="I115" s="284">
        <v>4.743651139726357E-3</v>
      </c>
      <c r="J115" s="284"/>
      <c r="K115" s="284">
        <f>K113/K114</f>
        <v>4.6177620972150529E-3</v>
      </c>
      <c r="L115" s="284"/>
      <c r="M115" s="284">
        <f>M113/M114</f>
        <v>4.3243962798054135E-3</v>
      </c>
      <c r="N115" s="284"/>
      <c r="O115" s="284">
        <f>O113/O114</f>
        <v>4.6112280775743083E-3</v>
      </c>
      <c r="P115" s="284"/>
      <c r="Q115" s="284">
        <f>Q113/Q114</f>
        <v>5.3669187950989086E-3</v>
      </c>
      <c r="R115" s="284"/>
      <c r="S115" s="284">
        <f>S113/S114</f>
        <v>4.4764684359910696E-3</v>
      </c>
      <c r="T115" s="275"/>
      <c r="U115" s="284">
        <f>U113/U114</f>
        <v>6.0557417750137709E-3</v>
      </c>
      <c r="V115" s="275"/>
      <c r="W115" s="284"/>
      <c r="X115" s="275"/>
      <c r="Y115" s="284"/>
      <c r="Z115" s="275"/>
      <c r="AA115" s="284"/>
      <c r="AB115" s="275"/>
      <c r="AC115" s="284"/>
      <c r="AD115" s="275"/>
      <c r="AE115" s="284"/>
      <c r="AF115" s="275"/>
      <c r="AG115" s="284"/>
      <c r="AH115" s="275"/>
      <c r="AI115" s="284"/>
      <c r="AJ115" s="275"/>
      <c r="AK115" s="284"/>
      <c r="AL115" s="275"/>
      <c r="AM115" s="284"/>
      <c r="AN115" s="275"/>
      <c r="AO115" s="284"/>
      <c r="AP115" s="275"/>
      <c r="AQ115" s="284"/>
      <c r="AR115" s="275"/>
      <c r="AS115" s="284"/>
      <c r="AT115" s="275"/>
    </row>
    <row r="116" spans="1:46">
      <c r="A116" s="252"/>
      <c r="B116" s="255"/>
      <c r="C116" s="264"/>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c r="AA116" s="264"/>
      <c r="AB116" s="264"/>
      <c r="AC116" s="264"/>
      <c r="AD116" s="264"/>
      <c r="AE116" s="264"/>
      <c r="AF116" s="264"/>
      <c r="AG116" s="264"/>
      <c r="AH116" s="264"/>
      <c r="AI116" s="264"/>
      <c r="AJ116" s="264"/>
      <c r="AK116" s="264"/>
      <c r="AL116" s="264"/>
      <c r="AM116" s="264"/>
      <c r="AN116" s="264"/>
      <c r="AO116" s="264"/>
      <c r="AP116" s="264"/>
      <c r="AQ116" s="264"/>
      <c r="AR116" s="264"/>
      <c r="AS116" s="264"/>
      <c r="AT116" s="264"/>
    </row>
    <row r="117" spans="1:46">
      <c r="A117" s="252"/>
      <c r="B117" s="255" t="s">
        <v>218</v>
      </c>
      <c r="C117" s="258">
        <v>390.82376499999998</v>
      </c>
      <c r="D117" s="258"/>
      <c r="E117" s="258">
        <v>476</v>
      </c>
      <c r="F117" s="258"/>
      <c r="G117" s="258">
        <v>406.88716299999999</v>
      </c>
      <c r="H117" s="258"/>
      <c r="I117" s="258">
        <v>306.28355399999998</v>
      </c>
      <c r="J117" s="258"/>
      <c r="K117" s="258">
        <v>341.524</v>
      </c>
      <c r="L117" s="258"/>
      <c r="M117" s="258">
        <v>307.79300000000001</v>
      </c>
      <c r="N117" s="258"/>
      <c r="O117" s="258">
        <f>66.977712+247.212</f>
        <v>314.18971199999999</v>
      </c>
      <c r="P117" s="258"/>
      <c r="Q117" s="258">
        <f>277.694+73.185594</f>
        <v>350.879594</v>
      </c>
      <c r="R117" s="258"/>
      <c r="S117" s="258">
        <v>313.64925100000005</v>
      </c>
      <c r="T117" s="264"/>
      <c r="U117" s="258">
        <v>231.518</v>
      </c>
      <c r="V117" s="264"/>
      <c r="W117" s="258">
        <v>286.57365616999999</v>
      </c>
      <c r="X117" s="264"/>
      <c r="Y117" s="273">
        <v>284.02508992999998</v>
      </c>
      <c r="Z117" s="283"/>
      <c r="AA117" s="273">
        <v>262.17069946000004</v>
      </c>
      <c r="AB117" s="283"/>
      <c r="AC117" s="273">
        <v>222.20291896000003</v>
      </c>
      <c r="AD117" s="283"/>
      <c r="AE117" s="273">
        <v>232.715</v>
      </c>
      <c r="AF117" s="283"/>
      <c r="AG117" s="273">
        <v>336.17699999999996</v>
      </c>
      <c r="AH117" s="283"/>
      <c r="AI117" s="258">
        <v>332.45699999999999</v>
      </c>
      <c r="AJ117" s="264"/>
      <c r="AK117" s="258">
        <v>259.5</v>
      </c>
      <c r="AL117" s="264"/>
      <c r="AM117" s="258">
        <v>286.5</v>
      </c>
      <c r="AN117" s="264"/>
      <c r="AO117" s="258">
        <v>331.45699999999999</v>
      </c>
      <c r="AP117" s="264"/>
      <c r="AQ117" s="258">
        <v>373.90199999999999</v>
      </c>
      <c r="AR117" s="264"/>
      <c r="AS117" s="258">
        <v>300.7</v>
      </c>
      <c r="AT117" s="264"/>
    </row>
    <row r="118" spans="1:46">
      <c r="A118" s="252"/>
      <c r="B118" s="255" t="s">
        <v>219</v>
      </c>
      <c r="C118" s="258">
        <v>112381.12907763624</v>
      </c>
      <c r="D118" s="258"/>
      <c r="E118" s="258">
        <v>108811</v>
      </c>
      <c r="F118" s="258"/>
      <c r="G118" s="258">
        <v>107035.45492119202</v>
      </c>
      <c r="H118" s="258"/>
      <c r="I118" s="258">
        <v>104037.30788707999</v>
      </c>
      <c r="J118" s="258"/>
      <c r="K118" s="258">
        <v>101668.24776078029</v>
      </c>
      <c r="L118" s="258"/>
      <c r="M118" s="258">
        <v>98744.151407699988</v>
      </c>
      <c r="N118" s="258"/>
      <c r="O118" s="258">
        <f>O36</f>
        <v>98940.269777329799</v>
      </c>
      <c r="P118" s="258"/>
      <c r="Q118" s="258">
        <f>Q36</f>
        <v>98258.985487460028</v>
      </c>
      <c r="R118" s="258"/>
      <c r="S118" s="258">
        <v>96039.543704459997</v>
      </c>
      <c r="T118" s="264"/>
      <c r="U118" s="258">
        <f>U36</f>
        <v>92817.744119980198</v>
      </c>
      <c r="V118" s="264"/>
      <c r="W118" s="258">
        <f>W36</f>
        <v>90460.14825605003</v>
      </c>
      <c r="X118" s="264"/>
      <c r="Y118" s="258">
        <f>Y36</f>
        <v>88945.039514610005</v>
      </c>
      <c r="Z118" s="264"/>
      <c r="AA118" s="258">
        <f>AA36</f>
        <v>87527.837190519887</v>
      </c>
      <c r="AB118" s="264"/>
      <c r="AC118" s="258">
        <f>AC36</f>
        <v>84901.214854689984</v>
      </c>
      <c r="AD118" s="264"/>
      <c r="AE118" s="258">
        <f>AE36</f>
        <v>82944.802144999994</v>
      </c>
      <c r="AF118" s="264"/>
      <c r="AG118" s="258">
        <f>AG36</f>
        <v>81336.069999999992</v>
      </c>
      <c r="AH118" s="264"/>
      <c r="AI118" s="258">
        <f>AI36</f>
        <v>79286.388672980014</v>
      </c>
      <c r="AJ118" s="264"/>
      <c r="AK118" s="258">
        <f>AK36</f>
        <v>44307.5</v>
      </c>
      <c r="AL118" s="264"/>
      <c r="AM118" s="258">
        <f>AM36</f>
        <v>43779.16</v>
      </c>
      <c r="AN118" s="264"/>
      <c r="AO118" s="258">
        <f>AO36</f>
        <v>42793.5</v>
      </c>
      <c r="AP118" s="264"/>
      <c r="AQ118" s="258">
        <f>AQ36</f>
        <v>42090.69</v>
      </c>
      <c r="AR118" s="264"/>
      <c r="AS118" s="258">
        <f>AS36</f>
        <v>40483.611327409999</v>
      </c>
      <c r="AT118" s="264"/>
    </row>
    <row r="119" spans="1:46" ht="13.5" thickBot="1">
      <c r="A119" s="321" t="s">
        <v>383</v>
      </c>
      <c r="B119" s="268" t="s">
        <v>235</v>
      </c>
      <c r="C119" s="284">
        <v>3.4776636274049823E-3</v>
      </c>
      <c r="D119" s="284"/>
      <c r="E119" s="284">
        <v>4.0000000000000001E-3</v>
      </c>
      <c r="F119" s="284"/>
      <c r="G119" s="284">
        <v>3.801424147723598E-3</v>
      </c>
      <c r="H119" s="284"/>
      <c r="I119" s="284">
        <v>2.9439780807518972E-3</v>
      </c>
      <c r="J119" s="284"/>
      <c r="K119" s="284">
        <f>K117/K118</f>
        <v>3.3592002175899297E-3</v>
      </c>
      <c r="L119" s="284"/>
      <c r="M119" s="284">
        <f>M117/M118</f>
        <v>3.117075751951812E-3</v>
      </c>
      <c r="N119" s="284"/>
      <c r="O119" s="284">
        <f>O117/O118</f>
        <v>3.175549376478356E-3</v>
      </c>
      <c r="P119" s="284"/>
      <c r="Q119" s="284">
        <f>Q117/Q118</f>
        <v>3.570966993596528E-3</v>
      </c>
      <c r="R119" s="284"/>
      <c r="S119" s="284">
        <f>S117/S118</f>
        <v>3.2658344563275391E-3</v>
      </c>
      <c r="T119" s="275"/>
      <c r="U119" s="284">
        <f>U117/U118</f>
        <v>2.4943290983319944E-3</v>
      </c>
      <c r="V119" s="275"/>
      <c r="W119" s="284">
        <f>W117/W118</f>
        <v>3.1679547479719476E-3</v>
      </c>
      <c r="X119" s="275"/>
      <c r="Y119" s="284">
        <f>Y117/Y118</f>
        <v>3.193265093590142E-3</v>
      </c>
      <c r="Z119" s="275"/>
      <c r="AA119" s="284">
        <f>AA117/AA118</f>
        <v>2.9952836477535592E-3</v>
      </c>
      <c r="AB119" s="275"/>
      <c r="AC119" s="284">
        <f>AC117/AC118</f>
        <v>2.6171936330982365E-3</v>
      </c>
      <c r="AD119" s="275"/>
      <c r="AE119" s="284">
        <f>AE117/AE118</f>
        <v>2.8056610418236839E-3</v>
      </c>
      <c r="AF119" s="275"/>
      <c r="AG119" s="284">
        <f>AG117/AG118</f>
        <v>4.1331846989902509E-3</v>
      </c>
      <c r="AH119" s="275"/>
      <c r="AI119" s="284">
        <f>AI117/AI118</f>
        <v>4.193115685609451E-3</v>
      </c>
      <c r="AJ119" s="275"/>
      <c r="AK119" s="284">
        <f>AK117/AK118</f>
        <v>5.8567962534559611E-3</v>
      </c>
      <c r="AL119" s="275"/>
      <c r="AM119" s="284">
        <f>AM117/AM118</f>
        <v>6.5442096193714079E-3</v>
      </c>
      <c r="AN119" s="275"/>
      <c r="AO119" s="284">
        <f>AO117/AO118</f>
        <v>7.7454987322841083E-3</v>
      </c>
      <c r="AP119" s="275"/>
      <c r="AQ119" s="284">
        <f>AQ117/AQ118</f>
        <v>8.8832471028628887E-3</v>
      </c>
      <c r="AR119" s="275"/>
      <c r="AS119" s="284">
        <f>AS117/AS118</f>
        <v>7.4276970393796571E-3</v>
      </c>
      <c r="AT119" s="275"/>
    </row>
    <row r="120" spans="1:46">
      <c r="A120" s="252"/>
      <c r="B120" s="255"/>
      <c r="C120" s="264"/>
      <c r="D120" s="264"/>
      <c r="E120" s="264"/>
      <c r="F120" s="264"/>
      <c r="G120" s="264"/>
      <c r="H120" s="264"/>
      <c r="I120" s="264"/>
      <c r="J120" s="264"/>
      <c r="K120" s="264"/>
      <c r="L120" s="264"/>
      <c r="M120" s="264"/>
      <c r="N120" s="264"/>
      <c r="O120" s="264"/>
      <c r="P120" s="264"/>
      <c r="Q120" s="264"/>
      <c r="R120" s="264"/>
      <c r="S120" s="264"/>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64"/>
      <c r="AO120" s="264"/>
      <c r="AP120" s="264"/>
      <c r="AQ120" s="258"/>
      <c r="AR120" s="264"/>
      <c r="AS120" s="264"/>
      <c r="AT120" s="264"/>
    </row>
    <row r="121" spans="1:46">
      <c r="A121" s="252"/>
      <c r="B121" s="256" t="s">
        <v>220</v>
      </c>
      <c r="C121" s="258">
        <v>375.87459699999999</v>
      </c>
      <c r="D121" s="258"/>
      <c r="E121" s="258">
        <v>173</v>
      </c>
      <c r="F121" s="258"/>
      <c r="G121" s="258">
        <v>83.810366000000002</v>
      </c>
      <c r="H121" s="258"/>
      <c r="I121" s="258">
        <v>98.724193</v>
      </c>
      <c r="J121" s="258"/>
      <c r="K121" s="258">
        <v>105.97900000000001</v>
      </c>
      <c r="L121" s="258"/>
      <c r="M121" s="258">
        <v>111.137</v>
      </c>
      <c r="N121" s="258"/>
      <c r="O121" s="258">
        <f>4.789461+129.191</f>
        <v>133.98046099999999</v>
      </c>
      <c r="P121" s="258"/>
      <c r="Q121" s="258">
        <f>147.104+4.155131</f>
        <v>151.25913100000002</v>
      </c>
      <c r="R121" s="258"/>
      <c r="S121" s="258">
        <v>218.058446</v>
      </c>
      <c r="T121" s="264"/>
      <c r="U121" s="258">
        <v>252.654</v>
      </c>
      <c r="V121" s="264"/>
      <c r="W121" s="258">
        <v>254.45234506</v>
      </c>
      <c r="X121" s="264"/>
      <c r="Y121" s="258">
        <v>250.24210007000002</v>
      </c>
      <c r="Z121" s="264"/>
      <c r="AA121" s="258">
        <v>262.46432599999997</v>
      </c>
      <c r="AB121" s="264"/>
      <c r="AC121" s="258">
        <v>256.79862200000002</v>
      </c>
      <c r="AD121" s="264"/>
      <c r="AE121" s="258">
        <v>272.18251900000001</v>
      </c>
      <c r="AF121" s="264"/>
      <c r="AG121" s="258">
        <v>223.315</v>
      </c>
      <c r="AH121" s="264"/>
      <c r="AI121" s="258">
        <v>232.28300000000002</v>
      </c>
      <c r="AJ121" s="264"/>
      <c r="AK121" s="258">
        <v>219.3</v>
      </c>
      <c r="AL121" s="264"/>
      <c r="AM121" s="258">
        <v>256.5</v>
      </c>
      <c r="AN121" s="264"/>
      <c r="AO121" s="258">
        <v>211.9</v>
      </c>
      <c r="AP121" s="264"/>
      <c r="AQ121" s="258">
        <v>216.64699999999999</v>
      </c>
      <c r="AR121" s="264"/>
      <c r="AS121" s="263">
        <v>217.36</v>
      </c>
      <c r="AT121" s="264"/>
    </row>
    <row r="122" spans="1:46">
      <c r="A122" s="252"/>
      <c r="B122" s="255" t="s">
        <v>219</v>
      </c>
      <c r="C122" s="258">
        <v>112381.12907763624</v>
      </c>
      <c r="D122" s="258"/>
      <c r="E122" s="258">
        <v>108811</v>
      </c>
      <c r="F122" s="258"/>
      <c r="G122" s="258">
        <v>107035.45492119202</v>
      </c>
      <c r="H122" s="258"/>
      <c r="I122" s="258">
        <v>104037.30788707999</v>
      </c>
      <c r="J122" s="258"/>
      <c r="K122" s="258">
        <v>101668.24776078029</v>
      </c>
      <c r="L122" s="258"/>
      <c r="M122" s="258">
        <v>98744.151407699988</v>
      </c>
      <c r="N122" s="258"/>
      <c r="O122" s="258">
        <f>+O106</f>
        <v>98940.269777329799</v>
      </c>
      <c r="P122" s="258"/>
      <c r="Q122" s="258">
        <f>+Q106</f>
        <v>98258.985487460028</v>
      </c>
      <c r="R122" s="258"/>
      <c r="S122" s="258">
        <v>96039.543704459997</v>
      </c>
      <c r="T122" s="264"/>
      <c r="U122" s="258">
        <f>+U106</f>
        <v>92817.744119980198</v>
      </c>
      <c r="V122" s="264"/>
      <c r="W122" s="258">
        <f>W36</f>
        <v>90460.14825605003</v>
      </c>
      <c r="X122" s="264"/>
      <c r="Y122" s="258">
        <f>Y36</f>
        <v>88945.039514610005</v>
      </c>
      <c r="Z122" s="264"/>
      <c r="AA122" s="258">
        <f>AA36</f>
        <v>87527.837190519887</v>
      </c>
      <c r="AB122" s="264"/>
      <c r="AC122" s="258">
        <f>AC36</f>
        <v>84901.214854689984</v>
      </c>
      <c r="AD122" s="264"/>
      <c r="AE122" s="258">
        <f>AE36</f>
        <v>82944.802144999994</v>
      </c>
      <c r="AF122" s="264"/>
      <c r="AG122" s="258">
        <f>AG36</f>
        <v>81336.069999999992</v>
      </c>
      <c r="AH122" s="264"/>
      <c r="AI122" s="258">
        <f>AI36</f>
        <v>79286.388672980014</v>
      </c>
      <c r="AJ122" s="264"/>
      <c r="AK122" s="258">
        <f>AK36</f>
        <v>44307.5</v>
      </c>
      <c r="AL122" s="264"/>
      <c r="AM122" s="258">
        <f>AM36</f>
        <v>43779.16</v>
      </c>
      <c r="AN122" s="264"/>
      <c r="AO122" s="258">
        <f>AO36</f>
        <v>42793.5</v>
      </c>
      <c r="AP122" s="264"/>
      <c r="AQ122" s="258">
        <f>AQ36</f>
        <v>42090.69</v>
      </c>
      <c r="AR122" s="264"/>
      <c r="AS122" s="258">
        <f>AS36</f>
        <v>40483.611327409999</v>
      </c>
      <c r="AT122" s="264"/>
    </row>
    <row r="123" spans="1:46" ht="13.5" thickBot="1">
      <c r="A123" s="321" t="s">
        <v>384</v>
      </c>
      <c r="B123" s="281" t="s">
        <v>236</v>
      </c>
      <c r="C123" s="284">
        <v>3.3446415789285637E-3</v>
      </c>
      <c r="D123" s="284"/>
      <c r="E123" s="284">
        <v>2E-3</v>
      </c>
      <c r="F123" s="284"/>
      <c r="G123" s="284">
        <v>7.8301499313202178E-4</v>
      </c>
      <c r="H123" s="284"/>
      <c r="I123" s="284">
        <v>9.4893067693709704E-4</v>
      </c>
      <c r="J123" s="284"/>
      <c r="K123" s="284">
        <f>K121/K122</f>
        <v>1.0424001823004041E-3</v>
      </c>
      <c r="L123" s="284"/>
      <c r="M123" s="284">
        <f>M121/M122</f>
        <v>1.1255046341036622E-3</v>
      </c>
      <c r="N123" s="284"/>
      <c r="O123" s="284">
        <f>O121/O122</f>
        <v>1.3541549997946232E-3</v>
      </c>
      <c r="P123" s="284"/>
      <c r="Q123" s="284">
        <f>Q121/Q122</f>
        <v>1.5393923542931752E-3</v>
      </c>
      <c r="R123" s="284"/>
      <c r="S123" s="284">
        <f>S121/S122</f>
        <v>2.2705068931920961E-3</v>
      </c>
      <c r="T123" s="275"/>
      <c r="U123" s="284">
        <f>U121/U122</f>
        <v>2.7220441780335513E-3</v>
      </c>
      <c r="V123" s="275"/>
      <c r="W123" s="284">
        <f>W121/W122</f>
        <v>2.8128667702352794E-3</v>
      </c>
      <c r="X123" s="275"/>
      <c r="Y123" s="284">
        <f>Y121/Y122</f>
        <v>2.8134463870679999E-3</v>
      </c>
      <c r="Z123" s="275"/>
      <c r="AA123" s="284">
        <f>AA121/AA122</f>
        <v>2.9986383123885461E-3</v>
      </c>
      <c r="AB123" s="275"/>
      <c r="AC123" s="284">
        <f>AC121/AC122</f>
        <v>3.0246754706574654E-3</v>
      </c>
      <c r="AD123" s="275"/>
      <c r="AE123" s="284">
        <f>AE121/AE122</f>
        <v>3.2814897613979961E-3</v>
      </c>
      <c r="AF123" s="275"/>
      <c r="AG123" s="284">
        <f>AG121/AG122</f>
        <v>2.745583847363169E-3</v>
      </c>
      <c r="AH123" s="275"/>
      <c r="AI123" s="284">
        <f>AI121/AI122</f>
        <v>2.9296705763464754E-3</v>
      </c>
      <c r="AJ123" s="275"/>
      <c r="AK123" s="284">
        <f>AK121/AK122</f>
        <v>4.9495006488743439E-3</v>
      </c>
      <c r="AL123" s="275"/>
      <c r="AM123" s="284">
        <f>AM121/AM122</f>
        <v>5.8589520676047687E-3</v>
      </c>
      <c r="AN123" s="275"/>
      <c r="AO123" s="284">
        <f>AO121/AO122</f>
        <v>4.9516865879163895E-3</v>
      </c>
      <c r="AP123" s="275"/>
      <c r="AQ123" s="284">
        <f>AQ121/AQ122</f>
        <v>5.147147742172912E-3</v>
      </c>
      <c r="AR123" s="275"/>
      <c r="AS123" s="284">
        <f>AS121/AS122</f>
        <v>5.369086227068714E-3</v>
      </c>
      <c r="AT123" s="275"/>
    </row>
    <row r="124" spans="1:46">
      <c r="A124" s="252"/>
      <c r="B124" s="285"/>
      <c r="C124" s="286"/>
      <c r="D124" s="286"/>
      <c r="E124" s="286"/>
      <c r="F124" s="286"/>
      <c r="G124" s="286"/>
      <c r="H124" s="286"/>
      <c r="I124" s="286"/>
      <c r="J124" s="286"/>
      <c r="K124" s="286"/>
      <c r="L124" s="286"/>
      <c r="M124" s="286"/>
      <c r="N124" s="286"/>
      <c r="O124" s="286"/>
      <c r="P124" s="286"/>
      <c r="Q124" s="286"/>
      <c r="R124" s="286"/>
      <c r="S124" s="286"/>
      <c r="T124" s="286"/>
      <c r="U124" s="286"/>
      <c r="V124" s="286"/>
      <c r="W124" s="286"/>
      <c r="X124" s="286"/>
      <c r="Y124" s="286"/>
      <c r="Z124" s="286"/>
      <c r="AA124" s="286"/>
      <c r="AB124" s="286"/>
      <c r="AC124" s="286"/>
      <c r="AD124" s="286"/>
      <c r="AE124" s="286"/>
      <c r="AF124" s="286"/>
      <c r="AG124" s="286"/>
      <c r="AH124" s="286"/>
      <c r="AI124" s="286"/>
      <c r="AJ124" s="286"/>
      <c r="AK124" s="286"/>
      <c r="AL124" s="286"/>
      <c r="AM124" s="286"/>
      <c r="AN124" s="286"/>
      <c r="AO124" s="286"/>
      <c r="AP124" s="286"/>
      <c r="AQ124" s="287"/>
      <c r="AR124" s="286"/>
      <c r="AS124" s="286"/>
      <c r="AT124" s="286"/>
    </row>
    <row r="125" spans="1:46">
      <c r="A125" s="252"/>
      <c r="B125" s="255" t="s">
        <v>221</v>
      </c>
      <c r="C125" s="263">
        <v>325.07061999999996</v>
      </c>
      <c r="D125" s="263"/>
      <c r="E125" s="263">
        <v>427</v>
      </c>
      <c r="F125" s="263"/>
      <c r="G125" s="263">
        <v>310.01256999999998</v>
      </c>
      <c r="H125" s="263"/>
      <c r="I125" s="263">
        <v>262.34312599999998</v>
      </c>
      <c r="J125" s="263"/>
      <c r="K125" s="263">
        <f>K117-K132</f>
        <v>299.95699999999999</v>
      </c>
      <c r="L125" s="263"/>
      <c r="M125" s="263">
        <v>275.22500000000002</v>
      </c>
      <c r="N125" s="263"/>
      <c r="O125" s="263">
        <f>O117-O132</f>
        <v>264.33771200000001</v>
      </c>
      <c r="P125" s="263"/>
      <c r="Q125" s="263">
        <f>Q117-Q132</f>
        <v>286.767</v>
      </c>
      <c r="R125" s="263"/>
      <c r="S125" s="263">
        <v>257.55793400000005</v>
      </c>
      <c r="T125" s="288"/>
      <c r="U125" s="263">
        <v>193.17000000000002</v>
      </c>
      <c r="V125" s="288"/>
      <c r="W125" s="263">
        <v>244.41251417000001</v>
      </c>
      <c r="X125" s="288"/>
      <c r="Y125" s="263">
        <v>230.18639757</v>
      </c>
      <c r="Z125" s="288"/>
      <c r="AA125" s="263">
        <v>221.43033446000004</v>
      </c>
      <c r="AB125" s="288"/>
      <c r="AC125" s="263">
        <v>176.29389296000005</v>
      </c>
      <c r="AD125" s="289"/>
      <c r="AE125" s="263">
        <v>178.596238</v>
      </c>
      <c r="AF125" s="289"/>
      <c r="AG125" s="263">
        <v>286.62699999999995</v>
      </c>
      <c r="AH125" s="289"/>
      <c r="AI125" s="263">
        <v>285.33299999999997</v>
      </c>
      <c r="AJ125" s="289"/>
      <c r="AK125" s="263">
        <v>208.2</v>
      </c>
      <c r="AL125" s="288"/>
      <c r="AM125" s="263">
        <v>245.8</v>
      </c>
      <c r="AN125" s="288"/>
      <c r="AO125" s="263">
        <v>288.25700000000001</v>
      </c>
      <c r="AP125" s="265"/>
      <c r="AQ125" s="263">
        <v>323.09199999999998</v>
      </c>
      <c r="AR125" s="265"/>
      <c r="AS125" s="263">
        <v>250.7</v>
      </c>
      <c r="AT125" s="265"/>
    </row>
    <row r="126" spans="1:46">
      <c r="A126" s="252"/>
      <c r="B126" s="261" t="s">
        <v>222</v>
      </c>
      <c r="C126" s="262">
        <v>265.03777300000002</v>
      </c>
      <c r="D126" s="262"/>
      <c r="E126" s="262">
        <v>131</v>
      </c>
      <c r="F126" s="262"/>
      <c r="G126" s="262">
        <v>51.223824</v>
      </c>
      <c r="H126" s="262"/>
      <c r="I126" s="262">
        <v>62.184789000000002</v>
      </c>
      <c r="J126" s="262"/>
      <c r="K126" s="262">
        <f>K121-K136</f>
        <v>60.672000000000011</v>
      </c>
      <c r="L126" s="262"/>
      <c r="M126" s="262">
        <v>68.92</v>
      </c>
      <c r="N126" s="262"/>
      <c r="O126" s="262">
        <f>O121-O136</f>
        <v>90.962475999999995</v>
      </c>
      <c r="P126" s="262"/>
      <c r="Q126" s="262">
        <f>Q121-Q136</f>
        <v>87.037519000000032</v>
      </c>
      <c r="R126" s="262"/>
      <c r="S126" s="262">
        <v>129.45849700000002</v>
      </c>
      <c r="T126" s="290"/>
      <c r="U126" s="262">
        <v>160.41399999999999</v>
      </c>
      <c r="V126" s="290"/>
      <c r="W126" s="262">
        <v>150.86494906000001</v>
      </c>
      <c r="X126" s="290"/>
      <c r="Y126" s="262">
        <v>152.74032990000001</v>
      </c>
      <c r="Z126" s="290"/>
      <c r="AA126" s="262">
        <v>157.60262899999998</v>
      </c>
      <c r="AB126" s="290"/>
      <c r="AC126" s="262">
        <v>149.49618800000002</v>
      </c>
      <c r="AD126" s="291"/>
      <c r="AE126" s="262">
        <v>170.83889500000004</v>
      </c>
      <c r="AF126" s="291"/>
      <c r="AG126" s="262">
        <v>134.68</v>
      </c>
      <c r="AH126" s="291"/>
      <c r="AI126" s="262">
        <v>130.21000000000004</v>
      </c>
      <c r="AJ126" s="291"/>
      <c r="AK126" s="262">
        <v>119.80000000000001</v>
      </c>
      <c r="AL126" s="290"/>
      <c r="AM126" s="262">
        <v>150</v>
      </c>
      <c r="AN126" s="290"/>
      <c r="AO126" s="262">
        <v>109</v>
      </c>
      <c r="AP126" s="277"/>
      <c r="AQ126" s="262">
        <v>116.38699999999999</v>
      </c>
      <c r="AR126" s="277"/>
      <c r="AS126" s="262">
        <v>131.36000000000001</v>
      </c>
      <c r="AT126" s="277"/>
    </row>
    <row r="127" spans="1:46">
      <c r="A127" s="252"/>
      <c r="B127" s="292" t="s">
        <v>223</v>
      </c>
      <c r="C127" s="263">
        <v>590.10839299999998</v>
      </c>
      <c r="D127" s="263"/>
      <c r="E127" s="263">
        <v>558</v>
      </c>
      <c r="F127" s="263"/>
      <c r="G127" s="263">
        <v>361.23639399999996</v>
      </c>
      <c r="H127" s="263"/>
      <c r="I127" s="263">
        <v>324.52791500000001</v>
      </c>
      <c r="J127" s="263"/>
      <c r="K127" s="263">
        <f>K125+K126</f>
        <v>360.62900000000002</v>
      </c>
      <c r="L127" s="263"/>
      <c r="M127" s="263">
        <v>344.14500000000004</v>
      </c>
      <c r="N127" s="263"/>
      <c r="O127" s="263">
        <f>O125+O126</f>
        <v>355.30018799999999</v>
      </c>
      <c r="P127" s="263"/>
      <c r="Q127" s="263">
        <f>Q125+Q126</f>
        <v>373.80451900000003</v>
      </c>
      <c r="R127" s="263"/>
      <c r="S127" s="263">
        <f>S125+S126</f>
        <v>387.01643100000007</v>
      </c>
      <c r="T127" s="288"/>
      <c r="U127" s="263">
        <f>U125+U126</f>
        <v>353.584</v>
      </c>
      <c r="V127" s="288"/>
      <c r="W127" s="263">
        <f>W125+W126</f>
        <v>395.27746323000002</v>
      </c>
      <c r="X127" s="288"/>
      <c r="Y127" s="263">
        <f>Y125+Y126</f>
        <v>382.92672747</v>
      </c>
      <c r="Z127" s="288"/>
      <c r="AA127" s="263">
        <f>AA125+AA126</f>
        <v>379.03296346000002</v>
      </c>
      <c r="AB127" s="288"/>
      <c r="AC127" s="263">
        <f>AC125+AC126</f>
        <v>325.79008096000007</v>
      </c>
      <c r="AD127" s="289"/>
      <c r="AE127" s="263">
        <f>AE125+AE126</f>
        <v>349.43513300000006</v>
      </c>
      <c r="AF127" s="289"/>
      <c r="AG127" s="263">
        <f>AG125+AG126</f>
        <v>421.30699999999996</v>
      </c>
      <c r="AH127" s="289"/>
      <c r="AI127" s="263">
        <f>AI125+AI126</f>
        <v>415.54300000000001</v>
      </c>
      <c r="AJ127" s="289"/>
      <c r="AK127" s="263">
        <f>AK125+AK126</f>
        <v>328</v>
      </c>
      <c r="AL127" s="288"/>
      <c r="AM127" s="263">
        <f>AM125+AM126</f>
        <v>395.8</v>
      </c>
      <c r="AN127" s="288"/>
      <c r="AO127" s="263">
        <f>AO125+AO126</f>
        <v>397.25700000000001</v>
      </c>
      <c r="AP127" s="288"/>
      <c r="AQ127" s="263">
        <f>AQ125+AQ126</f>
        <v>439.47899999999998</v>
      </c>
      <c r="AR127" s="288"/>
      <c r="AS127" s="263">
        <f>AS125+AS126</f>
        <v>382.06</v>
      </c>
      <c r="AT127" s="288"/>
    </row>
    <row r="128" spans="1:46">
      <c r="A128" s="252"/>
      <c r="B128" s="255" t="s">
        <v>219</v>
      </c>
      <c r="C128" s="263">
        <v>112381.12907763624</v>
      </c>
      <c r="D128" s="263"/>
      <c r="E128" s="263">
        <v>108811</v>
      </c>
      <c r="F128" s="263"/>
      <c r="G128" s="263">
        <v>107035.45492119202</v>
      </c>
      <c r="H128" s="263"/>
      <c r="I128" s="263">
        <v>104037.30788707999</v>
      </c>
      <c r="J128" s="263"/>
      <c r="K128" s="263">
        <f>K36</f>
        <v>101668.24776078029</v>
      </c>
      <c r="L128" s="263"/>
      <c r="M128" s="263">
        <v>98744.151407699988</v>
      </c>
      <c r="N128" s="263"/>
      <c r="O128" s="263">
        <f>O36</f>
        <v>98940.269777329799</v>
      </c>
      <c r="P128" s="263"/>
      <c r="Q128" s="263">
        <f>Q36</f>
        <v>98258.985487460028</v>
      </c>
      <c r="R128" s="263"/>
      <c r="S128" s="263">
        <f>S36</f>
        <v>96039.543704459997</v>
      </c>
      <c r="T128" s="288"/>
      <c r="U128" s="263">
        <f>U36</f>
        <v>92817.744119980198</v>
      </c>
      <c r="V128" s="288"/>
      <c r="W128" s="263">
        <f>W36</f>
        <v>90460.14825605003</v>
      </c>
      <c r="X128" s="288"/>
      <c r="Y128" s="263">
        <f>Y36</f>
        <v>88945.039514610005</v>
      </c>
      <c r="Z128" s="288"/>
      <c r="AA128" s="263">
        <f>AA36</f>
        <v>87527.837190519887</v>
      </c>
      <c r="AB128" s="288"/>
      <c r="AC128" s="263">
        <f>AC36</f>
        <v>84901.214854689984</v>
      </c>
      <c r="AD128" s="289"/>
      <c r="AE128" s="263">
        <f>AE36</f>
        <v>82944.802144999994</v>
      </c>
      <c r="AF128" s="289"/>
      <c r="AG128" s="263">
        <f>AG36</f>
        <v>81336.069999999992</v>
      </c>
      <c r="AH128" s="289"/>
      <c r="AI128" s="263">
        <f>AI36</f>
        <v>79286.388672980014</v>
      </c>
      <c r="AJ128" s="289"/>
      <c r="AK128" s="263">
        <f>AK36</f>
        <v>44307.5</v>
      </c>
      <c r="AL128" s="288"/>
      <c r="AM128" s="263">
        <f>AM36</f>
        <v>43779.16</v>
      </c>
      <c r="AN128" s="288"/>
      <c r="AO128" s="263">
        <f>AO36</f>
        <v>42793.5</v>
      </c>
      <c r="AP128" s="288"/>
      <c r="AQ128" s="263">
        <f>AQ36</f>
        <v>42090.69</v>
      </c>
      <c r="AR128" s="288"/>
      <c r="AS128" s="263">
        <f>AS36</f>
        <v>40483.611327409999</v>
      </c>
      <c r="AT128" s="288"/>
    </row>
    <row r="129" spans="1:46" ht="13.5" thickBot="1">
      <c r="A129" s="321" t="s">
        <v>385</v>
      </c>
      <c r="B129" s="281" t="s">
        <v>228</v>
      </c>
      <c r="C129" s="269">
        <v>5.2509562578992733E-3</v>
      </c>
      <c r="D129" s="269"/>
      <c r="E129" s="269">
        <v>5.0000000000000001E-3</v>
      </c>
      <c r="F129" s="269"/>
      <c r="G129" s="269">
        <v>3.3749227698987292E-3</v>
      </c>
      <c r="H129" s="269"/>
      <c r="I129" s="269">
        <v>3.1193417206857765E-3</v>
      </c>
      <c r="J129" s="269"/>
      <c r="K129" s="269">
        <f>K127/K128</f>
        <v>3.5471153279688652E-3</v>
      </c>
      <c r="L129" s="269"/>
      <c r="M129" s="269">
        <f>M127/M128</f>
        <v>3.4852190746880417E-3</v>
      </c>
      <c r="N129" s="269"/>
      <c r="O129" s="269">
        <f>O127/O128</f>
        <v>3.5910574005874603E-3</v>
      </c>
      <c r="P129" s="269"/>
      <c r="Q129" s="269">
        <f>Q127/Q128</f>
        <v>3.8042782260122722E-3</v>
      </c>
      <c r="R129" s="269"/>
      <c r="S129" s="269">
        <f>S127/S128</f>
        <v>4.0297612428371763E-3</v>
      </c>
      <c r="T129" s="275"/>
      <c r="U129" s="269">
        <f>U127/U128</f>
        <v>3.8094440168998521E-3</v>
      </c>
      <c r="V129" s="275"/>
      <c r="W129" s="269">
        <f>W127/W128</f>
        <v>4.3696309463384462E-3</v>
      </c>
      <c r="X129" s="275"/>
      <c r="Y129" s="269">
        <f>Y127/Y128</f>
        <v>4.305206108847711E-3</v>
      </c>
      <c r="Z129" s="275"/>
      <c r="AA129" s="269">
        <f>AA127/AA128</f>
        <v>4.3304276173872251E-3</v>
      </c>
      <c r="AB129" s="275"/>
      <c r="AC129" s="269">
        <f>AC127/AC128</f>
        <v>3.8372840897223422E-3</v>
      </c>
      <c r="AD129" s="274"/>
      <c r="AE129" s="269">
        <f>AE127/AE128</f>
        <v>4.2128635425416399E-3</v>
      </c>
      <c r="AF129" s="274"/>
      <c r="AG129" s="269">
        <f>AG127/AG128</f>
        <v>5.1798298098248412E-3</v>
      </c>
      <c r="AH129" s="274"/>
      <c r="AI129" s="269">
        <f>AI127/AI128</f>
        <v>5.2410383037361464E-3</v>
      </c>
      <c r="AJ129" s="274"/>
      <c r="AK129" s="269">
        <f>AK127/AK128</f>
        <v>7.4028099080291144E-3</v>
      </c>
      <c r="AL129" s="275"/>
      <c r="AM129" s="269">
        <f>AM127/AM128</f>
        <v>9.0408312996411982E-3</v>
      </c>
      <c r="AN129" s="275"/>
      <c r="AO129" s="269">
        <f>AO127/AO128</f>
        <v>9.2831154264082158E-3</v>
      </c>
      <c r="AP129" s="275"/>
      <c r="AQ129" s="269">
        <f>AQ127/AQ128</f>
        <v>1.0441240093711933E-2</v>
      </c>
      <c r="AR129" s="275"/>
      <c r="AS129" s="269">
        <f>AS127/AS128</f>
        <v>9.4373991714845097E-3</v>
      </c>
      <c r="AT129" s="275"/>
    </row>
    <row r="130" spans="1:46">
      <c r="A130" s="252"/>
      <c r="B130" s="255"/>
      <c r="C130" s="264"/>
      <c r="D130" s="264"/>
      <c r="E130" s="264"/>
      <c r="F130" s="264"/>
      <c r="G130" s="264"/>
      <c r="H130" s="264"/>
      <c r="I130" s="264"/>
      <c r="J130" s="264"/>
      <c r="K130" s="264"/>
      <c r="L130" s="264"/>
      <c r="M130" s="264"/>
      <c r="N130" s="264"/>
      <c r="O130" s="264"/>
      <c r="P130" s="264"/>
      <c r="Q130" s="264"/>
      <c r="R130" s="264"/>
      <c r="S130" s="264"/>
      <c r="T130" s="264"/>
      <c r="U130" s="264"/>
      <c r="V130" s="264"/>
      <c r="W130" s="264"/>
      <c r="X130" s="264"/>
      <c r="Y130" s="264"/>
      <c r="Z130" s="264"/>
      <c r="AA130" s="264"/>
      <c r="AB130" s="264"/>
      <c r="AC130" s="264"/>
      <c r="AD130" s="264"/>
      <c r="AE130" s="264"/>
      <c r="AF130" s="264"/>
      <c r="AG130" s="264"/>
      <c r="AH130" s="264"/>
      <c r="AI130" s="264"/>
      <c r="AJ130" s="264"/>
      <c r="AK130" s="264"/>
      <c r="AL130" s="264"/>
      <c r="AM130" s="264"/>
      <c r="AN130" s="264"/>
      <c r="AO130" s="264"/>
      <c r="AP130" s="264"/>
      <c r="AQ130" s="258"/>
      <c r="AR130" s="264"/>
      <c r="AS130" s="258"/>
      <c r="AT130" s="264"/>
    </row>
    <row r="131" spans="1:46">
      <c r="A131" s="252"/>
      <c r="B131" s="255"/>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264"/>
      <c r="AL131" s="264"/>
      <c r="AM131" s="264"/>
      <c r="AN131" s="264"/>
      <c r="AO131" s="264"/>
      <c r="AP131" s="264"/>
      <c r="AQ131" s="258"/>
      <c r="AR131" s="264"/>
      <c r="AS131" s="258"/>
      <c r="AT131" s="264"/>
    </row>
    <row r="132" spans="1:46">
      <c r="A132" s="252"/>
      <c r="B132" s="256" t="s">
        <v>225</v>
      </c>
      <c r="C132" s="258">
        <v>65.753145000000004</v>
      </c>
      <c r="D132" s="258"/>
      <c r="E132" s="258">
        <v>49</v>
      </c>
      <c r="F132" s="258"/>
      <c r="G132" s="258">
        <v>96.874593000000004</v>
      </c>
      <c r="H132" s="258"/>
      <c r="I132" s="258">
        <v>43.940427999999997</v>
      </c>
      <c r="J132" s="258"/>
      <c r="K132" s="258">
        <f>29.976+11.591</f>
        <v>41.567</v>
      </c>
      <c r="L132" s="258"/>
      <c r="M132" s="258">
        <v>32.567999999999998</v>
      </c>
      <c r="N132" s="258"/>
      <c r="O132" s="258">
        <f>11.644+38.208</f>
        <v>49.851999999999997</v>
      </c>
      <c r="P132" s="258"/>
      <c r="Q132" s="258">
        <f>44.927+19.185594</f>
        <v>64.112594000000001</v>
      </c>
      <c r="R132" s="258"/>
      <c r="S132" s="258">
        <v>56.091317000000004</v>
      </c>
      <c r="T132" s="264"/>
      <c r="U132" s="258">
        <v>38.347999999999999</v>
      </c>
      <c r="V132" s="264"/>
      <c r="W132" s="258">
        <v>42.161141999999998</v>
      </c>
      <c r="X132" s="264"/>
      <c r="Y132" s="258">
        <v>53.838692359999996</v>
      </c>
      <c r="Z132" s="264"/>
      <c r="AA132" s="258">
        <v>40.740365000000004</v>
      </c>
      <c r="AB132" s="264"/>
      <c r="AC132" s="258">
        <v>45.909025999999997</v>
      </c>
      <c r="AD132" s="264"/>
      <c r="AE132" s="258">
        <v>54.118761999999997</v>
      </c>
      <c r="AF132" s="264"/>
      <c r="AG132" s="258">
        <v>49.550000000000004</v>
      </c>
      <c r="AH132" s="264"/>
      <c r="AI132" s="258">
        <v>47.124000000000002</v>
      </c>
      <c r="AJ132" s="264"/>
      <c r="AK132" s="258">
        <v>51.3</v>
      </c>
      <c r="AL132" s="264"/>
      <c r="AM132" s="258">
        <v>40.700000000000003</v>
      </c>
      <c r="AN132" s="264"/>
      <c r="AO132" s="258">
        <v>43.2</v>
      </c>
      <c r="AP132" s="264"/>
      <c r="AQ132" s="258">
        <v>50.81</v>
      </c>
      <c r="AR132" s="264"/>
      <c r="AS132" s="258">
        <v>50</v>
      </c>
      <c r="AT132" s="264"/>
    </row>
    <row r="133" spans="1:46">
      <c r="A133" s="252"/>
      <c r="B133" s="255" t="s">
        <v>217</v>
      </c>
      <c r="C133" s="258">
        <v>390.82376499999998</v>
      </c>
      <c r="D133" s="258"/>
      <c r="E133" s="258">
        <v>476</v>
      </c>
      <c r="F133" s="258"/>
      <c r="G133" s="258">
        <v>406.88716299999999</v>
      </c>
      <c r="H133" s="258"/>
      <c r="I133" s="258">
        <v>306.28355399999998</v>
      </c>
      <c r="J133" s="258"/>
      <c r="K133" s="258">
        <f>+K117</f>
        <v>341.524</v>
      </c>
      <c r="L133" s="258"/>
      <c r="M133" s="258">
        <v>307.79300000000001</v>
      </c>
      <c r="N133" s="258"/>
      <c r="O133" s="258">
        <f>+O117</f>
        <v>314.18971199999999</v>
      </c>
      <c r="P133" s="258"/>
      <c r="Q133" s="258">
        <f>+Q117</f>
        <v>350.879594</v>
      </c>
      <c r="R133" s="258"/>
      <c r="S133" s="258">
        <v>313.64925100000005</v>
      </c>
      <c r="T133" s="264"/>
      <c r="U133" s="258">
        <f>+U117</f>
        <v>231.518</v>
      </c>
      <c r="V133" s="264"/>
      <c r="W133" s="258">
        <f>+W117</f>
        <v>286.57365616999999</v>
      </c>
      <c r="X133" s="264"/>
      <c r="Y133" s="258">
        <f>+Y117</f>
        <v>284.02508992999998</v>
      </c>
      <c r="Z133" s="264"/>
      <c r="AA133" s="258">
        <f>+AA117</f>
        <v>262.17069946000004</v>
      </c>
      <c r="AB133" s="264"/>
      <c r="AC133" s="258">
        <f>+AC117</f>
        <v>222.20291896000003</v>
      </c>
      <c r="AD133" s="264"/>
      <c r="AE133" s="258">
        <f>+AE117</f>
        <v>232.715</v>
      </c>
      <c r="AF133" s="264"/>
      <c r="AG133" s="258">
        <f>+AG117</f>
        <v>336.17699999999996</v>
      </c>
      <c r="AH133" s="264"/>
      <c r="AI133" s="258">
        <f>+AI117</f>
        <v>332.45699999999999</v>
      </c>
      <c r="AJ133" s="264"/>
      <c r="AK133" s="258">
        <f>+AK117</f>
        <v>259.5</v>
      </c>
      <c r="AL133" s="264"/>
      <c r="AM133" s="258">
        <f>+AM117</f>
        <v>286.5</v>
      </c>
      <c r="AN133" s="264"/>
      <c r="AO133" s="258">
        <f>+AO117</f>
        <v>331.45699999999999</v>
      </c>
      <c r="AP133" s="264"/>
      <c r="AQ133" s="258">
        <f>+AQ117</f>
        <v>373.90199999999999</v>
      </c>
      <c r="AR133" s="264"/>
      <c r="AS133" s="258">
        <f>+AS117</f>
        <v>300.7</v>
      </c>
      <c r="AT133" s="264"/>
    </row>
    <row r="134" spans="1:46" ht="13.5" thickBot="1">
      <c r="A134" s="321" t="s">
        <v>386</v>
      </c>
      <c r="B134" s="268" t="s">
        <v>224</v>
      </c>
      <c r="C134" s="293">
        <v>0.1682424429844997</v>
      </c>
      <c r="D134" s="293"/>
      <c r="E134" s="293">
        <v>0.1</v>
      </c>
      <c r="F134" s="293"/>
      <c r="G134" s="293">
        <v>0.23808712048258943</v>
      </c>
      <c r="H134" s="293"/>
      <c r="I134" s="293">
        <v>0.14346323015436865</v>
      </c>
      <c r="J134" s="293"/>
      <c r="K134" s="293">
        <f>K132/K133</f>
        <v>0.12171033368079549</v>
      </c>
      <c r="L134" s="293"/>
      <c r="M134" s="293">
        <f>M132/M133</f>
        <v>0.10581137322811109</v>
      </c>
      <c r="N134" s="293"/>
      <c r="O134" s="293">
        <f>O132/O133</f>
        <v>0.15866846715846633</v>
      </c>
      <c r="P134" s="293"/>
      <c r="Q134" s="293">
        <f>Q132/Q133</f>
        <v>0.18271964256775788</v>
      </c>
      <c r="R134" s="293"/>
      <c r="S134" s="293">
        <f>S132/S133</f>
        <v>0.17883453195301907</v>
      </c>
      <c r="T134" s="275"/>
      <c r="U134" s="293">
        <f>U132/U133</f>
        <v>0.1656372290707418</v>
      </c>
      <c r="V134" s="275"/>
      <c r="W134" s="293">
        <f>W132/W133</f>
        <v>0.14712148549687118</v>
      </c>
      <c r="X134" s="275"/>
      <c r="Y134" s="293">
        <f>Y132/Y133</f>
        <v>0.18955611412100576</v>
      </c>
      <c r="Z134" s="275"/>
      <c r="AA134" s="293">
        <f>AA132/AA133</f>
        <v>0.15539633179418608</v>
      </c>
      <c r="AB134" s="275"/>
      <c r="AC134" s="293">
        <f>AC132/AC133</f>
        <v>0.20660856398679592</v>
      </c>
      <c r="AD134" s="275"/>
      <c r="AE134" s="293">
        <f>AE132/AE133</f>
        <v>0.2325538190490514</v>
      </c>
      <c r="AF134" s="275"/>
      <c r="AG134" s="293">
        <f>AG132/AG133</f>
        <v>0.14739259378244202</v>
      </c>
      <c r="AH134" s="275"/>
      <c r="AI134" s="293">
        <f>AI132/AI133</f>
        <v>0.1417446466761115</v>
      </c>
      <c r="AJ134" s="275"/>
      <c r="AK134" s="293">
        <f>AK132/AK133</f>
        <v>0.19768786127167629</v>
      </c>
      <c r="AL134" s="275"/>
      <c r="AM134" s="293">
        <f>AM132/AM133</f>
        <v>0.14205933682373473</v>
      </c>
      <c r="AN134" s="275"/>
      <c r="AO134" s="293">
        <f>AO132/AO133</f>
        <v>0.13033364810518408</v>
      </c>
      <c r="AP134" s="275"/>
      <c r="AQ134" s="293">
        <f>AQ132/AQ133</f>
        <v>0.13589122283379068</v>
      </c>
      <c r="AR134" s="275"/>
      <c r="AS134" s="293">
        <f>AS132/AS133</f>
        <v>0.16627868307283006</v>
      </c>
      <c r="AT134" s="275"/>
    </row>
    <row r="135" spans="1:46">
      <c r="A135" s="252"/>
      <c r="B135" s="255"/>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c r="AA135" s="264"/>
      <c r="AB135" s="264"/>
      <c r="AC135" s="264"/>
      <c r="AD135" s="264"/>
      <c r="AE135" s="264"/>
      <c r="AF135" s="264"/>
      <c r="AG135" s="264"/>
      <c r="AH135" s="264"/>
      <c r="AI135" s="264"/>
      <c r="AJ135" s="264"/>
      <c r="AK135" s="264"/>
      <c r="AL135" s="264"/>
      <c r="AM135" s="264"/>
      <c r="AN135" s="264"/>
      <c r="AO135" s="264"/>
      <c r="AP135" s="264"/>
      <c r="AQ135" s="258"/>
      <c r="AR135" s="264"/>
      <c r="AS135" s="258"/>
      <c r="AT135" s="264"/>
    </row>
    <row r="136" spans="1:46">
      <c r="A136" s="252"/>
      <c r="B136" s="256" t="s">
        <v>226</v>
      </c>
      <c r="C136" s="258">
        <v>110.83682400000001</v>
      </c>
      <c r="D136" s="258"/>
      <c r="E136" s="258">
        <v>43</v>
      </c>
      <c r="F136" s="258"/>
      <c r="G136" s="258">
        <v>32.586542000000001</v>
      </c>
      <c r="H136" s="258"/>
      <c r="I136" s="258">
        <v>36.539403999999998</v>
      </c>
      <c r="J136" s="258"/>
      <c r="K136" s="258">
        <f>40.975+4.332</f>
        <v>45.307000000000002</v>
      </c>
      <c r="L136" s="258"/>
      <c r="M136" s="258">
        <v>42.216999999999999</v>
      </c>
      <c r="N136" s="258"/>
      <c r="O136" s="258">
        <f>1.361985+41.656</f>
        <v>43.017984999999996</v>
      </c>
      <c r="P136" s="258"/>
      <c r="Q136" s="258">
        <f>62.407+1.814612</f>
        <v>64.221611999999993</v>
      </c>
      <c r="R136" s="258"/>
      <c r="S136" s="258">
        <v>88.599948999999995</v>
      </c>
      <c r="T136" s="264"/>
      <c r="U136" s="258">
        <v>92.24</v>
      </c>
      <c r="V136" s="264"/>
      <c r="W136" s="258">
        <v>103.58739599999998</v>
      </c>
      <c r="X136" s="264"/>
      <c r="Y136" s="258">
        <v>97.50177017</v>
      </c>
      <c r="Z136" s="264"/>
      <c r="AA136" s="258">
        <v>104.86169700000001</v>
      </c>
      <c r="AB136" s="264"/>
      <c r="AC136" s="258">
        <v>107.30243400000001</v>
      </c>
      <c r="AD136" s="264"/>
      <c r="AE136" s="258">
        <v>101.34362399999999</v>
      </c>
      <c r="AF136" s="264"/>
      <c r="AG136" s="258">
        <v>88.635000000000005</v>
      </c>
      <c r="AH136" s="264"/>
      <c r="AI136" s="258">
        <v>102.07299999999999</v>
      </c>
      <c r="AJ136" s="264"/>
      <c r="AK136" s="258">
        <v>99.5</v>
      </c>
      <c r="AL136" s="264"/>
      <c r="AM136" s="258">
        <v>106.5</v>
      </c>
      <c r="AN136" s="264"/>
      <c r="AO136" s="258">
        <v>102.9</v>
      </c>
      <c r="AP136" s="264"/>
      <c r="AQ136" s="258">
        <v>100.26</v>
      </c>
      <c r="AR136" s="264"/>
      <c r="AS136" s="258">
        <v>86</v>
      </c>
      <c r="AT136" s="264"/>
    </row>
    <row r="137" spans="1:46">
      <c r="A137" s="252"/>
      <c r="B137" s="255" t="s">
        <v>220</v>
      </c>
      <c r="C137" s="258">
        <v>375.87459699999999</v>
      </c>
      <c r="D137" s="258"/>
      <c r="E137" s="258">
        <v>173</v>
      </c>
      <c r="F137" s="258"/>
      <c r="G137" s="258">
        <v>83.810366000000002</v>
      </c>
      <c r="H137" s="258"/>
      <c r="I137" s="258">
        <v>98.724193</v>
      </c>
      <c r="J137" s="258"/>
      <c r="K137" s="258">
        <f>K121</f>
        <v>105.97900000000001</v>
      </c>
      <c r="L137" s="258"/>
      <c r="M137" s="258">
        <v>111.137</v>
      </c>
      <c r="N137" s="258"/>
      <c r="O137" s="258">
        <f>O121</f>
        <v>133.98046099999999</v>
      </c>
      <c r="P137" s="258"/>
      <c r="Q137" s="258">
        <f>Q121</f>
        <v>151.25913100000002</v>
      </c>
      <c r="R137" s="258"/>
      <c r="S137" s="258">
        <v>218.058446</v>
      </c>
      <c r="T137" s="264"/>
      <c r="U137" s="258">
        <f>U121</f>
        <v>252.654</v>
      </c>
      <c r="V137" s="264"/>
      <c r="W137" s="258">
        <f>W121</f>
        <v>254.45234506</v>
      </c>
      <c r="X137" s="264"/>
      <c r="Y137" s="258">
        <f>Y121</f>
        <v>250.24210007000002</v>
      </c>
      <c r="Z137" s="264"/>
      <c r="AA137" s="258">
        <f>AA121</f>
        <v>262.46432599999997</v>
      </c>
      <c r="AB137" s="264"/>
      <c r="AC137" s="258">
        <f>AC121</f>
        <v>256.79862200000002</v>
      </c>
      <c r="AD137" s="264"/>
      <c r="AE137" s="258">
        <f>AE121</f>
        <v>272.18251900000001</v>
      </c>
      <c r="AF137" s="264"/>
      <c r="AG137" s="258">
        <f>AG121</f>
        <v>223.315</v>
      </c>
      <c r="AH137" s="264"/>
      <c r="AI137" s="258">
        <f>AI121</f>
        <v>232.28300000000002</v>
      </c>
      <c r="AJ137" s="264"/>
      <c r="AK137" s="258">
        <f>AK121</f>
        <v>219.3</v>
      </c>
      <c r="AL137" s="264"/>
      <c r="AM137" s="258">
        <f>AM121</f>
        <v>256.5</v>
      </c>
      <c r="AN137" s="264"/>
      <c r="AO137" s="258">
        <f>AO121</f>
        <v>211.9</v>
      </c>
      <c r="AP137" s="264"/>
      <c r="AQ137" s="258">
        <f>AQ121</f>
        <v>216.64699999999999</v>
      </c>
      <c r="AR137" s="264"/>
      <c r="AS137" s="258">
        <f>AS121</f>
        <v>217.36</v>
      </c>
      <c r="AT137" s="264"/>
    </row>
    <row r="138" spans="1:46" ht="13.5" thickBot="1">
      <c r="A138" s="321" t="s">
        <v>387</v>
      </c>
      <c r="B138" s="268" t="s">
        <v>227</v>
      </c>
      <c r="C138" s="293">
        <v>0.29487713424804818</v>
      </c>
      <c r="D138" s="293"/>
      <c r="E138" s="293">
        <v>0.25</v>
      </c>
      <c r="F138" s="293"/>
      <c r="G138" s="293">
        <v>0.38881278719150325</v>
      </c>
      <c r="H138" s="293"/>
      <c r="I138" s="293">
        <v>0.37011600591153981</v>
      </c>
      <c r="J138" s="293"/>
      <c r="K138" s="293">
        <f>K136/K137</f>
        <v>0.42750922352541537</v>
      </c>
      <c r="L138" s="293"/>
      <c r="M138" s="293">
        <f>M136/M137</f>
        <v>0.37986449157346336</v>
      </c>
      <c r="N138" s="293"/>
      <c r="O138" s="293">
        <f>O136/O137</f>
        <v>0.32107655608081537</v>
      </c>
      <c r="P138" s="293"/>
      <c r="Q138" s="293">
        <f>Q136/Q137</f>
        <v>0.42458006716963081</v>
      </c>
      <c r="R138" s="293"/>
      <c r="S138" s="293">
        <f>S136/S137</f>
        <v>0.40631285155540359</v>
      </c>
      <c r="T138" s="275"/>
      <c r="U138" s="293">
        <f>U136/U137</f>
        <v>0.36508426543810901</v>
      </c>
      <c r="V138" s="275"/>
      <c r="W138" s="293">
        <f>W136/W137</f>
        <v>0.40709939606009143</v>
      </c>
      <c r="X138" s="275"/>
      <c r="Y138" s="293">
        <f>Y136/Y137</f>
        <v>0.38962976310830955</v>
      </c>
      <c r="Z138" s="275"/>
      <c r="AA138" s="293">
        <f>AA136/AA137</f>
        <v>0.3995274275864828</v>
      </c>
      <c r="AB138" s="275"/>
      <c r="AC138" s="293">
        <f>AC136/AC137</f>
        <v>0.41784661134201878</v>
      </c>
      <c r="AD138" s="275"/>
      <c r="AE138" s="293">
        <f>AE136/AE137</f>
        <v>0.3723370052284658</v>
      </c>
      <c r="AF138" s="275"/>
      <c r="AG138" s="293">
        <f>AG136/AG137</f>
        <v>0.39690571614087727</v>
      </c>
      <c r="AH138" s="275"/>
      <c r="AI138" s="293">
        <f>AI136/AI137</f>
        <v>0.43943379412182548</v>
      </c>
      <c r="AJ138" s="275"/>
      <c r="AK138" s="293">
        <f>AK136/AK137</f>
        <v>0.45371637026903783</v>
      </c>
      <c r="AL138" s="275"/>
      <c r="AM138" s="293">
        <f>AM136/AM137</f>
        <v>0.41520467836257308</v>
      </c>
      <c r="AN138" s="275"/>
      <c r="AO138" s="293">
        <f>AO136/AO137</f>
        <v>0.48560641812175553</v>
      </c>
      <c r="AP138" s="275"/>
      <c r="AQ138" s="293">
        <f>AQ136/AQ137</f>
        <v>0.46278046776553566</v>
      </c>
      <c r="AR138" s="275"/>
      <c r="AS138" s="293">
        <f>AS136/AS137</f>
        <v>0.39565697460434301</v>
      </c>
      <c r="AT138" s="275"/>
    </row>
    <row r="139" spans="1:46">
      <c r="A139" s="252"/>
      <c r="B139" s="255"/>
      <c r="C139" s="264"/>
      <c r="D139" s="264"/>
      <c r="E139" s="264"/>
      <c r="F139" s="264"/>
      <c r="G139" s="264"/>
      <c r="H139" s="264"/>
      <c r="I139" s="264"/>
      <c r="J139" s="264"/>
      <c r="K139" s="264"/>
      <c r="L139" s="264"/>
      <c r="M139" s="264"/>
      <c r="N139" s="264"/>
      <c r="O139" s="264"/>
      <c r="P139" s="264"/>
      <c r="Q139" s="264"/>
      <c r="R139" s="264"/>
      <c r="S139" s="264"/>
      <c r="T139" s="264"/>
      <c r="U139" s="264"/>
      <c r="V139" s="264"/>
      <c r="W139" s="264"/>
      <c r="X139" s="264"/>
      <c r="Y139" s="264"/>
      <c r="Z139" s="264"/>
      <c r="AA139" s="264"/>
      <c r="AB139" s="264"/>
      <c r="AC139" s="264"/>
      <c r="AD139" s="264"/>
      <c r="AE139" s="264"/>
      <c r="AF139" s="264"/>
      <c r="AG139" s="264"/>
      <c r="AH139" s="264"/>
      <c r="AI139" s="264"/>
      <c r="AJ139" s="264"/>
      <c r="AK139" s="264"/>
      <c r="AL139" s="264"/>
      <c r="AM139" s="264"/>
      <c r="AN139" s="264"/>
      <c r="AO139" s="264"/>
      <c r="AP139" s="264"/>
      <c r="AQ139" s="264"/>
      <c r="AR139" s="264"/>
      <c r="AS139" s="264"/>
      <c r="AT139" s="264"/>
    </row>
    <row r="140" spans="1:46">
      <c r="A140" s="252"/>
      <c r="B140" s="255"/>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4"/>
      <c r="AO140" s="264"/>
      <c r="AP140" s="264"/>
      <c r="AQ140" s="264"/>
      <c r="AR140" s="264"/>
      <c r="AS140" s="264"/>
      <c r="AT140" s="264"/>
    </row>
    <row r="141" spans="1:46">
      <c r="A141" s="252"/>
      <c r="B141" s="255" t="s">
        <v>197</v>
      </c>
      <c r="C141" s="258">
        <v>16244.309691809998</v>
      </c>
      <c r="D141" s="258"/>
      <c r="E141" s="258">
        <v>15504</v>
      </c>
      <c r="F141" s="258"/>
      <c r="G141" s="258">
        <v>15902.865877999999</v>
      </c>
      <c r="H141" s="258"/>
      <c r="I141" s="258">
        <v>15781.623224370029</v>
      </c>
      <c r="J141" s="258"/>
      <c r="K141" s="258">
        <f>K19</f>
        <v>15088.845469150001</v>
      </c>
      <c r="L141" s="258"/>
      <c r="M141" s="258">
        <v>14604.36419099</v>
      </c>
      <c r="N141" s="258"/>
      <c r="O141" s="258">
        <v>14761.540622534032</v>
      </c>
      <c r="P141" s="258"/>
      <c r="Q141" s="258">
        <f>Q19</f>
        <v>13772.911895999998</v>
      </c>
      <c r="R141" s="258"/>
      <c r="S141" s="258">
        <f>S19</f>
        <v>13419.826445000001</v>
      </c>
      <c r="T141" s="264"/>
      <c r="U141" s="258">
        <f>U19</f>
        <v>13006.999244000001</v>
      </c>
      <c r="V141" s="264"/>
      <c r="W141" s="258">
        <f>W19</f>
        <v>13331.214576718428</v>
      </c>
      <c r="X141" s="264"/>
      <c r="Y141" s="258">
        <f>Y19</f>
        <v>12991.201010299999</v>
      </c>
      <c r="Z141" s="264"/>
      <c r="AA141" s="258">
        <f>AA19</f>
        <v>12591.153999999999</v>
      </c>
      <c r="AB141" s="264"/>
      <c r="AC141" s="258">
        <f>AC19</f>
        <v>12369.748290755098</v>
      </c>
      <c r="AD141" s="264"/>
      <c r="AE141" s="258">
        <f>AE19</f>
        <v>12107.396449</v>
      </c>
      <c r="AF141" s="264"/>
      <c r="AG141" s="258">
        <f>AG19</f>
        <v>11775.9</v>
      </c>
      <c r="AH141" s="264"/>
      <c r="AI141" s="258">
        <f>AI19</f>
        <v>10950.12103489</v>
      </c>
      <c r="AJ141" s="264"/>
      <c r="AK141" s="258">
        <f>AK19</f>
        <v>8995.4</v>
      </c>
      <c r="AL141" s="264"/>
      <c r="AM141" s="258">
        <f>AM19</f>
        <v>8717.7999999999993</v>
      </c>
      <c r="AN141" s="264"/>
      <c r="AO141" s="258">
        <f>AO19</f>
        <v>8449.2000000000007</v>
      </c>
      <c r="AP141" s="264"/>
      <c r="AQ141" s="258">
        <f>AQ19</f>
        <v>8128</v>
      </c>
      <c r="AR141" s="264"/>
      <c r="AS141" s="258">
        <f>AS19</f>
        <v>7889</v>
      </c>
      <c r="AT141" s="264"/>
    </row>
    <row r="142" spans="1:46">
      <c r="A142" s="252"/>
      <c r="B142" s="255" t="s">
        <v>198</v>
      </c>
      <c r="C142" s="258">
        <v>147197.40538354</v>
      </c>
      <c r="D142" s="258"/>
      <c r="E142" s="258">
        <v>143586</v>
      </c>
      <c r="F142" s="258"/>
      <c r="G142" s="258">
        <v>134782.94005149015</v>
      </c>
      <c r="H142" s="258"/>
      <c r="I142" s="258">
        <v>136568.11884102001</v>
      </c>
      <c r="J142" s="258"/>
      <c r="K142" s="258">
        <f>+K93</f>
        <v>130854.10594534002</v>
      </c>
      <c r="L142" s="258"/>
      <c r="M142" s="258">
        <v>126291.54656699001</v>
      </c>
      <c r="N142" s="258"/>
      <c r="O142" s="258">
        <f>+O93</f>
        <v>123471.57226353404</v>
      </c>
      <c r="P142" s="258"/>
      <c r="Q142" s="258">
        <f>+Q93</f>
        <v>121318.88338399999</v>
      </c>
      <c r="R142" s="258"/>
      <c r="S142" s="258">
        <f>+S93</f>
        <v>119591.87386200001</v>
      </c>
      <c r="T142" s="264"/>
      <c r="U142" s="258">
        <f>+U93</f>
        <v>114088.20773600001</v>
      </c>
      <c r="V142" s="264"/>
      <c r="W142" s="258">
        <f>+W93</f>
        <v>108321.32653799999</v>
      </c>
      <c r="X142" s="264"/>
      <c r="Y142" s="258">
        <f>+Y93</f>
        <v>106311.634504</v>
      </c>
      <c r="Z142" s="264"/>
      <c r="AA142" s="258">
        <f>+AA93</f>
        <v>107652.02759400001</v>
      </c>
      <c r="AB142" s="264"/>
      <c r="AC142" s="258">
        <f>+AC93</f>
        <v>101861.10500000003</v>
      </c>
      <c r="AD142" s="264"/>
      <c r="AE142" s="258">
        <f>+AE93</f>
        <v>101241.63347000002</v>
      </c>
      <c r="AF142" s="264"/>
      <c r="AG142" s="258">
        <f>+AG93</f>
        <v>99719.943000000014</v>
      </c>
      <c r="AH142" s="264"/>
      <c r="AI142" s="258">
        <f>+AI93</f>
        <v>100882.75</v>
      </c>
      <c r="AJ142" s="264"/>
      <c r="AK142" s="258">
        <f>+AK93</f>
        <v>57184.580000000009</v>
      </c>
      <c r="AL142" s="264"/>
      <c r="AM142" s="258">
        <f>+AM93</f>
        <v>55970</v>
      </c>
      <c r="AN142" s="264"/>
      <c r="AO142" s="258">
        <f>+AO93</f>
        <v>54500.600000000006</v>
      </c>
      <c r="AP142" s="264"/>
      <c r="AQ142" s="258">
        <f>+AQ93</f>
        <v>53558.399999999994</v>
      </c>
      <c r="AR142" s="264"/>
      <c r="AS142" s="258">
        <f>+AS93</f>
        <v>51101</v>
      </c>
      <c r="AT142" s="264"/>
    </row>
    <row r="143" spans="1:46" ht="13.5" thickBot="1">
      <c r="A143" s="321" t="s">
        <v>388</v>
      </c>
      <c r="B143" s="268" t="s">
        <v>199</v>
      </c>
      <c r="C143" s="284">
        <v>0.11035730996401436</v>
      </c>
      <c r="D143" s="284"/>
      <c r="E143" s="284">
        <v>0.108</v>
      </c>
      <c r="F143" s="284"/>
      <c r="G143" s="284">
        <v>0.11798871483234259</v>
      </c>
      <c r="H143" s="284"/>
      <c r="I143" s="284">
        <v>0.11555861908548024</v>
      </c>
      <c r="J143" s="284"/>
      <c r="K143" s="284">
        <f>K141/K142</f>
        <v>0.11531044715901285</v>
      </c>
      <c r="L143" s="284"/>
      <c r="M143" s="284">
        <f>M141/M142</f>
        <v>0.11564007717051172</v>
      </c>
      <c r="N143" s="284"/>
      <c r="O143" s="284">
        <f>O141/O142</f>
        <v>0.11955416418467112</v>
      </c>
      <c r="P143" s="284"/>
      <c r="Q143" s="284">
        <f>Q141/Q142</f>
        <v>0.11352653034569904</v>
      </c>
      <c r="R143" s="284"/>
      <c r="S143" s="284">
        <f>S141/S142</f>
        <v>0.11221353100032086</v>
      </c>
      <c r="T143" s="275"/>
      <c r="U143" s="284">
        <f>U141/U142</f>
        <v>0.11400827046120475</v>
      </c>
      <c r="V143" s="275"/>
      <c r="W143" s="284">
        <f>W141/W142</f>
        <v>0.12307100552393743</v>
      </c>
      <c r="X143" s="275"/>
      <c r="Y143" s="284">
        <f>Y141/Y142</f>
        <v>0.12219924066552849</v>
      </c>
      <c r="Z143" s="275"/>
      <c r="AA143" s="284">
        <f>AA141/AA142</f>
        <v>0.11696160566047496</v>
      </c>
      <c r="AB143" s="275"/>
      <c r="AC143" s="284">
        <f>AC141/AC142</f>
        <v>0.12143740528590471</v>
      </c>
      <c r="AD143" s="275"/>
      <c r="AE143" s="284">
        <f>AE141/AE142</f>
        <v>0.11958910612191645</v>
      </c>
      <c r="AF143" s="275"/>
      <c r="AG143" s="284">
        <f>AG141/AG142</f>
        <v>0.11808971852300396</v>
      </c>
      <c r="AH143" s="275"/>
      <c r="AI143" s="284">
        <f>AI141/AI142</f>
        <v>0.10854304660499442</v>
      </c>
      <c r="AJ143" s="275"/>
      <c r="AK143" s="284">
        <f>AK141/AK142</f>
        <v>0.15730464401417302</v>
      </c>
      <c r="AL143" s="275"/>
      <c r="AM143" s="284">
        <f>AM141/AM142</f>
        <v>0.15575844202251204</v>
      </c>
      <c r="AN143" s="275"/>
      <c r="AO143" s="284">
        <f>AO141/AO142</f>
        <v>0.15502948591391655</v>
      </c>
      <c r="AP143" s="275"/>
      <c r="AQ143" s="284">
        <f>AQ141/AQ142</f>
        <v>0.15175957459520822</v>
      </c>
      <c r="AR143" s="275"/>
      <c r="AS143" s="284">
        <f>AS141/AS142</f>
        <v>0.154380540498229</v>
      </c>
      <c r="AT143" s="275"/>
    </row>
    <row r="144" spans="1:46">
      <c r="A144" s="252"/>
      <c r="B144" s="255"/>
      <c r="C144" s="264"/>
      <c r="D144" s="264"/>
      <c r="E144" s="264"/>
      <c r="F144" s="264"/>
      <c r="G144" s="264"/>
      <c r="H144" s="264"/>
      <c r="I144" s="264"/>
      <c r="J144" s="264"/>
      <c r="K144" s="264"/>
      <c r="L144" s="264"/>
      <c r="M144" s="264"/>
      <c r="N144" s="264"/>
      <c r="O144" s="264"/>
      <c r="P144" s="264"/>
      <c r="Q144" s="264"/>
      <c r="R144" s="264"/>
      <c r="S144" s="264"/>
      <c r="T144" s="264"/>
      <c r="U144" s="264"/>
      <c r="V144" s="264"/>
      <c r="W144" s="264"/>
      <c r="X144" s="264"/>
      <c r="Y144" s="264"/>
      <c r="Z144" s="264"/>
      <c r="AA144" s="264"/>
      <c r="AB144" s="264"/>
      <c r="AC144" s="264"/>
      <c r="AD144" s="264"/>
      <c r="AE144" s="264"/>
      <c r="AF144" s="264"/>
      <c r="AG144" s="264"/>
      <c r="AH144" s="264"/>
      <c r="AI144" s="264"/>
      <c r="AJ144" s="264"/>
      <c r="AK144" s="264"/>
      <c r="AL144" s="264"/>
      <c r="AM144" s="264"/>
      <c r="AN144" s="264"/>
      <c r="AO144" s="264"/>
      <c r="AP144" s="264"/>
      <c r="AQ144" s="264"/>
      <c r="AR144" s="264"/>
      <c r="AS144" s="264"/>
      <c r="AT144" s="264"/>
    </row>
    <row r="145" spans="1:46">
      <c r="A145" s="252"/>
      <c r="B145" s="255"/>
      <c r="C145" s="264"/>
      <c r="D145" s="264"/>
      <c r="E145" s="264"/>
      <c r="F145" s="264"/>
      <c r="G145" s="264"/>
      <c r="H145" s="264"/>
      <c r="I145" s="264"/>
      <c r="J145" s="264"/>
      <c r="K145" s="264"/>
      <c r="L145" s="264"/>
      <c r="M145" s="264"/>
      <c r="N145" s="264"/>
      <c r="O145" s="264"/>
      <c r="P145" s="264"/>
      <c r="Q145" s="264"/>
      <c r="R145" s="264"/>
      <c r="S145" s="264"/>
      <c r="T145" s="264"/>
      <c r="U145" s="264"/>
      <c r="V145" s="264"/>
      <c r="W145" s="264"/>
      <c r="X145" s="264"/>
      <c r="Y145" s="264"/>
      <c r="Z145" s="264"/>
      <c r="AA145" s="264"/>
      <c r="AB145" s="264"/>
      <c r="AC145" s="264"/>
      <c r="AD145" s="264"/>
      <c r="AE145" s="264"/>
      <c r="AF145" s="264"/>
      <c r="AG145" s="264"/>
      <c r="AH145" s="264"/>
      <c r="AI145" s="264"/>
      <c r="AJ145" s="264"/>
      <c r="AK145" s="264"/>
      <c r="AL145" s="264"/>
      <c r="AM145" s="264"/>
      <c r="AN145" s="264"/>
      <c r="AO145" s="264"/>
      <c r="AP145" s="264"/>
      <c r="AQ145" s="264"/>
      <c r="AR145" s="264"/>
      <c r="AS145" s="264"/>
      <c r="AT145" s="264"/>
    </row>
    <row r="146" spans="1:46">
      <c r="B146" s="255" t="s">
        <v>197</v>
      </c>
      <c r="C146" s="258">
        <v>16244.309691809998</v>
      </c>
      <c r="D146" s="258"/>
      <c r="E146" s="258">
        <v>15504</v>
      </c>
      <c r="F146" s="258"/>
      <c r="G146" s="258">
        <v>15902.865877999999</v>
      </c>
      <c r="H146" s="258"/>
      <c r="I146" s="258">
        <v>15781.623224370029</v>
      </c>
      <c r="J146" s="258"/>
      <c r="K146" s="258">
        <v>15088.845469150001</v>
      </c>
      <c r="L146" s="258"/>
      <c r="M146" s="258">
        <v>14604.36419099</v>
      </c>
      <c r="N146" s="258"/>
      <c r="O146" s="258">
        <v>14761.540622534032</v>
      </c>
      <c r="P146" s="258"/>
      <c r="Q146" s="258">
        <v>13772.911895999998</v>
      </c>
      <c r="R146" s="258"/>
      <c r="S146" s="258">
        <v>13419.826445000001</v>
      </c>
      <c r="T146" s="264"/>
      <c r="U146" s="258">
        <v>13006.999244000001</v>
      </c>
      <c r="V146" s="264"/>
      <c r="W146" s="258">
        <v>13331.214576718428</v>
      </c>
      <c r="X146" s="264"/>
      <c r="Y146" s="258">
        <v>12991.201010299999</v>
      </c>
      <c r="Z146" s="258"/>
      <c r="AA146" s="258">
        <v>12591.153999999999</v>
      </c>
      <c r="AB146" s="264"/>
      <c r="AC146" s="258">
        <v>12369.748290755098</v>
      </c>
      <c r="AD146" s="264"/>
      <c r="AE146" s="258">
        <v>12107.396449</v>
      </c>
      <c r="AF146" s="264"/>
      <c r="AG146" s="258">
        <v>11775.9</v>
      </c>
      <c r="AH146" s="264"/>
      <c r="AI146" s="258">
        <v>10950.12103489</v>
      </c>
      <c r="AJ146" s="264"/>
      <c r="AK146" s="294" t="s">
        <v>145</v>
      </c>
      <c r="AL146" s="264"/>
      <c r="AM146" s="294" t="s">
        <v>145</v>
      </c>
      <c r="AN146" s="264"/>
      <c r="AO146" s="294" t="s">
        <v>145</v>
      </c>
      <c r="AP146" s="264"/>
      <c r="AQ146" s="294" t="s">
        <v>145</v>
      </c>
      <c r="AR146" s="264"/>
      <c r="AS146" s="294" t="s">
        <v>145</v>
      </c>
      <c r="AT146" s="264"/>
    </row>
    <row r="147" spans="1:46">
      <c r="B147" s="272" t="s">
        <v>200</v>
      </c>
      <c r="C147" s="258">
        <v>110.50827200000001</v>
      </c>
      <c r="D147" s="258"/>
      <c r="E147" s="258">
        <v>109</v>
      </c>
      <c r="F147" s="258"/>
      <c r="G147" s="258">
        <v>113.514532</v>
      </c>
      <c r="H147" s="258"/>
      <c r="I147" s="258">
        <v>100.881528</v>
      </c>
      <c r="J147" s="258"/>
      <c r="K147" s="258">
        <v>100.21979899999999</v>
      </c>
      <c r="L147" s="258"/>
      <c r="M147" s="258">
        <v>98.409527999999995</v>
      </c>
      <c r="N147" s="258"/>
      <c r="O147" s="258">
        <v>102.476</v>
      </c>
      <c r="P147" s="258"/>
      <c r="Q147" s="258">
        <v>94.432304000000002</v>
      </c>
      <c r="R147" s="258"/>
      <c r="S147" s="258">
        <v>92.616168999999999</v>
      </c>
      <c r="T147" s="264"/>
      <c r="U147" s="258">
        <v>57.376956999999997</v>
      </c>
      <c r="V147" s="264"/>
      <c r="W147" s="258">
        <v>62.4</v>
      </c>
      <c r="X147" s="264"/>
      <c r="Y147" s="258">
        <v>53.335999999999999</v>
      </c>
      <c r="Z147" s="258"/>
      <c r="AA147" s="258">
        <v>50.855761000000001</v>
      </c>
      <c r="AB147" s="264"/>
      <c r="AC147" s="258">
        <v>49</v>
      </c>
      <c r="AD147" s="264"/>
      <c r="AE147" s="258">
        <v>47.279034750000001</v>
      </c>
      <c r="AF147" s="264"/>
      <c r="AG147" s="258">
        <v>46</v>
      </c>
      <c r="AH147" s="264"/>
      <c r="AI147" s="258">
        <v>45</v>
      </c>
      <c r="AJ147" s="264"/>
      <c r="AK147" s="294" t="s">
        <v>145</v>
      </c>
      <c r="AL147" s="264"/>
      <c r="AM147" s="294" t="s">
        <v>145</v>
      </c>
      <c r="AN147" s="264"/>
      <c r="AO147" s="294" t="s">
        <v>145</v>
      </c>
      <c r="AP147" s="264"/>
      <c r="AQ147" s="294" t="s">
        <v>145</v>
      </c>
      <c r="AR147" s="264"/>
      <c r="AS147" s="294" t="s">
        <v>145</v>
      </c>
      <c r="AT147" s="264"/>
    </row>
    <row r="148" spans="1:46">
      <c r="B148" s="272" t="s">
        <v>201</v>
      </c>
      <c r="C148" s="258">
        <v>31.936659890000001</v>
      </c>
      <c r="D148" s="258"/>
      <c r="E148" s="258">
        <v>32</v>
      </c>
      <c r="F148" s="258"/>
      <c r="G148" s="258">
        <v>12.411659999999998</v>
      </c>
      <c r="H148" s="258"/>
      <c r="I148" s="258">
        <v>12.96165989</v>
      </c>
      <c r="J148" s="258"/>
      <c r="K148" s="258">
        <v>14.46165989</v>
      </c>
      <c r="L148" s="258"/>
      <c r="M148" s="258">
        <v>14.56165989</v>
      </c>
      <c r="N148" s="258"/>
      <c r="O148" s="258">
        <v>14.661659999999999</v>
      </c>
      <c r="P148" s="258"/>
      <c r="Q148" s="258">
        <v>16.509160000000001</v>
      </c>
      <c r="R148" s="258"/>
      <c r="S148" s="258">
        <v>19.009160000000001</v>
      </c>
      <c r="T148" s="264"/>
      <c r="U148" s="258">
        <v>19.237159999999999</v>
      </c>
      <c r="V148" s="264"/>
      <c r="W148" s="258">
        <v>19.520132000000004</v>
      </c>
      <c r="X148" s="264"/>
      <c r="Y148" s="258">
        <v>23.610119999999998</v>
      </c>
      <c r="Z148" s="258"/>
      <c r="AA148" s="258">
        <v>27.225885000000002</v>
      </c>
      <c r="AB148" s="264"/>
      <c r="AC148" s="258">
        <v>28.733000000000001</v>
      </c>
      <c r="AD148" s="264"/>
      <c r="AE148" s="258">
        <v>32.701132000000001</v>
      </c>
      <c r="AF148" s="264"/>
      <c r="AG148" s="258">
        <v>40.4</v>
      </c>
      <c r="AH148" s="264"/>
      <c r="AI148" s="258">
        <v>43.90314489</v>
      </c>
      <c r="AJ148" s="264"/>
      <c r="AK148" s="294" t="s">
        <v>145</v>
      </c>
      <c r="AL148" s="264"/>
      <c r="AM148" s="294" t="s">
        <v>145</v>
      </c>
      <c r="AN148" s="264"/>
      <c r="AO148" s="294" t="s">
        <v>145</v>
      </c>
      <c r="AP148" s="264"/>
      <c r="AQ148" s="294" t="s">
        <v>145</v>
      </c>
      <c r="AR148" s="264"/>
      <c r="AS148" s="294" t="s">
        <v>145</v>
      </c>
      <c r="AT148" s="264"/>
    </row>
    <row r="149" spans="1:46">
      <c r="B149" s="272" t="s">
        <v>202</v>
      </c>
      <c r="C149" s="258">
        <v>650</v>
      </c>
      <c r="D149" s="258"/>
      <c r="E149" s="258">
        <v>300</v>
      </c>
      <c r="F149" s="258"/>
      <c r="G149" s="258">
        <v>300.00475699999998</v>
      </c>
      <c r="H149" s="258"/>
      <c r="I149" s="258">
        <v>493.44836554</v>
      </c>
      <c r="J149" s="258"/>
      <c r="K149" s="258">
        <v>200</v>
      </c>
      <c r="L149" s="258"/>
      <c r="M149" s="258">
        <v>200</v>
      </c>
      <c r="N149" s="258"/>
      <c r="O149" s="258">
        <v>400</v>
      </c>
      <c r="P149" s="258"/>
      <c r="Q149" s="258">
        <v>400</v>
      </c>
      <c r="R149" s="258"/>
      <c r="S149" s="258">
        <v>400</v>
      </c>
      <c r="T149" s="264"/>
      <c r="U149" s="258">
        <v>400</v>
      </c>
      <c r="V149" s="264"/>
      <c r="W149" s="258">
        <v>400</v>
      </c>
      <c r="X149" s="264"/>
      <c r="Y149" s="258">
        <v>400</v>
      </c>
      <c r="Z149" s="258"/>
      <c r="AA149" s="258">
        <v>400</v>
      </c>
      <c r="AB149" s="264"/>
      <c r="AC149" s="258">
        <v>400</v>
      </c>
      <c r="AD149" s="264"/>
      <c r="AE149" s="258">
        <v>400</v>
      </c>
      <c r="AF149" s="264"/>
      <c r="AG149" s="258">
        <v>400</v>
      </c>
      <c r="AH149" s="264"/>
      <c r="AI149" s="258">
        <v>400</v>
      </c>
      <c r="AJ149" s="264"/>
      <c r="AK149" s="294" t="s">
        <v>145</v>
      </c>
      <c r="AL149" s="264"/>
      <c r="AM149" s="294" t="s">
        <v>145</v>
      </c>
      <c r="AN149" s="264"/>
      <c r="AO149" s="294" t="s">
        <v>145</v>
      </c>
      <c r="AP149" s="264"/>
      <c r="AQ149" s="294" t="s">
        <v>145</v>
      </c>
      <c r="AR149" s="264"/>
      <c r="AS149" s="294" t="s">
        <v>145</v>
      </c>
      <c r="AT149" s="264"/>
    </row>
    <row r="150" spans="1:46">
      <c r="B150" s="297" t="s">
        <v>203</v>
      </c>
      <c r="C150" s="258">
        <v>15451.864759919999</v>
      </c>
      <c r="D150" s="258"/>
      <c r="E150" s="258">
        <v>15063</v>
      </c>
      <c r="F150" s="258"/>
      <c r="G150" s="258">
        <v>15476.934928999999</v>
      </c>
      <c r="H150" s="258"/>
      <c r="I150" s="258">
        <v>15174.33167094003</v>
      </c>
      <c r="J150" s="258"/>
      <c r="K150" s="258">
        <v>14774.164010260001</v>
      </c>
      <c r="L150" s="258"/>
      <c r="M150" s="258">
        <v>14291.3930031</v>
      </c>
      <c r="N150" s="258"/>
      <c r="O150" s="258">
        <v>14244.402962534032</v>
      </c>
      <c r="P150" s="258"/>
      <c r="Q150" s="258">
        <v>13261.970431999998</v>
      </c>
      <c r="R150" s="258"/>
      <c r="S150" s="258">
        <v>12908.201116</v>
      </c>
      <c r="T150" s="264"/>
      <c r="U150" s="258">
        <v>12530.385127</v>
      </c>
      <c r="V150" s="264"/>
      <c r="W150" s="258">
        <v>12849.294444718429</v>
      </c>
      <c r="X150" s="264"/>
      <c r="Y150" s="258">
        <v>12514.254890300001</v>
      </c>
      <c r="Z150" s="258"/>
      <c r="AA150" s="258">
        <v>12113.072353999998</v>
      </c>
      <c r="AB150" s="264"/>
      <c r="AC150" s="258">
        <v>11892.015290755098</v>
      </c>
      <c r="AD150" s="264"/>
      <c r="AE150" s="258">
        <v>11627.41628225</v>
      </c>
      <c r="AF150" s="258"/>
      <c r="AG150" s="258">
        <v>11289.5</v>
      </c>
      <c r="AH150" s="264"/>
      <c r="AI150" s="258">
        <v>10461.21789</v>
      </c>
      <c r="AJ150" s="264"/>
      <c r="AK150" s="294" t="s">
        <v>145</v>
      </c>
      <c r="AL150" s="264"/>
      <c r="AM150" s="294" t="s">
        <v>145</v>
      </c>
      <c r="AN150" s="264"/>
      <c r="AO150" s="294" t="s">
        <v>145</v>
      </c>
      <c r="AP150" s="264"/>
      <c r="AQ150" s="294" t="s">
        <v>145</v>
      </c>
      <c r="AR150" s="264"/>
      <c r="AS150" s="294" t="s">
        <v>145</v>
      </c>
      <c r="AT150" s="264"/>
    </row>
    <row r="151" spans="1:46">
      <c r="B151" s="298" t="s">
        <v>204</v>
      </c>
      <c r="C151" s="299">
        <v>0.70099912411646903</v>
      </c>
      <c r="D151" s="299"/>
      <c r="E151" s="299">
        <v>0.70099999999999996</v>
      </c>
      <c r="F151" s="299"/>
      <c r="G151" s="299">
        <v>0.70099912415633248</v>
      </c>
      <c r="H151" s="299"/>
      <c r="I151" s="299">
        <v>0.69355058599999997</v>
      </c>
      <c r="J151" s="299"/>
      <c r="K151" s="299">
        <v>0.69355058599999997</v>
      </c>
      <c r="L151" s="299"/>
      <c r="M151" s="299">
        <v>0.69355058599999997</v>
      </c>
      <c r="N151" s="299"/>
      <c r="O151" s="299">
        <v>0.69255300847357781</v>
      </c>
      <c r="P151" s="299"/>
      <c r="Q151" s="299">
        <v>0.67552884523400603</v>
      </c>
      <c r="R151" s="299"/>
      <c r="S151" s="299">
        <v>0.67552884523400603</v>
      </c>
      <c r="T151" s="264"/>
      <c r="U151" s="299">
        <v>0.67552884523400603</v>
      </c>
      <c r="V151" s="264"/>
      <c r="W151" s="300">
        <v>0.67527848656046996</v>
      </c>
      <c r="X151" s="300"/>
      <c r="Y151" s="300">
        <v>0.67909544299689906</v>
      </c>
      <c r="Z151" s="300"/>
      <c r="AA151" s="300">
        <v>0.68019204285072066</v>
      </c>
      <c r="AB151" s="300"/>
      <c r="AC151" s="300">
        <v>0.67294279680764146</v>
      </c>
      <c r="AD151" s="301"/>
      <c r="AE151" s="300">
        <v>0.67300000000000004</v>
      </c>
      <c r="AF151" s="300">
        <v>0.67300000000000004</v>
      </c>
      <c r="AG151" s="300">
        <v>0.67255691881993418</v>
      </c>
      <c r="AH151" s="301"/>
      <c r="AI151" s="300">
        <v>0.67255691881993418</v>
      </c>
      <c r="AJ151" s="300"/>
      <c r="AK151" s="294" t="s">
        <v>145</v>
      </c>
      <c r="AL151" s="294"/>
      <c r="AM151" s="294" t="s">
        <v>145</v>
      </c>
      <c r="AN151" s="302"/>
      <c r="AO151" s="294" t="s">
        <v>145</v>
      </c>
      <c r="AP151" s="294"/>
      <c r="AQ151" s="294" t="s">
        <v>145</v>
      </c>
      <c r="AR151" s="294"/>
      <c r="AS151" s="294" t="s">
        <v>145</v>
      </c>
      <c r="AT151" s="294"/>
    </row>
    <row r="152" spans="1:46">
      <c r="B152" s="297" t="s">
        <v>205</v>
      </c>
      <c r="C152" s="258">
        <v>10831.743662670053</v>
      </c>
      <c r="D152" s="258"/>
      <c r="E152" s="258">
        <v>10559</v>
      </c>
      <c r="F152" s="258"/>
      <c r="G152" s="258">
        <v>10849.317829853549</v>
      </c>
      <c r="H152" s="258"/>
      <c r="I152" s="258">
        <v>10563.454521036645</v>
      </c>
      <c r="J152" s="258"/>
      <c r="K152" s="258">
        <v>10284.338953080276</v>
      </c>
      <c r="L152" s="258"/>
      <c r="M152" s="258">
        <v>9875.6371398569845</v>
      </c>
      <c r="N152" s="258"/>
      <c r="O152" s="258">
        <v>9897.943889999633</v>
      </c>
      <c r="P152" s="258"/>
      <c r="Q152" s="258">
        <v>8985.8324258674093</v>
      </c>
      <c r="R152" s="258"/>
      <c r="S152" s="258">
        <v>8743.3967177522609</v>
      </c>
      <c r="T152" s="264"/>
      <c r="U152" s="258">
        <v>8464.6365951796743</v>
      </c>
      <c r="V152" s="264"/>
      <c r="W152" s="258">
        <v>8676.8521059993145</v>
      </c>
      <c r="X152" s="258"/>
      <c r="Y152" s="258">
        <v>8498.3734685043892</v>
      </c>
      <c r="Z152" s="258"/>
      <c r="AA152" s="258">
        <v>8239.2154296658464</v>
      </c>
      <c r="AB152" s="258"/>
      <c r="AC152" s="258">
        <v>8002.6460294399731</v>
      </c>
      <c r="AD152" s="264"/>
      <c r="AE152" s="258">
        <v>7825.2511579542506</v>
      </c>
      <c r="AF152" s="258"/>
      <c r="AG152" s="258">
        <v>7592.8313350176468</v>
      </c>
      <c r="AH152" s="264"/>
      <c r="AI152" s="258">
        <v>7035.764471202373</v>
      </c>
      <c r="AJ152" s="258"/>
      <c r="AK152" s="294" t="s">
        <v>145</v>
      </c>
      <c r="AL152" s="294"/>
      <c r="AM152" s="294" t="s">
        <v>145</v>
      </c>
      <c r="AN152" s="258"/>
      <c r="AO152" s="294" t="s">
        <v>145</v>
      </c>
      <c r="AP152" s="294"/>
      <c r="AQ152" s="294" t="s">
        <v>145</v>
      </c>
      <c r="AR152" s="294"/>
      <c r="AS152" s="294" t="s">
        <v>145</v>
      </c>
      <c r="AT152" s="294"/>
    </row>
    <row r="153" spans="1:46">
      <c r="B153" s="298" t="s">
        <v>206</v>
      </c>
      <c r="C153" s="258">
        <v>115829789</v>
      </c>
      <c r="D153" s="258"/>
      <c r="E153" s="258">
        <v>115829789</v>
      </c>
      <c r="F153" s="258"/>
      <c r="G153" s="258">
        <v>115829789</v>
      </c>
      <c r="H153" s="258"/>
      <c r="I153" s="258">
        <v>115829789</v>
      </c>
      <c r="J153" s="258"/>
      <c r="K153" s="258">
        <v>115829789</v>
      </c>
      <c r="L153" s="258"/>
      <c r="M153" s="258">
        <v>115829789</v>
      </c>
      <c r="N153" s="258"/>
      <c r="O153" s="258">
        <v>115319521</v>
      </c>
      <c r="P153" s="258"/>
      <c r="Q153" s="258">
        <v>107179987</v>
      </c>
      <c r="R153" s="258"/>
      <c r="S153" s="258">
        <v>107179987</v>
      </c>
      <c r="T153" s="264"/>
      <c r="U153" s="258">
        <v>107179987</v>
      </c>
      <c r="V153" s="264"/>
      <c r="W153" s="258">
        <v>107179987</v>
      </c>
      <c r="X153" s="258"/>
      <c r="Y153" s="258">
        <v>107179987</v>
      </c>
      <c r="Z153" s="258"/>
      <c r="AA153" s="258">
        <v>107179987</v>
      </c>
      <c r="AB153" s="258"/>
      <c r="AC153" s="258">
        <v>106202540</v>
      </c>
      <c r="AD153" s="264"/>
      <c r="AE153" s="258">
        <v>106202540</v>
      </c>
      <c r="AF153" s="258">
        <v>106202540</v>
      </c>
      <c r="AG153" s="258">
        <v>106202540</v>
      </c>
      <c r="AH153" s="264"/>
      <c r="AI153" s="258">
        <v>106202540</v>
      </c>
      <c r="AJ153" s="258">
        <v>106202540</v>
      </c>
      <c r="AK153" s="294" t="s">
        <v>145</v>
      </c>
      <c r="AL153" s="294"/>
      <c r="AM153" s="294" t="s">
        <v>145</v>
      </c>
      <c r="AN153" s="294"/>
      <c r="AO153" s="294" t="s">
        <v>145</v>
      </c>
      <c r="AP153" s="294"/>
      <c r="AQ153" s="294" t="s">
        <v>145</v>
      </c>
      <c r="AR153" s="294"/>
      <c r="AS153" s="294" t="s">
        <v>145</v>
      </c>
      <c r="AT153" s="294"/>
    </row>
    <row r="154" spans="1:46" ht="13.5" thickBot="1">
      <c r="A154" s="321" t="s">
        <v>389</v>
      </c>
      <c r="B154" s="268" t="s">
        <v>207</v>
      </c>
      <c r="C154" s="303">
        <v>93.514317484166824</v>
      </c>
      <c r="D154" s="303"/>
      <c r="E154" s="303">
        <v>91.16</v>
      </c>
      <c r="F154" s="303"/>
      <c r="G154" s="303">
        <v>93.666041555627373</v>
      </c>
      <c r="H154" s="303"/>
      <c r="I154" s="303">
        <v>91.198081359162671</v>
      </c>
      <c r="J154" s="303"/>
      <c r="K154" s="303">
        <v>88.78837682317004</v>
      </c>
      <c r="L154" s="303"/>
      <c r="M154" s="303">
        <v>85.259907879630035</v>
      </c>
      <c r="N154" s="303"/>
      <c r="O154" s="303">
        <v>85.830601828459152</v>
      </c>
      <c r="P154" s="303"/>
      <c r="Q154" s="303">
        <v>83.838715392523881</v>
      </c>
      <c r="R154" s="303"/>
      <c r="S154" s="303">
        <v>81.57676598479398</v>
      </c>
      <c r="T154" s="275"/>
      <c r="U154" s="303">
        <v>78.975906156619274</v>
      </c>
      <c r="V154" s="275"/>
      <c r="W154" s="303">
        <v>80.955898100634357</v>
      </c>
      <c r="X154" s="275"/>
      <c r="Y154" s="303">
        <v>79.29067455946219</v>
      </c>
      <c r="Z154" s="274"/>
      <c r="AA154" s="303">
        <v>76.872704133336455</v>
      </c>
      <c r="AB154" s="275"/>
      <c r="AC154" s="303">
        <v>75.352680166029671</v>
      </c>
      <c r="AD154" s="275"/>
      <c r="AE154" s="303">
        <v>73.682335261983852</v>
      </c>
      <c r="AF154" s="275"/>
      <c r="AG154" s="303">
        <v>71.493877029849259</v>
      </c>
      <c r="AH154" s="275"/>
      <c r="AI154" s="303">
        <v>66.248551787955094</v>
      </c>
      <c r="AJ154" s="275"/>
      <c r="AK154" s="304" t="s">
        <v>145</v>
      </c>
      <c r="AL154" s="304"/>
      <c r="AM154" s="304" t="s">
        <v>145</v>
      </c>
      <c r="AN154" s="274"/>
      <c r="AO154" s="304" t="s">
        <v>145</v>
      </c>
      <c r="AP154" s="304"/>
      <c r="AQ154" s="304" t="s">
        <v>145</v>
      </c>
      <c r="AR154" s="304"/>
      <c r="AS154" s="304" t="s">
        <v>145</v>
      </c>
      <c r="AT154" s="304"/>
    </row>
    <row r="155" spans="1:46">
      <c r="A155" s="252"/>
      <c r="B155" s="285"/>
      <c r="C155" s="286"/>
      <c r="D155" s="286"/>
      <c r="E155" s="286"/>
      <c r="F155" s="286"/>
      <c r="G155" s="286"/>
      <c r="H155" s="286"/>
      <c r="I155" s="286"/>
      <c r="J155" s="286"/>
      <c r="K155" s="286"/>
      <c r="L155" s="286"/>
      <c r="M155" s="286"/>
      <c r="N155" s="286"/>
      <c r="O155" s="286"/>
      <c r="P155" s="286"/>
      <c r="Q155" s="286"/>
      <c r="R155" s="286"/>
      <c r="S155" s="286"/>
      <c r="T155" s="286"/>
      <c r="U155" s="286"/>
      <c r="V155" s="286"/>
      <c r="W155" s="286"/>
      <c r="X155" s="286"/>
      <c r="Y155" s="286"/>
      <c r="Z155" s="286"/>
      <c r="AA155" s="286"/>
      <c r="AB155" s="286"/>
      <c r="AC155" s="286"/>
      <c r="AD155" s="286"/>
      <c r="AE155" s="286"/>
      <c r="AF155" s="286"/>
      <c r="AG155" s="287"/>
      <c r="AH155" s="286"/>
      <c r="AI155" s="286"/>
      <c r="AJ155" s="286"/>
      <c r="AK155" s="288"/>
      <c r="AL155" s="286"/>
      <c r="AM155" s="286"/>
      <c r="AN155" s="286"/>
      <c r="AO155" s="286"/>
      <c r="AP155" s="286"/>
      <c r="AQ155" s="286"/>
      <c r="AR155" s="286"/>
      <c r="AS155" s="286"/>
      <c r="AT155" s="286"/>
    </row>
    <row r="156" spans="1:46">
      <c r="A156" s="252"/>
      <c r="B156" s="305"/>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9"/>
      <c r="AH156" s="288"/>
      <c r="AI156" s="288"/>
      <c r="AJ156" s="288"/>
      <c r="AK156" s="288"/>
      <c r="AL156" s="288"/>
      <c r="AM156" s="288"/>
      <c r="AN156" s="288"/>
      <c r="AO156" s="288"/>
      <c r="AP156" s="288"/>
      <c r="AQ156" s="288"/>
      <c r="AR156" s="288"/>
      <c r="AS156" s="288"/>
      <c r="AT156" s="288"/>
    </row>
    <row r="157" spans="1:46">
      <c r="A157" s="252"/>
      <c r="B157" s="298" t="s">
        <v>208</v>
      </c>
      <c r="C157" s="263">
        <v>704.26890106999986</v>
      </c>
      <c r="D157" s="263">
        <v>437.85398513999996</v>
      </c>
      <c r="E157" s="263">
        <v>266</v>
      </c>
      <c r="F157" s="263">
        <v>266</v>
      </c>
      <c r="G157" s="263">
        <v>1928.1664119999998</v>
      </c>
      <c r="H157" s="263">
        <v>291.48677683999989</v>
      </c>
      <c r="I157" s="263">
        <v>1636.6796351600001</v>
      </c>
      <c r="J157" s="263">
        <v>409.28442015999985</v>
      </c>
      <c r="K157" s="263">
        <v>1227.3952150000005</v>
      </c>
      <c r="L157" s="263">
        <v>470.82553570000027</v>
      </c>
      <c r="M157" s="263">
        <v>756.56967929999973</v>
      </c>
      <c r="N157" s="263">
        <v>756.56967929999973</v>
      </c>
      <c r="O157" s="263">
        <v>1413.5559930000002</v>
      </c>
      <c r="P157" s="263">
        <v>321.80813815000039</v>
      </c>
      <c r="Q157" s="263">
        <v>1091.7478549999998</v>
      </c>
      <c r="R157" s="263">
        <v>361.66793400000006</v>
      </c>
      <c r="S157" s="263">
        <v>730.07992100000013</v>
      </c>
      <c r="T157" s="263">
        <v>416.1546219999999</v>
      </c>
      <c r="U157" s="263">
        <v>313.925299</v>
      </c>
      <c r="V157" s="263">
        <v>313.925299</v>
      </c>
      <c r="W157" s="263">
        <v>1262.8547599999997</v>
      </c>
      <c r="X157" s="263">
        <v>336.63084299999963</v>
      </c>
      <c r="Y157" s="263">
        <v>925.79183999999987</v>
      </c>
      <c r="Z157" s="263">
        <v>376.79184000000026</v>
      </c>
      <c r="AA157" s="263">
        <v>547.89695000000029</v>
      </c>
      <c r="AB157" s="263">
        <v>274.03295000000026</v>
      </c>
      <c r="AC157" s="263">
        <v>273.86399999999986</v>
      </c>
      <c r="AD157" s="263">
        <v>273.86399999999986</v>
      </c>
      <c r="AE157" s="263">
        <v>1099.5794989999999</v>
      </c>
      <c r="AF157" s="263">
        <v>281.49246836999998</v>
      </c>
      <c r="AG157" s="263">
        <v>819.40027437000026</v>
      </c>
      <c r="AH157" s="263">
        <v>423.74120293000004</v>
      </c>
      <c r="AI157" s="263">
        <v>395.73999999999995</v>
      </c>
      <c r="AJ157" s="263"/>
      <c r="AK157" s="294" t="s">
        <v>145</v>
      </c>
      <c r="AL157" s="265"/>
      <c r="AM157" s="294" t="s">
        <v>145</v>
      </c>
      <c r="AN157" s="265"/>
      <c r="AO157" s="294" t="s">
        <v>145</v>
      </c>
      <c r="AP157" s="265"/>
      <c r="AQ157" s="294" t="s">
        <v>145</v>
      </c>
      <c r="AR157" s="265"/>
      <c r="AS157" s="294" t="s">
        <v>145</v>
      </c>
      <c r="AT157" s="265"/>
    </row>
    <row r="158" spans="1:46">
      <c r="A158" s="252"/>
      <c r="B158" s="272" t="s">
        <v>346</v>
      </c>
      <c r="C158" s="263">
        <v>2.9091039999999997</v>
      </c>
      <c r="D158" s="263">
        <v>1.9118499999999996</v>
      </c>
      <c r="E158" s="263">
        <v>1</v>
      </c>
      <c r="F158" s="263">
        <v>1</v>
      </c>
      <c r="G158" s="263">
        <v>3.6217487999999998</v>
      </c>
      <c r="H158" s="263">
        <v>0.12670280000000034</v>
      </c>
      <c r="I158" s="263">
        <v>3.4950459999999994</v>
      </c>
      <c r="J158" s="263">
        <v>0.73119399999999946</v>
      </c>
      <c r="K158" s="263">
        <v>2.763852</v>
      </c>
      <c r="L158" s="263">
        <v>1.7856549999999998</v>
      </c>
      <c r="M158" s="263">
        <v>0.97819700000000009</v>
      </c>
      <c r="N158" s="263">
        <v>0.97819700000000009</v>
      </c>
      <c r="O158" s="263">
        <v>5.1791390000000002</v>
      </c>
      <c r="P158" s="263">
        <v>-0.15044999999999931</v>
      </c>
      <c r="Q158" s="263">
        <v>5.3295889999999995</v>
      </c>
      <c r="R158" s="263">
        <v>1.4161379999999997</v>
      </c>
      <c r="S158" s="263">
        <v>3.9134509999999998</v>
      </c>
      <c r="T158" s="263">
        <v>2.2419479999999998</v>
      </c>
      <c r="U158" s="263">
        <v>1.671503</v>
      </c>
      <c r="V158" s="263">
        <v>1.671503</v>
      </c>
      <c r="W158" s="263">
        <v>5.9205459500000011</v>
      </c>
      <c r="X158" s="263">
        <v>1.4205459500000011</v>
      </c>
      <c r="Y158" s="263">
        <v>5.9305969999999997</v>
      </c>
      <c r="Z158" s="263">
        <v>2.9305969999999997</v>
      </c>
      <c r="AA158" s="263">
        <v>3.1739730000000002</v>
      </c>
      <c r="AB158" s="263">
        <v>1.8339730000000001</v>
      </c>
      <c r="AC158" s="263">
        <v>1.34</v>
      </c>
      <c r="AD158" s="263">
        <v>1.34</v>
      </c>
      <c r="AE158" s="263">
        <v>4.2790347500000001</v>
      </c>
      <c r="AF158" s="263">
        <v>1.43</v>
      </c>
      <c r="AG158" s="263">
        <v>3.38</v>
      </c>
      <c r="AH158" s="263">
        <v>1.43</v>
      </c>
      <c r="AI158" s="263">
        <v>1.9495039999999999</v>
      </c>
      <c r="AJ158" s="263"/>
      <c r="AK158" s="294"/>
      <c r="AL158" s="265"/>
      <c r="AM158" s="294"/>
      <c r="AN158" s="265"/>
      <c r="AO158" s="294"/>
      <c r="AP158" s="265"/>
      <c r="AQ158" s="294"/>
      <c r="AR158" s="265"/>
      <c r="AS158" s="294"/>
      <c r="AT158" s="265"/>
    </row>
    <row r="159" spans="1:46">
      <c r="A159" s="252"/>
      <c r="B159" s="297" t="s">
        <v>161</v>
      </c>
      <c r="C159" s="263">
        <v>7.7336600000000075</v>
      </c>
      <c r="D159" s="263">
        <v>3.8026670000000076</v>
      </c>
      <c r="E159" s="263">
        <v>4</v>
      </c>
      <c r="F159" s="263">
        <v>4</v>
      </c>
      <c r="G159" s="263">
        <v>15.261431999999999</v>
      </c>
      <c r="H159" s="263">
        <v>6.1594199999999999</v>
      </c>
      <c r="I159" s="263">
        <v>9.1020119999999984</v>
      </c>
      <c r="J159" s="263">
        <v>2.2946239999999998</v>
      </c>
      <c r="K159" s="263">
        <v>6.8073879999999996</v>
      </c>
      <c r="L159" s="263">
        <v>2.2233329999999998</v>
      </c>
      <c r="M159" s="263">
        <v>4.5840550000000002</v>
      </c>
      <c r="N159" s="263">
        <v>4.5840550000000002</v>
      </c>
      <c r="O159" s="263">
        <v>17.264553000000003</v>
      </c>
      <c r="P159" s="263">
        <v>4.3932770000000003</v>
      </c>
      <c r="Q159" s="263">
        <v>12.871276000000002</v>
      </c>
      <c r="R159" s="263">
        <v>4.3728879999999997</v>
      </c>
      <c r="S159" s="263">
        <v>8.4983880000000021</v>
      </c>
      <c r="T159" s="263">
        <v>4.357888</v>
      </c>
      <c r="U159" s="263">
        <v>4.140500000000003</v>
      </c>
      <c r="V159" s="263">
        <v>4.140500000000003</v>
      </c>
      <c r="W159" s="263">
        <v>17.059778000000001</v>
      </c>
      <c r="X159" s="263">
        <v>4.1101669999999997</v>
      </c>
      <c r="Y159" s="263">
        <v>12.660722</v>
      </c>
      <c r="Z159" s="263">
        <v>4.1961110000000001</v>
      </c>
      <c r="AA159" s="263">
        <v>8.3062780000000007</v>
      </c>
      <c r="AB159" s="263">
        <v>4.3544444000000002</v>
      </c>
      <c r="AC159" s="263">
        <v>4.3990559999999999</v>
      </c>
      <c r="AD159" s="263">
        <v>4.3990559999999999</v>
      </c>
      <c r="AE159" s="263">
        <v>13.238778</v>
      </c>
      <c r="AF159" s="263">
        <v>4.4033889999999998</v>
      </c>
      <c r="AG159" s="263">
        <v>8.8353889999999993</v>
      </c>
      <c r="AH159" s="263">
        <v>4.3999449999999998</v>
      </c>
      <c r="AI159" s="263">
        <v>4.4354440000000004</v>
      </c>
      <c r="AJ159" s="263"/>
      <c r="AK159" s="294"/>
      <c r="AL159" s="265"/>
      <c r="AM159" s="294"/>
      <c r="AN159" s="265"/>
      <c r="AO159" s="294"/>
      <c r="AP159" s="265"/>
      <c r="AQ159" s="294"/>
      <c r="AR159" s="265"/>
      <c r="AS159" s="294"/>
      <c r="AT159" s="265"/>
    </row>
    <row r="160" spans="1:46">
      <c r="A160" s="252"/>
      <c r="B160" s="297" t="s">
        <v>208</v>
      </c>
      <c r="C160" s="263">
        <v>693.62613706999991</v>
      </c>
      <c r="D160" s="263">
        <v>432.13946813999996</v>
      </c>
      <c r="E160" s="263">
        <v>261</v>
      </c>
      <c r="F160" s="263">
        <v>261</v>
      </c>
      <c r="G160" s="263">
        <v>1909.2832311999998</v>
      </c>
      <c r="H160" s="263">
        <v>285.2006540399999</v>
      </c>
      <c r="I160" s="263">
        <v>1624.08257716</v>
      </c>
      <c r="J160" s="263">
        <v>406.25860215999984</v>
      </c>
      <c r="K160" s="263">
        <v>1217.8239750000005</v>
      </c>
      <c r="L160" s="263">
        <v>466.81654770000023</v>
      </c>
      <c r="M160" s="263">
        <v>751.00742729999968</v>
      </c>
      <c r="N160" s="263">
        <v>751.00742729999968</v>
      </c>
      <c r="O160" s="263">
        <v>1391.1123010000001</v>
      </c>
      <c r="P160" s="263">
        <v>317.56531115000035</v>
      </c>
      <c r="Q160" s="263">
        <v>1073.5469899999998</v>
      </c>
      <c r="R160" s="263">
        <v>355.87890800000008</v>
      </c>
      <c r="S160" s="263">
        <v>717.66808200000014</v>
      </c>
      <c r="T160" s="263">
        <v>409.55478599999992</v>
      </c>
      <c r="U160" s="263">
        <v>308.11329599999999</v>
      </c>
      <c r="V160" s="263">
        <v>308.11329599999999</v>
      </c>
      <c r="W160" s="263">
        <v>1239.8744360499998</v>
      </c>
      <c r="X160" s="263">
        <v>331.10013004999962</v>
      </c>
      <c r="Y160" s="263">
        <v>907.20052099999987</v>
      </c>
      <c r="Z160" s="263">
        <v>369.66513200000031</v>
      </c>
      <c r="AA160" s="263">
        <v>536.41669900000022</v>
      </c>
      <c r="AB160" s="263">
        <v>267.84453260000026</v>
      </c>
      <c r="AC160" s="263">
        <v>268.12494399999991</v>
      </c>
      <c r="AD160" s="263">
        <v>268.12494399999991</v>
      </c>
      <c r="AE160" s="263">
        <v>1082.0616862500001</v>
      </c>
      <c r="AF160" s="263">
        <v>275.65907936999997</v>
      </c>
      <c r="AG160" s="263">
        <v>807.1848853700003</v>
      </c>
      <c r="AH160" s="263">
        <v>417.91125793000003</v>
      </c>
      <c r="AI160" s="263">
        <v>389.35505199999994</v>
      </c>
      <c r="AJ160" s="263"/>
      <c r="AK160" s="294"/>
      <c r="AL160" s="265"/>
      <c r="AM160" s="294"/>
      <c r="AN160" s="265"/>
      <c r="AO160" s="294"/>
      <c r="AP160" s="265"/>
      <c r="AQ160" s="294"/>
      <c r="AR160" s="265"/>
      <c r="AS160" s="294"/>
      <c r="AT160" s="265"/>
    </row>
    <row r="161" spans="1:46">
      <c r="A161" s="322"/>
      <c r="B161" s="306" t="s">
        <v>204</v>
      </c>
      <c r="C161" s="307">
        <v>0.70099912411646903</v>
      </c>
      <c r="D161" s="307">
        <v>0.70099912411646903</v>
      </c>
      <c r="E161" s="307">
        <v>0.70099999999999996</v>
      </c>
      <c r="F161" s="307">
        <v>0.70099999999999996</v>
      </c>
      <c r="G161" s="307">
        <v>0.70099912415633248</v>
      </c>
      <c r="H161" s="307">
        <v>0.70099912415633248</v>
      </c>
      <c r="I161" s="307">
        <v>0.69355058599999997</v>
      </c>
      <c r="J161" s="307">
        <v>0.69355058599999997</v>
      </c>
      <c r="K161" s="307">
        <v>0.69355058599999997</v>
      </c>
      <c r="L161" s="307">
        <v>0.69355058599999997</v>
      </c>
      <c r="M161" s="307">
        <v>0.69355058599999997</v>
      </c>
      <c r="N161" s="307">
        <v>0.69355058599999997</v>
      </c>
      <c r="O161" s="307">
        <v>0.69255300847357781</v>
      </c>
      <c r="P161" s="307">
        <v>0.69255300847357781</v>
      </c>
      <c r="Q161" s="307">
        <v>0.67552884523400603</v>
      </c>
      <c r="R161" s="307">
        <v>0.67552884523400603</v>
      </c>
      <c r="S161" s="307">
        <v>0.67552884523400603</v>
      </c>
      <c r="T161" s="291">
        <v>0.67552884523400603</v>
      </c>
      <c r="U161" s="307">
        <v>0.67552884523400603</v>
      </c>
      <c r="V161" s="291">
        <v>0.67552884523400603</v>
      </c>
      <c r="W161" s="308">
        <v>0.67527848656046996</v>
      </c>
      <c r="X161" s="308">
        <v>0.67527848656046996</v>
      </c>
      <c r="Y161" s="308">
        <v>0.67909544299689906</v>
      </c>
      <c r="Z161" s="308">
        <v>0.67909544299689906</v>
      </c>
      <c r="AA161" s="308">
        <v>0.68019204285072066</v>
      </c>
      <c r="AB161" s="308">
        <v>0.68019204285072066</v>
      </c>
      <c r="AC161" s="308">
        <v>0.67294279680764146</v>
      </c>
      <c r="AD161" s="308">
        <v>0.67294279680764146</v>
      </c>
      <c r="AE161" s="308">
        <v>0.67300000000000004</v>
      </c>
      <c r="AF161" s="308">
        <v>0.67300000000000004</v>
      </c>
      <c r="AG161" s="308">
        <v>0.67255252798887311</v>
      </c>
      <c r="AH161" s="308">
        <v>0.67255252798887311</v>
      </c>
      <c r="AI161" s="308">
        <v>0.67255691881993418</v>
      </c>
      <c r="AJ161" s="308"/>
      <c r="AK161" s="309" t="str">
        <f>AK151</f>
        <v>-</v>
      </c>
      <c r="AL161" s="309"/>
      <c r="AM161" s="309" t="str">
        <f>AM151</f>
        <v>-</v>
      </c>
      <c r="AN161" s="309"/>
      <c r="AO161" s="309" t="str">
        <f>AO151</f>
        <v>-</v>
      </c>
      <c r="AP161" s="309"/>
      <c r="AQ161" s="309" t="str">
        <f>AQ151</f>
        <v>-</v>
      </c>
      <c r="AR161" s="309"/>
      <c r="AS161" s="309" t="str">
        <f>AS151</f>
        <v>-</v>
      </c>
      <c r="AT161" s="309"/>
    </row>
    <row r="162" spans="1:46">
      <c r="A162" s="322"/>
      <c r="B162" s="297" t="s">
        <v>209</v>
      </c>
      <c r="C162" s="263">
        <v>486.23131455035985</v>
      </c>
      <c r="D162" s="263">
        <v>302.92938866229673</v>
      </c>
      <c r="E162" s="263">
        <v>183</v>
      </c>
      <c r="F162" s="263">
        <v>183</v>
      </c>
      <c r="G162" s="263">
        <v>1338.4058728375724</v>
      </c>
      <c r="H162" s="263">
        <v>199.92540869085312</v>
      </c>
      <c r="I162" s="263">
        <v>1126.3834231017081</v>
      </c>
      <c r="J162" s="263">
        <v>281.76089159560877</v>
      </c>
      <c r="K162" s="263">
        <v>844.62253150609968</v>
      </c>
      <c r="L162" s="263">
        <v>323.76089021183208</v>
      </c>
      <c r="M162" s="263">
        <v>520.8616412942672</v>
      </c>
      <c r="N162" s="263">
        <v>520.8616412942672</v>
      </c>
      <c r="O162" s="263">
        <v>963.4190091821514</v>
      </c>
      <c r="P162" s="263">
        <v>219.93081162378056</v>
      </c>
      <c r="Q162" s="263">
        <v>725.21195845914292</v>
      </c>
      <c r="R162" s="263">
        <v>240.40646776437913</v>
      </c>
      <c r="S162" s="263">
        <v>484.80549069476405</v>
      </c>
      <c r="T162" s="263">
        <v>276.66607164664043</v>
      </c>
      <c r="U162" s="263">
        <v>208.13941904812347</v>
      </c>
      <c r="V162" s="263">
        <v>208.13941904812347</v>
      </c>
      <c r="W162" s="263">
        <v>837.26053270086004</v>
      </c>
      <c r="X162" s="263">
        <v>223.58479472013852</v>
      </c>
      <c r="Y162" s="263">
        <v>616.07573969551254</v>
      </c>
      <c r="Z162" s="263">
        <v>251.03790657604739</v>
      </c>
      <c r="AA162" s="263">
        <v>364.86637031205026</v>
      </c>
      <c r="AB162" s="263">
        <v>182.18571979559061</v>
      </c>
      <c r="AC162" s="263">
        <v>180.43274970925219</v>
      </c>
      <c r="AD162" s="263">
        <v>180.43274970925219</v>
      </c>
      <c r="AE162" s="263">
        <v>728.22751484625007</v>
      </c>
      <c r="AF162" s="263">
        <v>185.51856041600999</v>
      </c>
      <c r="AG162" s="263">
        <v>542.87423521000244</v>
      </c>
      <c r="AH162" s="263">
        <v>281.0672729958315</v>
      </c>
      <c r="AI162" s="263">
        <v>261.86343410009522</v>
      </c>
      <c r="AJ162" s="263"/>
      <c r="AK162" s="294" t="s">
        <v>145</v>
      </c>
      <c r="AL162" s="294"/>
      <c r="AM162" s="294" t="s">
        <v>145</v>
      </c>
      <c r="AN162" s="294"/>
      <c r="AO162" s="294" t="s">
        <v>145</v>
      </c>
      <c r="AP162" s="294"/>
      <c r="AQ162" s="294" t="s">
        <v>145</v>
      </c>
      <c r="AR162" s="294"/>
      <c r="AS162" s="294" t="s">
        <v>145</v>
      </c>
      <c r="AT162" s="294"/>
    </row>
    <row r="163" spans="1:46">
      <c r="A163" s="322"/>
      <c r="B163" s="306" t="s">
        <v>206</v>
      </c>
      <c r="C163" s="262">
        <v>115829789</v>
      </c>
      <c r="D163" s="262">
        <v>115829789</v>
      </c>
      <c r="E163" s="262">
        <v>115829789</v>
      </c>
      <c r="F163" s="262">
        <v>115829789</v>
      </c>
      <c r="G163" s="262">
        <v>115829789</v>
      </c>
      <c r="H163" s="262">
        <v>115829789</v>
      </c>
      <c r="I163" s="262">
        <v>115829789</v>
      </c>
      <c r="J163" s="262">
        <v>115829789</v>
      </c>
      <c r="K163" s="262">
        <v>115829789</v>
      </c>
      <c r="L163" s="262">
        <v>115829789</v>
      </c>
      <c r="M163" s="262">
        <v>115829789</v>
      </c>
      <c r="N163" s="262">
        <v>115829789</v>
      </c>
      <c r="O163" s="262">
        <v>115319521</v>
      </c>
      <c r="P163" s="262">
        <v>115319521</v>
      </c>
      <c r="Q163" s="262">
        <v>107179987</v>
      </c>
      <c r="R163" s="262">
        <v>107179987</v>
      </c>
      <c r="S163" s="262">
        <v>107179987</v>
      </c>
      <c r="T163" s="262">
        <v>107179987</v>
      </c>
      <c r="U163" s="262">
        <v>107179987</v>
      </c>
      <c r="V163" s="262">
        <v>107179987</v>
      </c>
      <c r="W163" s="262">
        <v>107179987</v>
      </c>
      <c r="X163" s="262">
        <v>107179987</v>
      </c>
      <c r="Y163" s="262">
        <v>107179987</v>
      </c>
      <c r="Z163" s="262">
        <v>107179987</v>
      </c>
      <c r="AA163" s="262">
        <v>107179987</v>
      </c>
      <c r="AB163" s="262">
        <v>107179987</v>
      </c>
      <c r="AC163" s="262">
        <v>106202540</v>
      </c>
      <c r="AD163" s="262">
        <v>106202540</v>
      </c>
      <c r="AE163" s="262">
        <v>106202540</v>
      </c>
      <c r="AF163" s="262">
        <v>106202540</v>
      </c>
      <c r="AG163" s="262">
        <v>106202540</v>
      </c>
      <c r="AH163" s="262">
        <v>106202540</v>
      </c>
      <c r="AI163" s="262">
        <v>106202540</v>
      </c>
      <c r="AJ163" s="262"/>
      <c r="AK163" s="296" t="s">
        <v>145</v>
      </c>
      <c r="AL163" s="296"/>
      <c r="AM163" s="296" t="s">
        <v>145</v>
      </c>
      <c r="AN163" s="296"/>
      <c r="AO163" s="296" t="s">
        <v>145</v>
      </c>
      <c r="AP163" s="296"/>
      <c r="AQ163" s="296" t="s">
        <v>145</v>
      </c>
      <c r="AR163" s="296"/>
      <c r="AS163" s="296" t="s">
        <v>145</v>
      </c>
      <c r="AT163" s="296"/>
    </row>
    <row r="164" spans="1:46" ht="13.5" thickBot="1">
      <c r="A164" s="321" t="s">
        <v>390</v>
      </c>
      <c r="B164" s="374" t="s">
        <v>210</v>
      </c>
      <c r="C164" s="303">
        <v>4.1978088602955141</v>
      </c>
      <c r="D164" s="303">
        <v>2.6152977681958545</v>
      </c>
      <c r="E164" s="303">
        <v>1.58</v>
      </c>
      <c r="F164" s="303">
        <v>1.58</v>
      </c>
      <c r="G164" s="303">
        <v>11.554936639292094</v>
      </c>
      <c r="H164" s="303">
        <v>1.7260275652479442</v>
      </c>
      <c r="I164" s="303">
        <v>9.7244709916695804</v>
      </c>
      <c r="J164" s="303">
        <v>2.4325425611852642</v>
      </c>
      <c r="K164" s="303">
        <v>7.2919284304843179</v>
      </c>
      <c r="L164" s="303">
        <v>2.7951435723657592</v>
      </c>
      <c r="M164" s="303">
        <v>4.4967848581185548</v>
      </c>
      <c r="N164" s="303">
        <v>4.4967848581185548</v>
      </c>
      <c r="O164" s="303">
        <v>8.4580270438536846</v>
      </c>
      <c r="P164" s="303">
        <v>1.9071429513116045</v>
      </c>
      <c r="Q164" s="303">
        <v>6.8474245725753926</v>
      </c>
      <c r="R164" s="303">
        <v>2.2430163922708739</v>
      </c>
      <c r="S164" s="303">
        <v>4.5768469530300893</v>
      </c>
      <c r="T164" s="303">
        <v>2.5813221235662254</v>
      </c>
      <c r="U164" s="303">
        <v>1.9419616000524751</v>
      </c>
      <c r="V164" s="303">
        <v>1.9419616000524751</v>
      </c>
      <c r="W164" s="303">
        <v>7.8117245218630229</v>
      </c>
      <c r="X164" s="303">
        <v>2.0860685000842416</v>
      </c>
      <c r="Y164" s="303">
        <v>5.7480482778516526</v>
      </c>
      <c r="Z164" s="303">
        <v>2.3422087798540914</v>
      </c>
      <c r="AA164" s="303">
        <v>3.4042397328528344</v>
      </c>
      <c r="AB164" s="303">
        <v>1.6998109898594278</v>
      </c>
      <c r="AC164" s="303">
        <v>1.698949476248423</v>
      </c>
      <c r="AD164" s="303">
        <v>1.698949476248423</v>
      </c>
      <c r="AE164" s="303">
        <v>6.8569689090887094</v>
      </c>
      <c r="AF164" s="303">
        <v>1.7468373206140833</v>
      </c>
      <c r="AG164" s="303">
        <v>5.1116878674465074</v>
      </c>
      <c r="AH164" s="303">
        <v>2.6465211942749343</v>
      </c>
      <c r="AI164" s="303">
        <v>2.4656984107922013</v>
      </c>
      <c r="AJ164" s="303"/>
      <c r="AK164" s="310" t="s">
        <v>145</v>
      </c>
      <c r="AL164" s="310"/>
      <c r="AM164" s="310" t="s">
        <v>145</v>
      </c>
      <c r="AN164" s="310"/>
      <c r="AO164" s="310" t="s">
        <v>145</v>
      </c>
      <c r="AP164" s="310"/>
      <c r="AQ164" s="310" t="s">
        <v>145</v>
      </c>
      <c r="AR164" s="310"/>
      <c r="AS164" s="310" t="s">
        <v>145</v>
      </c>
      <c r="AT164" s="310"/>
    </row>
    <row r="165" spans="1:46">
      <c r="A165" s="252"/>
      <c r="B165" s="298"/>
      <c r="C165" s="288"/>
      <c r="D165" s="288"/>
      <c r="E165" s="288"/>
      <c r="F165" s="288"/>
      <c r="G165" s="288"/>
      <c r="H165" s="288"/>
      <c r="I165" s="288"/>
      <c r="J165" s="288"/>
      <c r="K165" s="288"/>
      <c r="L165" s="288"/>
      <c r="M165" s="288"/>
      <c r="N165" s="288"/>
      <c r="O165" s="288"/>
      <c r="P165" s="288"/>
      <c r="Q165" s="288"/>
      <c r="R165" s="288"/>
      <c r="S165" s="288"/>
      <c r="T165" s="288"/>
      <c r="U165" s="288"/>
      <c r="V165" s="288"/>
      <c r="W165" s="289"/>
      <c r="X165" s="288"/>
      <c r="Y165" s="288"/>
      <c r="Z165" s="288"/>
      <c r="AA165" s="289"/>
      <c r="AB165" s="288"/>
      <c r="AC165" s="289"/>
      <c r="AD165" s="288"/>
      <c r="AE165" s="289"/>
      <c r="AF165" s="289"/>
      <c r="AG165" s="289"/>
      <c r="AH165" s="288"/>
      <c r="AI165" s="289"/>
      <c r="AJ165" s="289"/>
      <c r="AK165" s="289"/>
      <c r="AL165" s="289"/>
      <c r="AM165" s="289"/>
      <c r="AN165" s="289"/>
      <c r="AO165" s="289"/>
      <c r="AP165" s="289"/>
      <c r="AQ165" s="289"/>
      <c r="AR165" s="289"/>
      <c r="AS165" s="289"/>
      <c r="AT165" s="289"/>
    </row>
    <row r="166" spans="1:46">
      <c r="A166" s="252"/>
      <c r="B166" s="298" t="s">
        <v>211</v>
      </c>
      <c r="C166" s="311">
        <v>8.4417474882865839</v>
      </c>
      <c r="D166" s="311"/>
      <c r="E166" s="311">
        <v>6.36</v>
      </c>
      <c r="F166" s="311"/>
      <c r="G166" s="311">
        <v>11.554936639292096</v>
      </c>
      <c r="H166" s="311"/>
      <c r="I166" s="311">
        <v>13.001582095089365</v>
      </c>
      <c r="J166" s="311"/>
      <c r="K166" s="311">
        <v>14.704717553186608</v>
      </c>
      <c r="L166" s="311"/>
      <c r="M166" s="311">
        <v>18.236960813480806</v>
      </c>
      <c r="N166" s="311"/>
      <c r="O166" s="311">
        <f>O164/O8*$A$1</f>
        <v>8.4580270438536846</v>
      </c>
      <c r="P166" s="311"/>
      <c r="Q166" s="311">
        <f>Q164/Q8*$A$1</f>
        <v>9.1549815713920086</v>
      </c>
      <c r="R166" s="311"/>
      <c r="S166" s="311">
        <f>S164/S8*$A$1</f>
        <v>9.2295532478231088</v>
      </c>
      <c r="T166" s="311"/>
      <c r="U166" s="311">
        <f>U164/U8*$A$1</f>
        <v>7.8757331557683719</v>
      </c>
      <c r="V166" s="311"/>
      <c r="W166" s="311">
        <f>W164/W8*$A$1</f>
        <v>7.8117245218630229</v>
      </c>
      <c r="X166" s="311"/>
      <c r="Y166" s="311">
        <f>Y164/Y8*$A$1</f>
        <v>7.6851194923657626</v>
      </c>
      <c r="Z166" s="311"/>
      <c r="AA166" s="311">
        <f>AA164/AA8*$A$1</f>
        <v>6.8649033286811303</v>
      </c>
      <c r="AB166" s="311"/>
      <c r="AC166" s="311">
        <f>AC164/AC8*$A$1</f>
        <v>6.890183987007493</v>
      </c>
      <c r="AD166" s="311"/>
      <c r="AE166" s="311">
        <f>AE164/AE8*$A$1</f>
        <v>6.8382340213589581</v>
      </c>
      <c r="AF166" s="311"/>
      <c r="AG166" s="311">
        <f>AG164/AG8*$A$1</f>
        <v>6.8093652248831207</v>
      </c>
      <c r="AH166" s="311"/>
      <c r="AI166" s="311">
        <f>AI164/AI8*$A$1</f>
        <v>4.9449446150502938</v>
      </c>
      <c r="AJ166" s="311"/>
      <c r="AK166" s="294" t="s">
        <v>145</v>
      </c>
      <c r="AL166" s="263"/>
      <c r="AM166" s="294" t="s">
        <v>145</v>
      </c>
      <c r="AN166" s="263"/>
      <c r="AO166" s="294" t="s">
        <v>145</v>
      </c>
      <c r="AP166" s="263"/>
      <c r="AQ166" s="294" t="s">
        <v>145</v>
      </c>
      <c r="AR166" s="263"/>
      <c r="AS166" s="294" t="s">
        <v>145</v>
      </c>
      <c r="AT166" s="263"/>
    </row>
    <row r="167" spans="1:46">
      <c r="A167" s="324"/>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9"/>
      <c r="AB167" s="288"/>
      <c r="AC167" s="288"/>
      <c r="AD167" s="288"/>
      <c r="AE167" s="288"/>
      <c r="AF167" s="288"/>
      <c r="AG167" s="288"/>
      <c r="AH167" s="288"/>
      <c r="AI167" s="288"/>
      <c r="AJ167" s="288"/>
      <c r="AK167" s="288"/>
      <c r="AL167" s="288"/>
      <c r="AM167" s="288"/>
      <c r="AN167" s="288"/>
      <c r="AO167" s="288"/>
      <c r="AP167" s="288"/>
      <c r="AQ167" s="288"/>
      <c r="AR167" s="288"/>
      <c r="AS167" s="288"/>
      <c r="AT167" s="288"/>
    </row>
    <row r="168" spans="1:46">
      <c r="A168" s="323"/>
      <c r="B168" s="266" t="s">
        <v>212</v>
      </c>
      <c r="C168" s="311">
        <v>87.6</v>
      </c>
      <c r="D168" s="311"/>
      <c r="E168" s="311">
        <v>75</v>
      </c>
      <c r="F168" s="311"/>
      <c r="G168" s="311">
        <v>92.5</v>
      </c>
      <c r="H168" s="311"/>
      <c r="I168" s="311">
        <v>83.5</v>
      </c>
      <c r="J168" s="311"/>
      <c r="K168" s="311">
        <v>85</v>
      </c>
      <c r="L168" s="311"/>
      <c r="M168" s="311">
        <v>82.4</v>
      </c>
      <c r="N168" s="311"/>
      <c r="O168" s="311">
        <v>83</v>
      </c>
      <c r="P168" s="311"/>
      <c r="Q168" s="311">
        <v>90.2</v>
      </c>
      <c r="R168" s="311"/>
      <c r="S168" s="311">
        <v>87</v>
      </c>
      <c r="T168" s="312"/>
      <c r="U168" s="311">
        <v>84.2</v>
      </c>
      <c r="V168" s="312"/>
      <c r="W168" s="311">
        <v>90.5</v>
      </c>
      <c r="X168" s="312"/>
      <c r="Y168" s="311">
        <v>85.5</v>
      </c>
      <c r="Z168" s="312"/>
      <c r="AA168" s="311">
        <v>79.25</v>
      </c>
      <c r="AB168" s="312"/>
      <c r="AC168" s="295" t="s">
        <v>145</v>
      </c>
      <c r="AD168" s="312"/>
      <c r="AE168" s="295" t="s">
        <v>145</v>
      </c>
      <c r="AF168" s="312"/>
      <c r="AG168" s="313" t="s">
        <v>145</v>
      </c>
      <c r="AH168" s="312"/>
      <c r="AI168" s="295" t="s">
        <v>145</v>
      </c>
      <c r="AJ168" s="311"/>
      <c r="AK168" s="295" t="s">
        <v>145</v>
      </c>
      <c r="AL168" s="311"/>
      <c r="AM168" s="295" t="s">
        <v>145</v>
      </c>
      <c r="AN168" s="311"/>
      <c r="AO168" s="295" t="s">
        <v>145</v>
      </c>
      <c r="AP168" s="311"/>
      <c r="AQ168" s="295" t="s">
        <v>145</v>
      </c>
      <c r="AR168" s="311"/>
      <c r="AS168" s="295" t="s">
        <v>145</v>
      </c>
      <c r="AT168" s="311"/>
    </row>
    <row r="169" spans="1:46">
      <c r="A169" s="323"/>
      <c r="B169" s="266" t="s">
        <v>213</v>
      </c>
      <c r="C169" s="311">
        <v>8.4417474882865839</v>
      </c>
      <c r="D169" s="311"/>
      <c r="E169" s="311">
        <v>6.36</v>
      </c>
      <c r="F169" s="311"/>
      <c r="G169" s="311">
        <v>11.554936639292096</v>
      </c>
      <c r="H169" s="311"/>
      <c r="I169" s="311">
        <v>13.001582095089365</v>
      </c>
      <c r="J169" s="311"/>
      <c r="K169" s="311">
        <f>+K166</f>
        <v>14.704717553186608</v>
      </c>
      <c r="L169" s="311"/>
      <c r="M169" s="311">
        <v>18.236960813480806</v>
      </c>
      <c r="N169" s="311"/>
      <c r="O169" s="311">
        <f>+O166</f>
        <v>8.4580270438536846</v>
      </c>
      <c r="P169" s="311"/>
      <c r="Q169" s="311">
        <f>+Q166</f>
        <v>9.1549815713920086</v>
      </c>
      <c r="R169" s="311"/>
      <c r="S169" s="311">
        <f>+S166</f>
        <v>9.2295532478231088</v>
      </c>
      <c r="T169" s="265"/>
      <c r="U169" s="311">
        <f>+U166</f>
        <v>7.8757331557683719</v>
      </c>
      <c r="V169" s="265"/>
      <c r="W169" s="311">
        <f>+W166</f>
        <v>7.8117245218630229</v>
      </c>
      <c r="X169" s="265"/>
      <c r="Y169" s="311">
        <f>+Y166</f>
        <v>7.6851194923657626</v>
      </c>
      <c r="Z169" s="265"/>
      <c r="AA169" s="311">
        <f>+AA166</f>
        <v>6.8649033286811303</v>
      </c>
      <c r="AB169" s="265"/>
      <c r="AC169" s="314" t="s">
        <v>145</v>
      </c>
      <c r="AD169" s="265"/>
      <c r="AE169" s="314" t="s">
        <v>145</v>
      </c>
      <c r="AF169" s="265"/>
      <c r="AG169" s="315" t="s">
        <v>145</v>
      </c>
      <c r="AH169" s="265"/>
      <c r="AI169" s="314" t="s">
        <v>145</v>
      </c>
      <c r="AJ169" s="263"/>
      <c r="AK169" s="314" t="s">
        <v>145</v>
      </c>
      <c r="AL169" s="263"/>
      <c r="AM169" s="314" t="s">
        <v>145</v>
      </c>
      <c r="AN169" s="263"/>
      <c r="AO169" s="314" t="s">
        <v>145</v>
      </c>
      <c r="AP169" s="263"/>
      <c r="AQ169" s="314" t="s">
        <v>145</v>
      </c>
      <c r="AR169" s="263"/>
      <c r="AS169" s="314" t="s">
        <v>145</v>
      </c>
      <c r="AT169" s="263"/>
    </row>
    <row r="170" spans="1:46" ht="13.5" thickBot="1">
      <c r="A170" s="321" t="s">
        <v>391</v>
      </c>
      <c r="B170" s="268" t="s">
        <v>214</v>
      </c>
      <c r="C170" s="303">
        <v>10.376998378777628</v>
      </c>
      <c r="D170" s="303"/>
      <c r="E170" s="303">
        <v>11.78</v>
      </c>
      <c r="F170" s="303"/>
      <c r="G170" s="303">
        <v>8.0052364532625369</v>
      </c>
      <c r="H170" s="303"/>
      <c r="I170" s="303">
        <v>6.4222953321609646</v>
      </c>
      <c r="J170" s="303"/>
      <c r="K170" s="303">
        <f>K168/K169</f>
        <v>5.7804578491601113</v>
      </c>
      <c r="L170" s="303"/>
      <c r="M170" s="303">
        <f>M168/M169</f>
        <v>4.5182967075901006</v>
      </c>
      <c r="N170" s="303"/>
      <c r="O170" s="303">
        <f>O168/O169</f>
        <v>9.8131632317627542</v>
      </c>
      <c r="P170" s="303"/>
      <c r="Q170" s="303">
        <f>Q168/Q169</f>
        <v>9.8525594286133718</v>
      </c>
      <c r="R170" s="303"/>
      <c r="S170" s="303">
        <f>S168/S169</f>
        <v>9.4262417328292578</v>
      </c>
      <c r="T170" s="275"/>
      <c r="U170" s="303">
        <f>U168/U169</f>
        <v>10.691068162756372</v>
      </c>
      <c r="V170" s="275"/>
      <c r="W170" s="303">
        <f>W168/W169</f>
        <v>11.585149955904564</v>
      </c>
      <c r="X170" s="275"/>
      <c r="Y170" s="303">
        <f>Y168/Y169</f>
        <v>11.125396304499093</v>
      </c>
      <c r="Z170" s="275"/>
      <c r="AA170" s="303">
        <f>AA168/AA169</f>
        <v>11.544226656316999</v>
      </c>
      <c r="AB170" s="275"/>
      <c r="AC170" s="310" t="s">
        <v>145</v>
      </c>
      <c r="AD170" s="275"/>
      <c r="AE170" s="310" t="s">
        <v>145</v>
      </c>
      <c r="AF170" s="275"/>
      <c r="AG170" s="316" t="s">
        <v>145</v>
      </c>
      <c r="AH170" s="275"/>
      <c r="AI170" s="310" t="s">
        <v>145</v>
      </c>
      <c r="AJ170" s="274"/>
      <c r="AK170" s="310" t="s">
        <v>145</v>
      </c>
      <c r="AL170" s="274"/>
      <c r="AM170" s="310" t="s">
        <v>145</v>
      </c>
      <c r="AN170" s="274"/>
      <c r="AO170" s="310" t="s">
        <v>145</v>
      </c>
      <c r="AP170" s="274"/>
      <c r="AQ170" s="310" t="s">
        <v>145</v>
      </c>
      <c r="AR170" s="274"/>
      <c r="AS170" s="310" t="s">
        <v>145</v>
      </c>
      <c r="AT170" s="274"/>
    </row>
    <row r="171" spans="1:46">
      <c r="A171" s="252"/>
      <c r="B171" s="305"/>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9"/>
      <c r="AD171" s="288"/>
      <c r="AE171" s="289"/>
      <c r="AF171" s="288"/>
      <c r="AG171" s="288"/>
      <c r="AH171" s="288"/>
      <c r="AI171" s="289"/>
      <c r="AJ171" s="289"/>
      <c r="AK171" s="289"/>
      <c r="AL171" s="289"/>
      <c r="AM171" s="289"/>
      <c r="AN171" s="289"/>
      <c r="AO171" s="289"/>
      <c r="AP171" s="289"/>
      <c r="AQ171" s="289"/>
      <c r="AR171" s="289"/>
      <c r="AS171" s="289"/>
      <c r="AT171" s="289"/>
    </row>
    <row r="172" spans="1:46">
      <c r="A172" s="322"/>
      <c r="B172" s="266" t="s">
        <v>212</v>
      </c>
      <c r="C172" s="311">
        <v>87.6</v>
      </c>
      <c r="D172" s="311"/>
      <c r="E172" s="311">
        <v>75</v>
      </c>
      <c r="F172" s="311"/>
      <c r="G172" s="311">
        <v>92.5</v>
      </c>
      <c r="H172" s="311"/>
      <c r="I172" s="311">
        <v>83.5</v>
      </c>
      <c r="J172" s="311"/>
      <c r="K172" s="311">
        <f>+K168</f>
        <v>85</v>
      </c>
      <c r="L172" s="311"/>
      <c r="M172" s="311">
        <v>82.4</v>
      </c>
      <c r="N172" s="311"/>
      <c r="O172" s="311">
        <f>+O168</f>
        <v>83</v>
      </c>
      <c r="P172" s="311"/>
      <c r="Q172" s="311">
        <f>+Q168</f>
        <v>90.2</v>
      </c>
      <c r="R172" s="311"/>
      <c r="S172" s="311">
        <f>+S168</f>
        <v>87</v>
      </c>
      <c r="T172" s="265"/>
      <c r="U172" s="311">
        <f>+U168</f>
        <v>84.2</v>
      </c>
      <c r="V172" s="265"/>
      <c r="W172" s="311">
        <v>90.5</v>
      </c>
      <c r="X172" s="265"/>
      <c r="Y172" s="311">
        <v>85.5</v>
      </c>
      <c r="Z172" s="265"/>
      <c r="AA172" s="311">
        <f>+AA168</f>
        <v>79.25</v>
      </c>
      <c r="AB172" s="313"/>
      <c r="AC172" s="295" t="s">
        <v>145</v>
      </c>
      <c r="AD172" s="313"/>
      <c r="AE172" s="295" t="s">
        <v>145</v>
      </c>
      <c r="AF172" s="313"/>
      <c r="AG172" s="313" t="s">
        <v>145</v>
      </c>
      <c r="AH172" s="313"/>
      <c r="AI172" s="295" t="s">
        <v>145</v>
      </c>
      <c r="AJ172" s="295"/>
      <c r="AK172" s="295" t="s">
        <v>145</v>
      </c>
      <c r="AL172" s="295"/>
      <c r="AM172" s="295" t="s">
        <v>145</v>
      </c>
      <c r="AN172" s="295"/>
      <c r="AO172" s="295" t="s">
        <v>145</v>
      </c>
      <c r="AP172" s="295"/>
      <c r="AQ172" s="295" t="s">
        <v>145</v>
      </c>
      <c r="AR172" s="295"/>
      <c r="AS172" s="295" t="s">
        <v>145</v>
      </c>
      <c r="AT172" s="295"/>
    </row>
    <row r="173" spans="1:46">
      <c r="A173" s="322"/>
      <c r="B173" s="266" t="s">
        <v>215</v>
      </c>
      <c r="C173" s="311">
        <v>93.514317484166824</v>
      </c>
      <c r="D173" s="311"/>
      <c r="E173" s="311">
        <v>91.16</v>
      </c>
      <c r="F173" s="311"/>
      <c r="G173" s="311">
        <v>93.666041555627373</v>
      </c>
      <c r="H173" s="311"/>
      <c r="I173" s="311">
        <v>91.198081359162671</v>
      </c>
      <c r="J173" s="311"/>
      <c r="K173" s="311">
        <f>+K154</f>
        <v>88.78837682317004</v>
      </c>
      <c r="L173" s="311"/>
      <c r="M173" s="311">
        <v>85.259907879630035</v>
      </c>
      <c r="N173" s="311"/>
      <c r="O173" s="311">
        <f>+O154</f>
        <v>85.830601828459152</v>
      </c>
      <c r="P173" s="311"/>
      <c r="Q173" s="311">
        <f>+Q154</f>
        <v>83.838715392523881</v>
      </c>
      <c r="R173" s="311"/>
      <c r="S173" s="311">
        <f>+S154</f>
        <v>81.57676598479398</v>
      </c>
      <c r="T173" s="265"/>
      <c r="U173" s="311">
        <f>+U154</f>
        <v>78.975906156619274</v>
      </c>
      <c r="V173" s="265"/>
      <c r="W173" s="311">
        <f>+W154</f>
        <v>80.955898100634357</v>
      </c>
      <c r="X173" s="265"/>
      <c r="Y173" s="311">
        <f>+Y154</f>
        <v>79.29067455946219</v>
      </c>
      <c r="Z173" s="265"/>
      <c r="AA173" s="311">
        <f>+AA154</f>
        <v>76.872704133336455</v>
      </c>
      <c r="AB173" s="315"/>
      <c r="AC173" s="314" t="s">
        <v>145</v>
      </c>
      <c r="AD173" s="315"/>
      <c r="AE173" s="314" t="s">
        <v>145</v>
      </c>
      <c r="AF173" s="315"/>
      <c r="AG173" s="315" t="s">
        <v>145</v>
      </c>
      <c r="AH173" s="315"/>
      <c r="AI173" s="314" t="s">
        <v>145</v>
      </c>
      <c r="AJ173" s="314"/>
      <c r="AK173" s="314" t="s">
        <v>145</v>
      </c>
      <c r="AL173" s="314"/>
      <c r="AM173" s="314" t="s">
        <v>145</v>
      </c>
      <c r="AN173" s="314"/>
      <c r="AO173" s="314" t="s">
        <v>145</v>
      </c>
      <c r="AP173" s="314"/>
      <c r="AQ173" s="314" t="s">
        <v>145</v>
      </c>
      <c r="AR173" s="314"/>
      <c r="AS173" s="314" t="s">
        <v>145</v>
      </c>
      <c r="AT173" s="314"/>
    </row>
    <row r="174" spans="1:46" ht="13.5" thickBot="1">
      <c r="A174" s="321" t="s">
        <v>392</v>
      </c>
      <c r="B174" s="268" t="s">
        <v>216</v>
      </c>
      <c r="C174" s="303">
        <v>0.93675495214764093</v>
      </c>
      <c r="D174" s="303"/>
      <c r="E174" s="303">
        <v>0.82</v>
      </c>
      <c r="F174" s="303"/>
      <c r="G174" s="303">
        <v>0.98755107468767245</v>
      </c>
      <c r="H174" s="303"/>
      <c r="I174" s="303">
        <v>0.91558943736057841</v>
      </c>
      <c r="J174" s="303"/>
      <c r="K174" s="303">
        <f>K172/K173</f>
        <v>0.95733251402134623</v>
      </c>
      <c r="L174" s="303"/>
      <c r="M174" s="303">
        <f>M172/M173</f>
        <v>0.96645659195799682</v>
      </c>
      <c r="N174" s="303"/>
      <c r="O174" s="303">
        <f>O172/O173</f>
        <v>0.96702106511945018</v>
      </c>
      <c r="P174" s="303"/>
      <c r="Q174" s="303">
        <f>Q172/Q173</f>
        <v>1.0758752633278463</v>
      </c>
      <c r="R174" s="303"/>
      <c r="S174" s="303">
        <f>S172/S173</f>
        <v>1.0664801300926408</v>
      </c>
      <c r="T174" s="275"/>
      <c r="U174" s="303">
        <f>U172/U173</f>
        <v>1.0661479443239397</v>
      </c>
      <c r="V174" s="275"/>
      <c r="W174" s="303">
        <f>W172/W173</f>
        <v>1.1178926072502042</v>
      </c>
      <c r="X174" s="275"/>
      <c r="Y174" s="303">
        <f>Y172/Y173</f>
        <v>1.0783109170786696</v>
      </c>
      <c r="Z174" s="275"/>
      <c r="AA174" s="303">
        <f>AA172/AA173</f>
        <v>1.0309250974512372</v>
      </c>
      <c r="AB174" s="316"/>
      <c r="AC174" s="310" t="s">
        <v>145</v>
      </c>
      <c r="AD174" s="316"/>
      <c r="AE174" s="310" t="s">
        <v>145</v>
      </c>
      <c r="AF174" s="316"/>
      <c r="AG174" s="316" t="s">
        <v>145</v>
      </c>
      <c r="AH174" s="316"/>
      <c r="AI174" s="310" t="s">
        <v>145</v>
      </c>
      <c r="AJ174" s="310"/>
      <c r="AK174" s="310" t="s">
        <v>145</v>
      </c>
      <c r="AL174" s="310"/>
      <c r="AM174" s="310" t="s">
        <v>145</v>
      </c>
      <c r="AN174" s="310"/>
      <c r="AO174" s="310" t="s">
        <v>145</v>
      </c>
      <c r="AP174" s="310"/>
      <c r="AQ174" s="310" t="s">
        <v>145</v>
      </c>
      <c r="AR174" s="310"/>
      <c r="AS174" s="310" t="s">
        <v>145</v>
      </c>
      <c r="AT174" s="310"/>
    </row>
    <row r="175" spans="1:46">
      <c r="C175" s="379"/>
      <c r="D175" s="379"/>
      <c r="E175" s="379"/>
    </row>
    <row r="177" spans="1:46">
      <c r="B177" s="297" t="s">
        <v>365</v>
      </c>
      <c r="C177" s="258">
        <v>693.62613706999991</v>
      </c>
      <c r="D177" s="258">
        <v>432.13946813999996</v>
      </c>
      <c r="E177" s="258">
        <v>261</v>
      </c>
      <c r="F177" s="258">
        <v>261</v>
      </c>
      <c r="G177" s="258">
        <v>1909</v>
      </c>
      <c r="H177" s="258">
        <v>285</v>
      </c>
      <c r="I177" s="258">
        <v>1624</v>
      </c>
      <c r="J177" s="258">
        <v>406</v>
      </c>
      <c r="K177" s="258">
        <v>1218</v>
      </c>
      <c r="L177" s="258">
        <v>467</v>
      </c>
      <c r="M177" s="258">
        <v>751</v>
      </c>
      <c r="N177" s="258">
        <v>751</v>
      </c>
      <c r="O177" s="258">
        <v>1391</v>
      </c>
      <c r="P177" s="258">
        <v>318</v>
      </c>
      <c r="Q177" s="258"/>
      <c r="R177" s="258"/>
      <c r="S177" s="258"/>
      <c r="T177" s="264"/>
      <c r="U177" s="258"/>
      <c r="V177" s="264"/>
      <c r="W177" s="258"/>
      <c r="X177" s="264"/>
      <c r="Y177" s="258"/>
      <c r="Z177" s="258"/>
      <c r="AA177" s="258"/>
      <c r="AB177" s="264"/>
      <c r="AC177" s="258"/>
      <c r="AD177" s="264"/>
      <c r="AE177" s="258"/>
      <c r="AF177" s="258"/>
      <c r="AG177" s="258"/>
      <c r="AH177" s="264"/>
      <c r="AI177" s="258"/>
      <c r="AJ177" s="264"/>
      <c r="AK177" s="294"/>
      <c r="AL177" s="264"/>
      <c r="AM177" s="294"/>
      <c r="AN177" s="264"/>
      <c r="AO177" s="294"/>
      <c r="AP177" s="264"/>
      <c r="AQ177" s="294"/>
      <c r="AR177" s="264"/>
      <c r="AS177" s="294"/>
      <c r="AT177" s="264"/>
    </row>
    <row r="178" spans="1:46">
      <c r="B178" s="298" t="s">
        <v>204</v>
      </c>
      <c r="C178" s="299">
        <v>0.70099912411646903</v>
      </c>
      <c r="D178" s="299">
        <v>0.70099912411646903</v>
      </c>
      <c r="E178" s="299">
        <v>1</v>
      </c>
      <c r="F178" s="299">
        <v>1</v>
      </c>
      <c r="G178" s="299">
        <v>1</v>
      </c>
      <c r="H178" s="299">
        <v>1</v>
      </c>
      <c r="I178" s="299">
        <v>1</v>
      </c>
      <c r="J178" s="299">
        <v>1</v>
      </c>
      <c r="K178" s="299">
        <v>1</v>
      </c>
      <c r="L178" s="299">
        <v>1</v>
      </c>
      <c r="M178" s="299">
        <v>1</v>
      </c>
      <c r="N178" s="299">
        <v>1</v>
      </c>
      <c r="O178" s="299">
        <v>1</v>
      </c>
      <c r="P178" s="299">
        <v>1</v>
      </c>
      <c r="Q178" s="299"/>
      <c r="R178" s="299"/>
      <c r="S178" s="299"/>
      <c r="T178" s="264"/>
      <c r="U178" s="299"/>
      <c r="V178" s="264"/>
      <c r="W178" s="300"/>
      <c r="X178" s="300"/>
      <c r="Y178" s="300"/>
      <c r="Z178" s="300"/>
      <c r="AA178" s="300"/>
      <c r="AB178" s="300"/>
      <c r="AC178" s="300"/>
      <c r="AD178" s="301"/>
      <c r="AE178" s="300"/>
      <c r="AF178" s="300"/>
      <c r="AG178" s="300"/>
      <c r="AH178" s="301"/>
      <c r="AI178" s="300"/>
      <c r="AJ178" s="300"/>
      <c r="AK178" s="294"/>
      <c r="AL178" s="294"/>
      <c r="AM178" s="294"/>
      <c r="AN178" s="302"/>
      <c r="AO178" s="294"/>
      <c r="AP178" s="294"/>
      <c r="AQ178" s="294"/>
      <c r="AR178" s="294"/>
      <c r="AS178" s="294"/>
      <c r="AT178" s="294"/>
    </row>
    <row r="179" spans="1:46">
      <c r="B179" s="297" t="s">
        <v>209</v>
      </c>
      <c r="C179" s="258">
        <v>486.23131455035985</v>
      </c>
      <c r="D179" s="258">
        <v>302.92938866229673</v>
      </c>
      <c r="E179" s="258">
        <v>183</v>
      </c>
      <c r="F179" s="258">
        <v>183</v>
      </c>
      <c r="G179" s="258">
        <v>1338</v>
      </c>
      <c r="H179" s="258">
        <v>200</v>
      </c>
      <c r="I179" s="258">
        <v>1126</v>
      </c>
      <c r="J179" s="258">
        <v>282</v>
      </c>
      <c r="K179" s="258">
        <v>845</v>
      </c>
      <c r="L179" s="258">
        <v>324</v>
      </c>
      <c r="M179" s="258">
        <v>521</v>
      </c>
      <c r="N179" s="258">
        <v>521</v>
      </c>
      <c r="O179" s="258">
        <v>963</v>
      </c>
      <c r="P179" s="258">
        <v>220</v>
      </c>
      <c r="Q179" s="258"/>
      <c r="R179" s="258"/>
      <c r="S179" s="258"/>
      <c r="T179" s="264"/>
      <c r="U179" s="258"/>
      <c r="V179" s="264"/>
      <c r="W179" s="258"/>
      <c r="X179" s="258"/>
      <c r="Y179" s="258"/>
      <c r="Z179" s="258"/>
      <c r="AA179" s="258"/>
      <c r="AB179" s="258"/>
      <c r="AC179" s="258"/>
      <c r="AD179" s="264"/>
      <c r="AE179" s="258"/>
      <c r="AF179" s="258"/>
      <c r="AG179" s="258"/>
      <c r="AH179" s="264"/>
      <c r="AI179" s="258"/>
      <c r="AJ179" s="258"/>
      <c r="AK179" s="294"/>
      <c r="AL179" s="294"/>
      <c r="AM179" s="294"/>
      <c r="AN179" s="258"/>
      <c r="AO179" s="294"/>
      <c r="AP179" s="294"/>
      <c r="AQ179" s="294"/>
      <c r="AR179" s="294"/>
      <c r="AS179" s="294"/>
      <c r="AT179" s="294"/>
    </row>
    <row r="180" spans="1:46">
      <c r="B180" s="298" t="s">
        <v>206</v>
      </c>
      <c r="C180" s="258">
        <v>115829789</v>
      </c>
      <c r="D180" s="258">
        <v>115829789</v>
      </c>
      <c r="E180" s="258">
        <v>115829789</v>
      </c>
      <c r="F180" s="258">
        <v>115829789</v>
      </c>
      <c r="G180" s="258">
        <v>115829789</v>
      </c>
      <c r="H180" s="258">
        <v>115829789</v>
      </c>
      <c r="I180" s="258">
        <v>115829789</v>
      </c>
      <c r="J180" s="258">
        <v>115829789</v>
      </c>
      <c r="K180" s="258">
        <v>115829789</v>
      </c>
      <c r="L180" s="258">
        <v>115829789</v>
      </c>
      <c r="M180" s="258">
        <v>115829789</v>
      </c>
      <c r="N180" s="258">
        <v>115829789</v>
      </c>
      <c r="O180" s="258">
        <v>115829789</v>
      </c>
      <c r="P180" s="258">
        <v>115829789</v>
      </c>
      <c r="Q180" s="258"/>
      <c r="R180" s="258"/>
      <c r="S180" s="258"/>
      <c r="T180" s="264"/>
      <c r="U180" s="258"/>
      <c r="V180" s="264"/>
      <c r="W180" s="258"/>
      <c r="X180" s="258"/>
      <c r="Y180" s="258"/>
      <c r="Z180" s="258"/>
      <c r="AA180" s="258"/>
      <c r="AB180" s="258"/>
      <c r="AC180" s="258"/>
      <c r="AD180" s="264"/>
      <c r="AE180" s="258"/>
      <c r="AF180" s="258"/>
      <c r="AG180" s="258"/>
      <c r="AH180" s="264"/>
      <c r="AI180" s="258"/>
      <c r="AJ180" s="258"/>
      <c r="AK180" s="294"/>
      <c r="AL180" s="294"/>
      <c r="AM180" s="294"/>
      <c r="AN180" s="294"/>
      <c r="AO180" s="294"/>
      <c r="AP180" s="294"/>
      <c r="AQ180" s="294"/>
      <c r="AR180" s="294"/>
      <c r="AS180" s="294"/>
      <c r="AT180" s="294"/>
    </row>
    <row r="181" spans="1:46" ht="13.5" thickBot="1">
      <c r="A181" s="321" t="s">
        <v>393</v>
      </c>
      <c r="B181" s="268" t="s">
        <v>366</v>
      </c>
      <c r="C181" s="303">
        <v>4.1978088602955141</v>
      </c>
      <c r="D181" s="303">
        <v>2.6152977681958545</v>
      </c>
      <c r="E181" s="303">
        <v>1.58</v>
      </c>
      <c r="F181" s="303">
        <v>1.58</v>
      </c>
      <c r="G181" s="303">
        <v>11.55</v>
      </c>
      <c r="H181" s="303">
        <v>1.73</v>
      </c>
      <c r="I181" s="303">
        <v>9.7200000000000006</v>
      </c>
      <c r="J181" s="303">
        <v>2.4300000000000002</v>
      </c>
      <c r="K181" s="303">
        <v>7.29</v>
      </c>
      <c r="L181" s="303">
        <v>2.8</v>
      </c>
      <c r="M181" s="303">
        <v>4.5</v>
      </c>
      <c r="N181" s="303">
        <v>4.5</v>
      </c>
      <c r="O181" s="303">
        <v>8.32</v>
      </c>
      <c r="P181" s="303">
        <v>1.9</v>
      </c>
      <c r="Q181" s="303"/>
      <c r="R181" s="303"/>
      <c r="S181" s="303"/>
      <c r="T181" s="275"/>
      <c r="U181" s="303"/>
      <c r="V181" s="275"/>
      <c r="W181" s="303"/>
      <c r="X181" s="275"/>
      <c r="Y181" s="303"/>
      <c r="Z181" s="274"/>
      <c r="AA181" s="303"/>
      <c r="AB181" s="275"/>
      <c r="AC181" s="303"/>
      <c r="AD181" s="275"/>
      <c r="AE181" s="303"/>
      <c r="AF181" s="275"/>
      <c r="AG181" s="303"/>
      <c r="AH181" s="275"/>
      <c r="AI181" s="303"/>
      <c r="AJ181" s="275"/>
      <c r="AK181" s="304"/>
      <c r="AL181" s="304"/>
      <c r="AM181" s="304"/>
      <c r="AN181" s="274"/>
      <c r="AO181" s="304"/>
      <c r="AP181" s="304"/>
      <c r="AQ181" s="304"/>
      <c r="AR181" s="304"/>
      <c r="AS181" s="304"/>
      <c r="AT181" s="304"/>
    </row>
    <row r="182" spans="1:46">
      <c r="C182" s="375"/>
      <c r="D182" s="375"/>
      <c r="E182" s="375"/>
      <c r="F182" s="375"/>
    </row>
    <row r="183" spans="1:46">
      <c r="B183" s="298" t="s">
        <v>367</v>
      </c>
      <c r="C183" s="378">
        <v>0</v>
      </c>
      <c r="D183" s="378">
        <v>0</v>
      </c>
      <c r="E183" s="378">
        <v>0</v>
      </c>
      <c r="F183" s="378">
        <v>0</v>
      </c>
      <c r="G183" s="378">
        <v>21</v>
      </c>
      <c r="H183" s="378">
        <v>0</v>
      </c>
      <c r="I183" s="378">
        <v>21</v>
      </c>
      <c r="J183" s="378">
        <v>0</v>
      </c>
      <c r="K183" s="378">
        <v>21</v>
      </c>
      <c r="L183" s="378">
        <v>0</v>
      </c>
      <c r="M183" s="378">
        <v>21</v>
      </c>
      <c r="N183" s="378">
        <v>21</v>
      </c>
      <c r="O183" s="378">
        <v>333</v>
      </c>
      <c r="P183" s="378">
        <v>60</v>
      </c>
      <c r="Q183" s="378"/>
      <c r="R183" s="378"/>
      <c r="S183" s="378"/>
      <c r="T183" s="377"/>
      <c r="U183" s="378"/>
      <c r="V183" s="377"/>
      <c r="W183" s="267"/>
      <c r="X183" s="267"/>
      <c r="Y183" s="267"/>
      <c r="Z183" s="267"/>
      <c r="AA183" s="267"/>
      <c r="AB183" s="267"/>
      <c r="AC183" s="267"/>
      <c r="AD183" s="377"/>
      <c r="AE183" s="267"/>
      <c r="AF183" s="267"/>
      <c r="AG183" s="267"/>
      <c r="AH183" s="377"/>
      <c r="AI183" s="267"/>
      <c r="AJ183" s="267"/>
      <c r="AK183" s="376"/>
      <c r="AL183" s="376"/>
      <c r="AM183" s="376"/>
      <c r="AN183" s="376"/>
      <c r="AO183" s="376"/>
      <c r="AP183" s="376"/>
      <c r="AQ183" s="376"/>
      <c r="AR183" s="376"/>
      <c r="AS183" s="376"/>
      <c r="AT183" s="376"/>
    </row>
    <row r="184" spans="1:46">
      <c r="B184" s="297" t="s">
        <v>368</v>
      </c>
      <c r="C184" s="258">
        <v>182</v>
      </c>
      <c r="D184" s="258">
        <v>91</v>
      </c>
      <c r="E184" s="258">
        <v>91</v>
      </c>
      <c r="F184" s="258">
        <v>91</v>
      </c>
      <c r="G184" s="258">
        <v>344</v>
      </c>
      <c r="H184" s="258">
        <v>92</v>
      </c>
      <c r="I184" s="258">
        <v>252</v>
      </c>
      <c r="J184" s="258">
        <v>92</v>
      </c>
      <c r="K184" s="258">
        <v>160</v>
      </c>
      <c r="L184" s="258">
        <v>91</v>
      </c>
      <c r="M184" s="258">
        <v>69</v>
      </c>
      <c r="N184" s="258">
        <v>69</v>
      </c>
      <c r="O184" s="258">
        <v>32</v>
      </c>
      <c r="P184" s="258">
        <v>32</v>
      </c>
      <c r="Q184" s="258"/>
      <c r="R184" s="258"/>
      <c r="S184" s="258"/>
      <c r="T184" s="264"/>
      <c r="U184" s="258"/>
      <c r="V184" s="264"/>
      <c r="W184" s="258"/>
      <c r="X184" s="258"/>
      <c r="Y184" s="258"/>
      <c r="Z184" s="258"/>
      <c r="AA184" s="258"/>
      <c r="AB184" s="258"/>
      <c r="AC184" s="258"/>
      <c r="AD184" s="264"/>
      <c r="AE184" s="258"/>
      <c r="AF184" s="258"/>
      <c r="AG184" s="258"/>
      <c r="AH184" s="264"/>
      <c r="AI184" s="258"/>
      <c r="AJ184" s="258"/>
      <c r="AK184" s="294"/>
      <c r="AL184" s="294"/>
      <c r="AM184" s="294"/>
      <c r="AN184" s="258"/>
      <c r="AO184" s="294"/>
      <c r="AP184" s="294"/>
      <c r="AQ184" s="294"/>
      <c r="AR184" s="294"/>
      <c r="AS184" s="294"/>
      <c r="AT184" s="294"/>
    </row>
    <row r="185" spans="1:46">
      <c r="B185" s="298" t="s">
        <v>369</v>
      </c>
      <c r="C185" s="258">
        <v>115829789</v>
      </c>
      <c r="D185" s="258">
        <v>115829789</v>
      </c>
      <c r="E185" s="258">
        <v>115829789</v>
      </c>
      <c r="F185" s="258">
        <v>115829789</v>
      </c>
      <c r="G185" s="258">
        <v>115829789</v>
      </c>
      <c r="H185" s="258">
        <v>115829789</v>
      </c>
      <c r="I185" s="258">
        <v>115829789</v>
      </c>
      <c r="J185" s="258">
        <v>115829789</v>
      </c>
      <c r="K185" s="258">
        <v>115829789</v>
      </c>
      <c r="L185" s="258">
        <v>115829789</v>
      </c>
      <c r="M185" s="258">
        <v>115829789</v>
      </c>
      <c r="N185" s="258">
        <v>115829789</v>
      </c>
      <c r="O185" s="258">
        <v>115319521</v>
      </c>
      <c r="P185" s="258">
        <v>115319521</v>
      </c>
      <c r="Q185" s="258"/>
      <c r="R185" s="258"/>
      <c r="S185" s="258"/>
      <c r="T185" s="264"/>
      <c r="U185" s="258"/>
      <c r="V185" s="264"/>
      <c r="W185" s="258"/>
      <c r="X185" s="258"/>
      <c r="Y185" s="258"/>
      <c r="Z185" s="258"/>
      <c r="AA185" s="258"/>
      <c r="AB185" s="258"/>
      <c r="AC185" s="258"/>
      <c r="AD185" s="264"/>
      <c r="AE185" s="258"/>
      <c r="AF185" s="258"/>
      <c r="AG185" s="258"/>
      <c r="AH185" s="264"/>
      <c r="AI185" s="258"/>
      <c r="AJ185" s="258"/>
      <c r="AK185" s="294"/>
      <c r="AL185" s="294"/>
      <c r="AM185" s="294"/>
      <c r="AN185" s="294"/>
      <c r="AO185" s="294"/>
      <c r="AP185" s="294"/>
      <c r="AQ185" s="294"/>
      <c r="AR185" s="294"/>
      <c r="AS185" s="294"/>
      <c r="AT185" s="294"/>
    </row>
    <row r="186" spans="1:46" ht="13.5" thickBot="1">
      <c r="A186" s="321" t="s">
        <v>394</v>
      </c>
      <c r="B186" s="268" t="s">
        <v>370</v>
      </c>
      <c r="C186" s="303">
        <v>115829789</v>
      </c>
      <c r="D186" s="303">
        <v>115829789</v>
      </c>
      <c r="E186" s="303">
        <v>115829789</v>
      </c>
      <c r="F186" s="303">
        <v>115829789</v>
      </c>
      <c r="G186" s="303">
        <v>115800431</v>
      </c>
      <c r="H186" s="303">
        <v>115829789</v>
      </c>
      <c r="I186" s="303">
        <v>115790538</v>
      </c>
      <c r="J186" s="303">
        <v>115829789</v>
      </c>
      <c r="K186" s="303">
        <v>115770587</v>
      </c>
      <c r="L186" s="303">
        <v>115829789</v>
      </c>
      <c r="M186" s="303">
        <v>115710726</v>
      </c>
      <c r="N186" s="303">
        <v>115710726</v>
      </c>
      <c r="O186" s="303">
        <v>107893590</v>
      </c>
      <c r="P186" s="303">
        <v>110011129</v>
      </c>
      <c r="Q186" s="303"/>
      <c r="R186" s="303"/>
      <c r="S186" s="303"/>
      <c r="T186" s="275"/>
      <c r="U186" s="303"/>
      <c r="V186" s="275"/>
      <c r="W186" s="303"/>
      <c r="X186" s="275"/>
      <c r="Y186" s="303"/>
      <c r="Z186" s="274"/>
      <c r="AA186" s="303"/>
      <c r="AB186" s="275"/>
      <c r="AC186" s="303"/>
      <c r="AD186" s="275"/>
      <c r="AE186" s="303"/>
      <c r="AF186" s="275"/>
      <c r="AG186" s="303"/>
      <c r="AH186" s="275"/>
      <c r="AI186" s="303"/>
      <c r="AJ186" s="275"/>
      <c r="AK186" s="304"/>
      <c r="AL186" s="304"/>
      <c r="AM186" s="304"/>
      <c r="AN186" s="274"/>
      <c r="AO186" s="304"/>
      <c r="AP186" s="304"/>
      <c r="AQ186" s="304"/>
      <c r="AR186" s="304"/>
      <c r="AS186" s="304"/>
      <c r="AT186" s="304"/>
    </row>
    <row r="187" spans="1:46">
      <c r="C187" s="379"/>
      <c r="D187" s="379"/>
      <c r="E187" s="379"/>
      <c r="F187" s="379"/>
    </row>
    <row r="188" spans="1:46">
      <c r="B188" s="297" t="s">
        <v>365</v>
      </c>
      <c r="C188" s="258">
        <v>486.23131455035985</v>
      </c>
      <c r="D188" s="258">
        <v>302.92938866229673</v>
      </c>
      <c r="E188" s="258">
        <v>183</v>
      </c>
      <c r="F188" s="258">
        <v>183</v>
      </c>
      <c r="G188" s="258">
        <v>1338</v>
      </c>
      <c r="H188" s="258">
        <v>200</v>
      </c>
      <c r="I188" s="258">
        <v>1126</v>
      </c>
      <c r="J188" s="258">
        <v>282</v>
      </c>
      <c r="K188" s="258">
        <v>845</v>
      </c>
      <c r="L188" s="258">
        <v>324</v>
      </c>
      <c r="M188" s="258">
        <v>521</v>
      </c>
      <c r="N188" s="258">
        <v>521</v>
      </c>
      <c r="O188" s="258">
        <v>963</v>
      </c>
      <c r="P188" s="258">
        <v>220</v>
      </c>
      <c r="Q188" s="258"/>
      <c r="R188" s="258"/>
      <c r="S188" s="258"/>
      <c r="T188" s="264"/>
      <c r="U188" s="258"/>
      <c r="V188" s="264"/>
      <c r="W188" s="258"/>
      <c r="X188" s="258"/>
      <c r="Y188" s="258"/>
      <c r="Z188" s="258"/>
      <c r="AA188" s="258"/>
      <c r="AB188" s="258"/>
      <c r="AC188" s="258"/>
      <c r="AD188" s="264"/>
      <c r="AE188" s="258"/>
      <c r="AF188" s="258"/>
      <c r="AG188" s="258"/>
      <c r="AH188" s="264"/>
      <c r="AI188" s="258"/>
      <c r="AJ188" s="258"/>
      <c r="AK188" s="294"/>
      <c r="AL188" s="294"/>
      <c r="AM188" s="294"/>
      <c r="AN188" s="258"/>
      <c r="AO188" s="294"/>
      <c r="AP188" s="294"/>
      <c r="AQ188" s="294"/>
      <c r="AR188" s="294"/>
      <c r="AS188" s="294"/>
      <c r="AT188" s="294"/>
    </row>
    <row r="189" spans="1:46">
      <c r="B189" s="298" t="s">
        <v>371</v>
      </c>
      <c r="C189" s="258">
        <v>115829789</v>
      </c>
      <c r="D189" s="258">
        <v>115829789</v>
      </c>
      <c r="E189" s="258">
        <v>115829789</v>
      </c>
      <c r="F189" s="258">
        <v>115829789</v>
      </c>
      <c r="G189" s="258">
        <v>115800431</v>
      </c>
      <c r="H189" s="258">
        <v>115829789</v>
      </c>
      <c r="I189" s="258">
        <v>115790538</v>
      </c>
      <c r="J189" s="258">
        <v>115829789</v>
      </c>
      <c r="K189" s="258">
        <v>115770587</v>
      </c>
      <c r="L189" s="258">
        <v>115829789</v>
      </c>
      <c r="M189" s="258">
        <v>115710726</v>
      </c>
      <c r="N189" s="258">
        <v>115710726</v>
      </c>
      <c r="O189" s="258">
        <v>107893590</v>
      </c>
      <c r="P189" s="258">
        <v>110011129</v>
      </c>
      <c r="Q189" s="258"/>
      <c r="R189" s="258"/>
      <c r="S189" s="258"/>
      <c r="T189" s="264"/>
      <c r="U189" s="258"/>
      <c r="V189" s="264"/>
      <c r="W189" s="258"/>
      <c r="X189" s="258"/>
      <c r="Y189" s="258"/>
      <c r="Z189" s="258"/>
      <c r="AA189" s="258"/>
      <c r="AB189" s="258"/>
      <c r="AC189" s="258"/>
      <c r="AD189" s="264"/>
      <c r="AE189" s="258"/>
      <c r="AF189" s="258"/>
      <c r="AG189" s="258"/>
      <c r="AH189" s="264"/>
      <c r="AI189" s="258"/>
      <c r="AJ189" s="258"/>
      <c r="AK189" s="294"/>
      <c r="AL189" s="294"/>
      <c r="AM189" s="294"/>
      <c r="AN189" s="294"/>
      <c r="AO189" s="294"/>
      <c r="AP189" s="294"/>
      <c r="AQ189" s="294"/>
      <c r="AR189" s="294"/>
      <c r="AS189" s="294"/>
      <c r="AT189" s="294"/>
    </row>
    <row r="190" spans="1:46" ht="13.5" thickBot="1">
      <c r="A190" s="321" t="s">
        <v>395</v>
      </c>
      <c r="B190" s="268" t="s">
        <v>372</v>
      </c>
      <c r="C190" s="303">
        <v>4.1978088602955141</v>
      </c>
      <c r="D190" s="303">
        <v>2.6152977681958545</v>
      </c>
      <c r="E190" s="303">
        <v>1.58</v>
      </c>
      <c r="F190" s="303">
        <v>1.58</v>
      </c>
      <c r="G190" s="303">
        <v>11.56</v>
      </c>
      <c r="H190" s="303">
        <v>1.73</v>
      </c>
      <c r="I190" s="303">
        <v>9.73</v>
      </c>
      <c r="J190" s="303">
        <v>2.4300000000000002</v>
      </c>
      <c r="K190" s="303">
        <v>7.3</v>
      </c>
      <c r="L190" s="303">
        <v>2.8</v>
      </c>
      <c r="M190" s="303">
        <v>4.5</v>
      </c>
      <c r="N190" s="303">
        <v>4.5</v>
      </c>
      <c r="O190" s="303">
        <v>8.93</v>
      </c>
      <c r="P190" s="303">
        <v>2</v>
      </c>
      <c r="Q190" s="303"/>
      <c r="R190" s="303"/>
      <c r="S190" s="303"/>
      <c r="T190" s="275"/>
      <c r="U190" s="303"/>
      <c r="V190" s="275"/>
      <c r="W190" s="303"/>
      <c r="X190" s="275"/>
      <c r="Y190" s="303"/>
      <c r="Z190" s="274"/>
      <c r="AA190" s="303"/>
      <c r="AB190" s="275"/>
      <c r="AC190" s="303"/>
      <c r="AD190" s="275"/>
      <c r="AE190" s="303"/>
      <c r="AF190" s="275"/>
      <c r="AG190" s="303"/>
      <c r="AH190" s="275"/>
      <c r="AI190" s="303"/>
      <c r="AJ190" s="275"/>
      <c r="AK190" s="304"/>
      <c r="AL190" s="304"/>
      <c r="AM190" s="304"/>
      <c r="AN190" s="274"/>
      <c r="AO190" s="304"/>
      <c r="AP190" s="304"/>
      <c r="AQ190" s="304"/>
      <c r="AR190" s="304"/>
      <c r="AS190" s="304"/>
      <c r="AT190" s="304"/>
    </row>
    <row r="192" spans="1:46">
      <c r="C192" s="379"/>
      <c r="D192" s="379"/>
      <c r="E192" s="379"/>
      <c r="F192" s="379"/>
    </row>
    <row r="193" spans="1:46">
      <c r="B193" s="297" t="s">
        <v>365</v>
      </c>
      <c r="C193" s="258">
        <v>486.23131455035985</v>
      </c>
      <c r="D193" s="258">
        <v>302.92938866229673</v>
      </c>
      <c r="E193" s="258">
        <v>183</v>
      </c>
      <c r="F193" s="258">
        <v>183</v>
      </c>
      <c r="G193" s="258">
        <v>1338</v>
      </c>
      <c r="H193" s="258">
        <v>200</v>
      </c>
      <c r="I193" s="258">
        <v>1126</v>
      </c>
      <c r="J193" s="258">
        <v>282</v>
      </c>
      <c r="K193" s="258">
        <v>845</v>
      </c>
      <c r="L193" s="258">
        <v>324</v>
      </c>
      <c r="M193" s="258">
        <v>521</v>
      </c>
      <c r="N193" s="258">
        <v>521</v>
      </c>
      <c r="O193" s="258">
        <v>963</v>
      </c>
      <c r="P193" s="258">
        <v>220</v>
      </c>
      <c r="Q193" s="258"/>
      <c r="R193" s="258"/>
      <c r="S193" s="258"/>
      <c r="T193" s="264"/>
      <c r="U193" s="258"/>
      <c r="V193" s="264"/>
      <c r="W193" s="258"/>
      <c r="X193" s="258"/>
      <c r="Y193" s="258"/>
      <c r="Z193" s="258"/>
      <c r="AA193" s="258"/>
      <c r="AB193" s="258"/>
      <c r="AC193" s="258"/>
      <c r="AD193" s="264"/>
      <c r="AE193" s="258"/>
      <c r="AF193" s="258"/>
      <c r="AG193" s="258"/>
      <c r="AH193" s="264"/>
      <c r="AI193" s="258"/>
      <c r="AJ193" s="258"/>
      <c r="AK193" s="294"/>
      <c r="AL193" s="294"/>
      <c r="AM193" s="294"/>
      <c r="AN193" s="258"/>
      <c r="AO193" s="294"/>
      <c r="AP193" s="294"/>
      <c r="AQ193" s="294"/>
      <c r="AR193" s="294"/>
      <c r="AS193" s="294"/>
      <c r="AT193" s="294"/>
    </row>
    <row r="194" spans="1:46">
      <c r="B194" s="298" t="s">
        <v>373</v>
      </c>
      <c r="C194" s="258">
        <v>115829789</v>
      </c>
      <c r="D194" s="258">
        <v>115829789</v>
      </c>
      <c r="E194" s="258">
        <v>115829789</v>
      </c>
      <c r="F194" s="258">
        <v>115829789</v>
      </c>
      <c r="G194" s="258">
        <v>115800431</v>
      </c>
      <c r="H194" s="258">
        <v>115829789</v>
      </c>
      <c r="I194" s="258">
        <v>115790538</v>
      </c>
      <c r="J194" s="258">
        <v>115829789</v>
      </c>
      <c r="K194" s="258">
        <v>115770587</v>
      </c>
      <c r="L194" s="258">
        <v>115829789</v>
      </c>
      <c r="M194" s="258">
        <v>115710726</v>
      </c>
      <c r="N194" s="258">
        <v>115710726</v>
      </c>
      <c r="O194" s="258">
        <v>108403858</v>
      </c>
      <c r="P194" s="258">
        <v>110521397</v>
      </c>
      <c r="Q194" s="258"/>
      <c r="R194" s="258"/>
      <c r="S194" s="258"/>
      <c r="T194" s="264"/>
      <c r="U194" s="258"/>
      <c r="V194" s="264"/>
      <c r="W194" s="258"/>
      <c r="X194" s="258"/>
      <c r="Y194" s="258"/>
      <c r="Z194" s="258"/>
      <c r="AA194" s="258"/>
      <c r="AB194" s="258"/>
      <c r="AC194" s="258"/>
      <c r="AD194" s="264"/>
      <c r="AE194" s="258"/>
      <c r="AF194" s="258"/>
      <c r="AG194" s="258"/>
      <c r="AH194" s="264"/>
      <c r="AI194" s="258"/>
      <c r="AJ194" s="258"/>
      <c r="AK194" s="294"/>
      <c r="AL194" s="294"/>
      <c r="AM194" s="294"/>
      <c r="AN194" s="294"/>
      <c r="AO194" s="294"/>
      <c r="AP194" s="294"/>
      <c r="AQ194" s="294"/>
      <c r="AR194" s="294"/>
      <c r="AS194" s="294"/>
      <c r="AT194" s="294"/>
    </row>
    <row r="195" spans="1:46" ht="13.5" thickBot="1">
      <c r="A195" s="321" t="s">
        <v>396</v>
      </c>
      <c r="B195" s="268" t="s">
        <v>374</v>
      </c>
      <c r="C195" s="303">
        <v>4.1978088602955141</v>
      </c>
      <c r="D195" s="303">
        <v>2.6152977681958545</v>
      </c>
      <c r="E195" s="303">
        <v>1.58</v>
      </c>
      <c r="F195" s="303">
        <v>1.58</v>
      </c>
      <c r="G195" s="303">
        <v>11.56</v>
      </c>
      <c r="H195" s="303">
        <v>1.73</v>
      </c>
      <c r="I195" s="303">
        <v>9.73</v>
      </c>
      <c r="J195" s="303">
        <v>2.4300000000000002</v>
      </c>
      <c r="K195" s="303">
        <v>7.3</v>
      </c>
      <c r="L195" s="303">
        <v>2.8</v>
      </c>
      <c r="M195" s="303">
        <v>4.5</v>
      </c>
      <c r="N195" s="303">
        <v>4.5</v>
      </c>
      <c r="O195" s="303">
        <v>8.89</v>
      </c>
      <c r="P195" s="303">
        <v>1.99</v>
      </c>
      <c r="Q195" s="303"/>
      <c r="R195" s="303"/>
      <c r="S195" s="303"/>
      <c r="T195" s="275"/>
      <c r="U195" s="303"/>
      <c r="V195" s="275"/>
      <c r="W195" s="303"/>
      <c r="X195" s="275"/>
      <c r="Y195" s="303"/>
      <c r="Z195" s="274"/>
      <c r="AA195" s="303"/>
      <c r="AB195" s="275"/>
      <c r="AC195" s="303"/>
      <c r="AD195" s="275"/>
      <c r="AE195" s="303"/>
      <c r="AF195" s="275"/>
      <c r="AG195" s="303"/>
      <c r="AH195" s="275"/>
      <c r="AI195" s="303"/>
      <c r="AJ195" s="275"/>
      <c r="AK195" s="304"/>
      <c r="AL195" s="304"/>
      <c r="AM195" s="304"/>
      <c r="AN195" s="274"/>
      <c r="AO195" s="304"/>
      <c r="AP195" s="304"/>
      <c r="AQ195" s="304"/>
      <c r="AR195" s="304"/>
      <c r="AS195" s="304"/>
      <c r="AT195" s="304"/>
    </row>
    <row r="196" spans="1:46">
      <c r="C196" s="379"/>
      <c r="D196" s="379"/>
      <c r="E196" s="379"/>
      <c r="F196" s="379"/>
    </row>
    <row r="200" spans="1:46">
      <c r="C200" s="375"/>
      <c r="D200" s="375"/>
      <c r="E200" s="375"/>
      <c r="F200" s="375"/>
    </row>
    <row r="201" spans="1:46">
      <c r="C201" s="379"/>
      <c r="D201" s="379"/>
      <c r="E201" s="379"/>
      <c r="F201" s="379"/>
    </row>
    <row r="202" spans="1:46">
      <c r="C202" s="379"/>
      <c r="D202" s="379"/>
      <c r="E202" s="379"/>
      <c r="F202" s="379"/>
    </row>
    <row r="207" spans="1:46">
      <c r="C207" s="379"/>
      <c r="D207" s="379"/>
      <c r="E207" s="379"/>
      <c r="F207" s="379"/>
    </row>
    <row r="208" spans="1:46">
      <c r="C208" s="379"/>
      <c r="D208" s="379"/>
      <c r="E208" s="379"/>
      <c r="F208" s="379"/>
    </row>
    <row r="211" spans="3:6">
      <c r="C211" s="379"/>
      <c r="D211" s="379"/>
      <c r="E211" s="379"/>
      <c r="F211" s="379"/>
    </row>
    <row r="216" spans="3:6">
      <c r="C216" s="379"/>
      <c r="D216" s="379"/>
      <c r="E216" s="379"/>
      <c r="F216" s="379"/>
    </row>
  </sheetData>
  <pageMargins left="0.7" right="0.7" top="0.75" bottom="0.75" header="0.3" footer="0.3"/>
  <pageSetup paperSize="9" orientation="portrait" verticalDpi="0" r:id="rId1"/>
  <ignoredErrors>
    <ignoredError sqref="V106 T28 T105:T106 AD106 W106:AC106 AE106:AT106 R2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dimension ref="A1:AJ64"/>
  <sheetViews>
    <sheetView showGridLines="0" zoomScale="85" zoomScaleNormal="85" workbookViewId="0">
      <selection activeCell="A99" sqref="A99"/>
    </sheetView>
  </sheetViews>
  <sheetFormatPr baseColWidth="10" defaultColWidth="11.42578125" defaultRowHeight="14.25"/>
  <cols>
    <col min="1" max="1" width="3.85546875" style="19" customWidth="1"/>
    <col min="2" max="2" width="67.140625" style="19" customWidth="1"/>
    <col min="3" max="17" width="14.28515625" style="19" customWidth="1"/>
    <col min="18" max="16384" width="11.42578125" style="19"/>
  </cols>
  <sheetData>
    <row r="1" spans="1:36" ht="18.75" customHeight="1"/>
    <row r="2" spans="1:36" ht="18.75" customHeight="1">
      <c r="A2" s="20" t="s">
        <v>146</v>
      </c>
      <c r="B2" s="21"/>
      <c r="C2" s="22"/>
      <c r="D2" s="22"/>
      <c r="E2" s="22"/>
      <c r="F2" s="22"/>
      <c r="G2" s="22"/>
      <c r="H2" s="22"/>
      <c r="I2" s="22"/>
      <c r="J2" s="22"/>
      <c r="K2" s="22"/>
      <c r="L2" s="22"/>
      <c r="M2" s="22"/>
    </row>
    <row r="3" spans="1:36" ht="14.25" customHeight="1">
      <c r="A3" s="20"/>
      <c r="B3" s="21"/>
      <c r="C3" s="22"/>
      <c r="D3" s="22"/>
      <c r="E3" s="22"/>
      <c r="F3" s="22"/>
      <c r="G3" s="22"/>
      <c r="H3" s="22"/>
      <c r="I3" s="22"/>
      <c r="J3" s="22"/>
      <c r="K3" s="22"/>
      <c r="L3" s="22"/>
      <c r="M3" s="22"/>
    </row>
    <row r="4" spans="1:36" ht="14.25" customHeight="1">
      <c r="A4" s="20"/>
      <c r="B4" s="23"/>
      <c r="C4" s="22"/>
      <c r="D4" s="22"/>
      <c r="E4" s="22"/>
      <c r="F4" s="22"/>
      <c r="G4" s="22"/>
      <c r="H4" s="22"/>
      <c r="I4" s="22"/>
      <c r="J4" s="22"/>
      <c r="K4" s="22"/>
      <c r="L4" s="22"/>
      <c r="M4" s="22"/>
    </row>
    <row r="5" spans="1:36" ht="14.25" customHeight="1">
      <c r="A5" s="20"/>
      <c r="B5" s="21"/>
      <c r="C5" s="22"/>
      <c r="D5" s="22"/>
      <c r="E5" s="22"/>
      <c r="F5" s="22"/>
      <c r="G5" s="22"/>
      <c r="H5" s="22"/>
      <c r="I5" s="22"/>
      <c r="J5" s="22"/>
      <c r="K5" s="22"/>
      <c r="L5" s="22"/>
      <c r="M5" s="22"/>
    </row>
    <row r="6" spans="1:36" ht="14.25" customHeight="1">
      <c r="B6" s="25"/>
      <c r="C6" s="150" t="s">
        <v>305</v>
      </c>
      <c r="D6" s="26" t="s">
        <v>306</v>
      </c>
      <c r="E6" s="26" t="s">
        <v>303</v>
      </c>
      <c r="F6" s="26" t="s">
        <v>304</v>
      </c>
      <c r="G6" s="26" t="s">
        <v>305</v>
      </c>
      <c r="H6" s="26" t="s">
        <v>306</v>
      </c>
      <c r="I6" s="26" t="s">
        <v>303</v>
      </c>
      <c r="J6" s="26" t="s">
        <v>304</v>
      </c>
      <c r="K6" s="26" t="s">
        <v>305</v>
      </c>
      <c r="L6" s="26" t="s">
        <v>306</v>
      </c>
      <c r="M6" s="26" t="s">
        <v>303</v>
      </c>
      <c r="N6" s="26" t="s">
        <v>304</v>
      </c>
      <c r="O6" s="26" t="s">
        <v>305</v>
      </c>
      <c r="P6" s="26" t="s">
        <v>306</v>
      </c>
      <c r="Q6" s="26" t="s">
        <v>303</v>
      </c>
      <c r="R6" s="26" t="s">
        <v>304</v>
      </c>
      <c r="S6" s="26" t="s">
        <v>305</v>
      </c>
      <c r="T6" s="26" t="s">
        <v>306</v>
      </c>
    </row>
    <row r="7" spans="1:36" ht="14.25" customHeight="1">
      <c r="B7" s="27" t="s">
        <v>150</v>
      </c>
      <c r="C7" s="151">
        <v>2020</v>
      </c>
      <c r="D7" s="28">
        <v>2020</v>
      </c>
      <c r="E7" s="28">
        <v>2019</v>
      </c>
      <c r="F7" s="28">
        <v>2019</v>
      </c>
      <c r="G7" s="28">
        <v>2019</v>
      </c>
      <c r="H7" s="28">
        <v>2019</v>
      </c>
      <c r="I7" s="28">
        <v>2018</v>
      </c>
      <c r="J7" s="28">
        <v>2018</v>
      </c>
      <c r="K7" s="28">
        <v>2018</v>
      </c>
      <c r="L7" s="28">
        <v>2018</v>
      </c>
      <c r="M7" s="28">
        <v>2017</v>
      </c>
      <c r="N7" s="28">
        <v>2017</v>
      </c>
      <c r="O7" s="28">
        <v>2017</v>
      </c>
      <c r="P7" s="28">
        <v>2017</v>
      </c>
      <c r="Q7" s="28">
        <v>2016</v>
      </c>
      <c r="R7" s="28">
        <v>2016</v>
      </c>
      <c r="S7" s="28">
        <v>2016</v>
      </c>
      <c r="T7" s="28">
        <v>2016</v>
      </c>
    </row>
    <row r="8" spans="1:36">
      <c r="B8" s="29" t="s">
        <v>13</v>
      </c>
      <c r="C8" s="149">
        <v>839.32372125999973</v>
      </c>
      <c r="D8" s="30">
        <v>1048.19039481</v>
      </c>
      <c r="E8" s="30">
        <v>1022.7381415399998</v>
      </c>
      <c r="F8" s="30">
        <v>980.96140745999992</v>
      </c>
      <c r="G8" s="30">
        <v>909.94284900000025</v>
      </c>
      <c r="H8" s="30">
        <v>874.72606599999995</v>
      </c>
      <c r="I8" s="30">
        <v>896.1855771500002</v>
      </c>
      <c r="J8" s="30">
        <v>863.88</v>
      </c>
      <c r="K8" s="30">
        <v>843.96</v>
      </c>
      <c r="L8" s="30">
        <v>810.7</v>
      </c>
      <c r="M8" s="30">
        <v>820</v>
      </c>
      <c r="N8" s="30">
        <v>808.6</v>
      </c>
      <c r="O8" s="30">
        <v>822.9</v>
      </c>
      <c r="P8" s="30">
        <v>786.8</v>
      </c>
      <c r="Q8" s="30">
        <v>785.5</v>
      </c>
      <c r="R8" s="30">
        <v>765</v>
      </c>
      <c r="S8" s="30">
        <v>472</v>
      </c>
      <c r="T8" s="30">
        <v>472</v>
      </c>
      <c r="V8" s="239"/>
      <c r="W8" s="239"/>
      <c r="X8" s="239"/>
      <c r="Y8" s="239"/>
      <c r="Z8" s="239"/>
      <c r="AA8" s="239"/>
      <c r="AB8" s="239"/>
      <c r="AC8" s="239"/>
      <c r="AD8" s="239"/>
      <c r="AE8" s="239"/>
      <c r="AF8" s="239"/>
      <c r="AG8" s="239"/>
      <c r="AH8" s="239"/>
      <c r="AI8" s="239"/>
      <c r="AJ8" s="239"/>
    </row>
    <row r="9" spans="1:36" ht="14.25" customHeight="1">
      <c r="B9" s="31" t="s">
        <v>14</v>
      </c>
      <c r="C9" s="152">
        <v>341.22664505999995</v>
      </c>
      <c r="D9" s="32">
        <v>453.72187313000001</v>
      </c>
      <c r="E9" s="32">
        <v>438.38305799999989</v>
      </c>
      <c r="F9" s="32">
        <v>426.69256100000007</v>
      </c>
      <c r="G9" s="32">
        <v>390.36875300000003</v>
      </c>
      <c r="H9" s="32">
        <v>366.89113700000001</v>
      </c>
      <c r="I9" s="32">
        <v>351.86614999999995</v>
      </c>
      <c r="J9" s="32">
        <v>340.02</v>
      </c>
      <c r="K9" s="32">
        <v>332.84</v>
      </c>
      <c r="L9" s="32">
        <v>315.7</v>
      </c>
      <c r="M9" s="32">
        <v>318</v>
      </c>
      <c r="N9" s="32">
        <v>310.2</v>
      </c>
      <c r="O9" s="32">
        <v>331.5</v>
      </c>
      <c r="P9" s="32">
        <v>322.3</v>
      </c>
      <c r="Q9" s="32">
        <v>333.2</v>
      </c>
      <c r="R9" s="32">
        <v>323</v>
      </c>
      <c r="S9" s="32">
        <v>171.8</v>
      </c>
      <c r="T9" s="32">
        <v>175.7</v>
      </c>
      <c r="V9" s="239"/>
      <c r="W9" s="239"/>
      <c r="X9" s="239"/>
      <c r="Y9" s="239"/>
      <c r="Z9" s="239"/>
      <c r="AA9" s="239"/>
      <c r="AB9" s="239"/>
      <c r="AC9" s="239"/>
      <c r="AD9" s="239"/>
      <c r="AE9" s="239"/>
      <c r="AF9" s="239"/>
      <c r="AG9" s="239"/>
      <c r="AH9" s="239"/>
      <c r="AI9" s="239"/>
      <c r="AJ9" s="239"/>
    </row>
    <row r="10" spans="1:36" ht="14.25" customHeight="1">
      <c r="B10" s="33" t="s">
        <v>15</v>
      </c>
      <c r="C10" s="153">
        <v>498.09707619999978</v>
      </c>
      <c r="D10" s="34">
        <v>594.46852168000009</v>
      </c>
      <c r="E10" s="34">
        <v>584.3550835399999</v>
      </c>
      <c r="F10" s="34">
        <v>554.26884645999985</v>
      </c>
      <c r="G10" s="34">
        <v>519.57409600000028</v>
      </c>
      <c r="H10" s="34">
        <v>507.83492899999993</v>
      </c>
      <c r="I10" s="34">
        <v>544.31942715000025</v>
      </c>
      <c r="J10" s="34">
        <v>523.87</v>
      </c>
      <c r="K10" s="34">
        <v>511.12</v>
      </c>
      <c r="L10" s="34">
        <v>495</v>
      </c>
      <c r="M10" s="35">
        <v>501</v>
      </c>
      <c r="N10" s="35">
        <v>498.4</v>
      </c>
      <c r="O10" s="35">
        <v>491.4</v>
      </c>
      <c r="P10" s="35">
        <v>464.5</v>
      </c>
      <c r="Q10" s="35">
        <v>452.3</v>
      </c>
      <c r="R10" s="35">
        <v>442</v>
      </c>
      <c r="S10" s="35">
        <v>300</v>
      </c>
      <c r="T10" s="35">
        <v>296.60000000000002</v>
      </c>
      <c r="V10" s="239"/>
      <c r="W10" s="239"/>
      <c r="X10" s="239"/>
      <c r="Y10" s="239"/>
      <c r="Z10" s="239"/>
      <c r="AA10" s="239"/>
      <c r="AB10" s="239"/>
      <c r="AC10" s="239"/>
      <c r="AD10" s="239"/>
      <c r="AE10" s="239"/>
      <c r="AF10" s="239"/>
      <c r="AG10" s="239"/>
      <c r="AH10" s="239"/>
      <c r="AI10" s="239"/>
      <c r="AJ10" s="239"/>
    </row>
    <row r="11" spans="1:36" ht="14.25" customHeight="1">
      <c r="B11" s="36" t="s">
        <v>16</v>
      </c>
      <c r="C11" s="149">
        <v>276.54899083000004</v>
      </c>
      <c r="D11" s="30">
        <v>313.64757242000002</v>
      </c>
      <c r="E11" s="30">
        <v>332.16453217000003</v>
      </c>
      <c r="F11" s="30">
        <v>336.14364882999996</v>
      </c>
      <c r="G11" s="30">
        <v>323.14792800000004</v>
      </c>
      <c r="H11" s="30">
        <v>303.825131</v>
      </c>
      <c r="I11" s="30">
        <v>296.58041600000001</v>
      </c>
      <c r="J11" s="30">
        <v>298.82</v>
      </c>
      <c r="K11" s="30">
        <v>309.98</v>
      </c>
      <c r="L11" s="30">
        <v>304.39999999999998</v>
      </c>
      <c r="M11" s="30">
        <v>312</v>
      </c>
      <c r="N11" s="30">
        <v>310.7</v>
      </c>
      <c r="O11" s="30">
        <v>297.39999999999998</v>
      </c>
      <c r="P11" s="30">
        <v>276.89999999999998</v>
      </c>
      <c r="Q11" s="30">
        <v>275</v>
      </c>
      <c r="R11" s="30">
        <v>295</v>
      </c>
      <c r="S11" s="30">
        <v>137</v>
      </c>
      <c r="T11" s="30">
        <v>122.9</v>
      </c>
      <c r="V11" s="239"/>
      <c r="W11" s="239"/>
      <c r="X11" s="239"/>
      <c r="Y11" s="239"/>
      <c r="Z11" s="239"/>
      <c r="AA11" s="239"/>
      <c r="AB11" s="239"/>
      <c r="AC11" s="239"/>
      <c r="AD11" s="239"/>
      <c r="AE11" s="239"/>
      <c r="AF11" s="239"/>
      <c r="AG11" s="239"/>
      <c r="AH11" s="239"/>
      <c r="AI11" s="239"/>
      <c r="AJ11" s="239"/>
    </row>
    <row r="12" spans="1:36" ht="14.25" customHeight="1">
      <c r="B12" s="36" t="s">
        <v>17</v>
      </c>
      <c r="C12" s="149">
        <v>32.015447589999994</v>
      </c>
      <c r="D12" s="30">
        <v>35.364367000000001</v>
      </c>
      <c r="E12" s="30">
        <v>36.705858140000004</v>
      </c>
      <c r="F12" s="30">
        <v>39.90749885999999</v>
      </c>
      <c r="G12" s="30">
        <v>36.346273000000004</v>
      </c>
      <c r="H12" s="30">
        <v>30.424996</v>
      </c>
      <c r="I12" s="30">
        <v>31.770508000000007</v>
      </c>
      <c r="J12" s="30">
        <v>22.85</v>
      </c>
      <c r="K12" s="30">
        <v>27.31</v>
      </c>
      <c r="L12" s="30">
        <v>22.5</v>
      </c>
      <c r="M12" s="30">
        <v>27</v>
      </c>
      <c r="N12" s="30">
        <v>27.5</v>
      </c>
      <c r="O12" s="30">
        <v>26.1</v>
      </c>
      <c r="P12" s="30">
        <v>22.3</v>
      </c>
      <c r="Q12" s="30">
        <v>22.6</v>
      </c>
      <c r="R12" s="30">
        <v>23</v>
      </c>
      <c r="S12" s="30">
        <v>12.9</v>
      </c>
      <c r="T12" s="30">
        <v>12.5</v>
      </c>
      <c r="V12" s="239"/>
      <c r="W12" s="239"/>
      <c r="X12" s="239"/>
      <c r="Y12" s="239"/>
      <c r="Z12" s="239"/>
      <c r="AA12" s="239"/>
      <c r="AB12" s="239"/>
      <c r="AC12" s="239"/>
      <c r="AD12" s="239"/>
      <c r="AE12" s="239"/>
      <c r="AF12" s="239"/>
      <c r="AG12" s="239"/>
      <c r="AH12" s="239"/>
      <c r="AI12" s="239"/>
      <c r="AJ12" s="239"/>
    </row>
    <row r="13" spans="1:36" ht="14.25" customHeight="1">
      <c r="B13" s="31" t="s">
        <v>18</v>
      </c>
      <c r="C13" s="152">
        <v>55.757520069999998</v>
      </c>
      <c r="D13" s="32">
        <v>64.449541409999995</v>
      </c>
      <c r="E13" s="32">
        <v>37.136278129999994</v>
      </c>
      <c r="F13" s="32">
        <v>54.031640870000018</v>
      </c>
      <c r="G13" s="32">
        <v>77.601349999999996</v>
      </c>
      <c r="H13" s="32">
        <v>67.150913000000003</v>
      </c>
      <c r="I13" s="32">
        <v>48.350609999999989</v>
      </c>
      <c r="J13" s="32">
        <v>39.67</v>
      </c>
      <c r="K13" s="32">
        <v>51.12</v>
      </c>
      <c r="L13" s="32">
        <v>41.5</v>
      </c>
      <c r="M13" s="32">
        <v>29</v>
      </c>
      <c r="N13" s="32">
        <v>41.6</v>
      </c>
      <c r="O13" s="32">
        <v>44.8</v>
      </c>
      <c r="P13" s="32">
        <v>53.2</v>
      </c>
      <c r="Q13" s="32">
        <v>42.8</v>
      </c>
      <c r="R13" s="32">
        <v>37</v>
      </c>
      <c r="S13" s="32">
        <v>50.5</v>
      </c>
      <c r="T13" s="32">
        <v>49.7</v>
      </c>
      <c r="V13" s="239"/>
      <c r="W13" s="239"/>
      <c r="X13" s="239"/>
      <c r="Y13" s="239"/>
      <c r="Z13" s="239"/>
      <c r="AA13" s="239"/>
      <c r="AB13" s="239"/>
      <c r="AC13" s="239"/>
      <c r="AD13" s="239"/>
      <c r="AE13" s="239"/>
      <c r="AF13" s="239"/>
      <c r="AG13" s="239"/>
      <c r="AH13" s="239"/>
      <c r="AI13" s="239"/>
      <c r="AJ13" s="239"/>
    </row>
    <row r="14" spans="1:36" ht="14.25" customHeight="1">
      <c r="B14" s="33" t="s">
        <v>19</v>
      </c>
      <c r="C14" s="154">
        <v>300.29106331000003</v>
      </c>
      <c r="D14" s="35">
        <v>342.73274683</v>
      </c>
      <c r="E14" s="35">
        <v>332.59495215999999</v>
      </c>
      <c r="F14" s="35">
        <v>350.26779083999998</v>
      </c>
      <c r="G14" s="35">
        <v>364.40300500000001</v>
      </c>
      <c r="H14" s="35">
        <v>340.55104799999998</v>
      </c>
      <c r="I14" s="35">
        <v>313.16051800000002</v>
      </c>
      <c r="J14" s="35">
        <v>315.64</v>
      </c>
      <c r="K14" s="35">
        <v>333.79</v>
      </c>
      <c r="L14" s="35">
        <v>323.39999999999998</v>
      </c>
      <c r="M14" s="35">
        <v>315</v>
      </c>
      <c r="N14" s="35">
        <v>324.89999999999998</v>
      </c>
      <c r="O14" s="35">
        <v>316</v>
      </c>
      <c r="P14" s="35">
        <v>307.8</v>
      </c>
      <c r="Q14" s="35">
        <v>295.2</v>
      </c>
      <c r="R14" s="35">
        <v>310</v>
      </c>
      <c r="S14" s="35">
        <v>174.6</v>
      </c>
      <c r="T14" s="35">
        <v>160.1</v>
      </c>
      <c r="V14" s="239"/>
      <c r="W14" s="239"/>
      <c r="X14" s="239"/>
      <c r="Y14" s="239"/>
      <c r="Z14" s="239"/>
      <c r="AA14" s="239"/>
      <c r="AB14" s="239"/>
      <c r="AC14" s="239"/>
      <c r="AD14" s="239"/>
      <c r="AE14" s="239"/>
      <c r="AF14" s="239"/>
      <c r="AG14" s="239"/>
      <c r="AH14" s="239"/>
      <c r="AI14" s="239"/>
      <c r="AJ14" s="239"/>
    </row>
    <row r="15" spans="1:36" ht="14.25" customHeight="1">
      <c r="B15" s="37" t="s">
        <v>20</v>
      </c>
      <c r="C15" s="149">
        <v>0.20983958999999963</v>
      </c>
      <c r="D15" s="30">
        <v>12.16452488</v>
      </c>
      <c r="E15" s="30">
        <v>0.27407664000000054</v>
      </c>
      <c r="F15" s="30">
        <v>0.21271836000000022</v>
      </c>
      <c r="G15" s="30">
        <v>6.0267499999999998</v>
      </c>
      <c r="H15" s="30">
        <v>12.376602999999999</v>
      </c>
      <c r="I15" s="30">
        <v>0.15571800000000025</v>
      </c>
      <c r="J15" s="30">
        <v>0.13</v>
      </c>
      <c r="K15" s="30">
        <v>0.43</v>
      </c>
      <c r="L15" s="30">
        <v>12.1</v>
      </c>
      <c r="M15" s="30">
        <v>0</v>
      </c>
      <c r="N15" s="30">
        <v>-0.2</v>
      </c>
      <c r="O15" s="30">
        <v>1.8</v>
      </c>
      <c r="P15" s="30">
        <v>8.6999999999999993</v>
      </c>
      <c r="Q15" s="30">
        <v>0.3</v>
      </c>
      <c r="R15" s="30">
        <v>1</v>
      </c>
      <c r="S15" s="30">
        <v>45</v>
      </c>
      <c r="T15" s="30">
        <v>0</v>
      </c>
      <c r="V15" s="239"/>
      <c r="W15" s="239"/>
      <c r="X15" s="239"/>
      <c r="Y15" s="239"/>
      <c r="Z15" s="239"/>
      <c r="AA15" s="239"/>
      <c r="AB15" s="239"/>
      <c r="AC15" s="239"/>
      <c r="AD15" s="239"/>
      <c r="AE15" s="239"/>
      <c r="AF15" s="239"/>
      <c r="AG15" s="239"/>
      <c r="AH15" s="239"/>
      <c r="AI15" s="239"/>
      <c r="AJ15" s="239"/>
    </row>
    <row r="16" spans="1:36" ht="14.25" customHeight="1">
      <c r="B16" s="36" t="s">
        <v>21</v>
      </c>
      <c r="C16" s="149">
        <v>128.18699436</v>
      </c>
      <c r="D16" s="30">
        <v>114.91462013</v>
      </c>
      <c r="E16" s="30">
        <v>-0.99333745000012641</v>
      </c>
      <c r="F16" s="30">
        <v>43.530613450000089</v>
      </c>
      <c r="G16" s="30">
        <v>131.22960399999999</v>
      </c>
      <c r="H16" s="30">
        <v>345.58386999999999</v>
      </c>
      <c r="I16" s="30">
        <v>57.247618999999986</v>
      </c>
      <c r="J16" s="30">
        <v>57.58</v>
      </c>
      <c r="K16" s="30">
        <v>53.78</v>
      </c>
      <c r="L16" s="30">
        <v>29.7</v>
      </c>
      <c r="M16" s="30">
        <v>77</v>
      </c>
      <c r="N16" s="30">
        <v>81.8</v>
      </c>
      <c r="O16" s="30">
        <v>30.3</v>
      </c>
      <c r="P16" s="30">
        <v>6</v>
      </c>
      <c r="Q16" s="30">
        <v>48.6</v>
      </c>
      <c r="R16" s="30">
        <v>21</v>
      </c>
      <c r="S16" s="30">
        <v>96</v>
      </c>
      <c r="T16" s="30">
        <v>70</v>
      </c>
      <c r="V16" s="239"/>
      <c r="W16" s="239"/>
      <c r="X16" s="239"/>
      <c r="Y16" s="239"/>
      <c r="Z16" s="239"/>
      <c r="AA16" s="239"/>
      <c r="AB16" s="239"/>
      <c r="AC16" s="239"/>
      <c r="AD16" s="239"/>
      <c r="AE16" s="239"/>
      <c r="AF16" s="239"/>
      <c r="AG16" s="239"/>
      <c r="AH16" s="239"/>
      <c r="AI16" s="239"/>
      <c r="AJ16" s="239"/>
    </row>
    <row r="17" spans="2:36" ht="14.25" customHeight="1">
      <c r="B17" s="31" t="s">
        <v>22</v>
      </c>
      <c r="C17" s="152">
        <v>185.32720802</v>
      </c>
      <c r="D17" s="32">
        <v>-175.49097287000001</v>
      </c>
      <c r="E17" s="32">
        <v>12.155208039999991</v>
      </c>
      <c r="F17" s="32">
        <v>59.181588960000013</v>
      </c>
      <c r="G17" s="32">
        <v>60.766892999999996</v>
      </c>
      <c r="H17" s="32">
        <v>64.691337000000004</v>
      </c>
      <c r="I17" s="32">
        <v>-50.752992000000006</v>
      </c>
      <c r="J17" s="32">
        <v>32.340000000000003</v>
      </c>
      <c r="K17" s="32">
        <v>94.6</v>
      </c>
      <c r="L17" s="32">
        <v>3.6</v>
      </c>
      <c r="M17" s="32">
        <v>67</v>
      </c>
      <c r="N17" s="32">
        <v>18.600000000000001</v>
      </c>
      <c r="O17" s="32">
        <v>1.7</v>
      </c>
      <c r="P17" s="32">
        <v>-14.5</v>
      </c>
      <c r="Q17" s="32">
        <v>17.100000000000001</v>
      </c>
      <c r="R17" s="32">
        <v>30</v>
      </c>
      <c r="S17" s="32">
        <v>-47</v>
      </c>
      <c r="T17" s="32">
        <v>-62.7</v>
      </c>
      <c r="V17" s="239"/>
      <c r="W17" s="239"/>
      <c r="X17" s="239"/>
      <c r="Y17" s="239"/>
      <c r="Z17" s="239"/>
      <c r="AA17" s="239"/>
      <c r="AB17" s="239"/>
      <c r="AC17" s="239"/>
      <c r="AD17" s="239"/>
      <c r="AE17" s="239"/>
      <c r="AF17" s="239"/>
      <c r="AG17" s="239"/>
      <c r="AH17" s="239"/>
      <c r="AI17" s="239"/>
      <c r="AJ17" s="239"/>
    </row>
    <row r="18" spans="2:36" ht="14.25" customHeight="1">
      <c r="B18" s="33" t="s">
        <v>23</v>
      </c>
      <c r="C18" s="154">
        <v>313.72404197000003</v>
      </c>
      <c r="D18" s="38">
        <v>-48.411827860000002</v>
      </c>
      <c r="E18" s="38">
        <v>11.435947229999865</v>
      </c>
      <c r="F18" s="38">
        <v>102.9249207700001</v>
      </c>
      <c r="G18" s="38">
        <v>198.02324699999997</v>
      </c>
      <c r="H18" s="38">
        <v>422.65180999999995</v>
      </c>
      <c r="I18" s="38">
        <v>6.6503449999999802</v>
      </c>
      <c r="J18" s="38">
        <v>90.05</v>
      </c>
      <c r="K18" s="38">
        <v>148.81</v>
      </c>
      <c r="L18" s="38">
        <v>45.4</v>
      </c>
      <c r="M18" s="35">
        <v>143</v>
      </c>
      <c r="N18" s="35">
        <v>100.1</v>
      </c>
      <c r="O18" s="35">
        <v>33.799999999999997</v>
      </c>
      <c r="P18" s="35">
        <v>0.3</v>
      </c>
      <c r="Q18" s="35">
        <v>66</v>
      </c>
      <c r="R18" s="35">
        <v>53</v>
      </c>
      <c r="S18" s="35">
        <v>94</v>
      </c>
      <c r="T18" s="35">
        <v>7.3</v>
      </c>
      <c r="V18" s="239"/>
      <c r="W18" s="239"/>
      <c r="X18" s="239"/>
      <c r="Y18" s="239"/>
      <c r="Z18" s="239"/>
      <c r="AA18" s="239"/>
      <c r="AB18" s="239"/>
      <c r="AC18" s="239"/>
      <c r="AD18" s="239"/>
      <c r="AE18" s="239"/>
      <c r="AF18" s="239"/>
      <c r="AG18" s="239"/>
      <c r="AH18" s="239"/>
      <c r="AI18" s="239"/>
      <c r="AJ18" s="239"/>
    </row>
    <row r="19" spans="2:36" ht="14.25" customHeight="1">
      <c r="B19" s="39" t="s">
        <v>24</v>
      </c>
      <c r="C19" s="155">
        <v>1112.1121814799999</v>
      </c>
      <c r="D19" s="30">
        <v>888.78944065000007</v>
      </c>
      <c r="E19" s="30">
        <v>928.38598292999984</v>
      </c>
      <c r="F19" s="30">
        <v>1007.4615580699999</v>
      </c>
      <c r="G19" s="30">
        <v>1082.0003480000003</v>
      </c>
      <c r="H19" s="30">
        <v>1271.0377869999998</v>
      </c>
      <c r="I19" s="30">
        <v>864.13029015000029</v>
      </c>
      <c r="J19" s="30">
        <v>929.56</v>
      </c>
      <c r="K19" s="30">
        <v>993.72</v>
      </c>
      <c r="L19" s="30">
        <v>863.8</v>
      </c>
      <c r="M19" s="38">
        <v>959</v>
      </c>
      <c r="N19" s="38">
        <v>923.4</v>
      </c>
      <c r="O19" s="38">
        <v>841.3</v>
      </c>
      <c r="P19" s="38">
        <v>772.6</v>
      </c>
      <c r="Q19" s="38">
        <v>813.5</v>
      </c>
      <c r="R19" s="38">
        <v>805</v>
      </c>
      <c r="S19" s="38">
        <v>568.6</v>
      </c>
      <c r="T19" s="38">
        <v>464</v>
      </c>
      <c r="V19" s="239"/>
      <c r="W19" s="239"/>
      <c r="X19" s="239"/>
      <c r="Y19" s="239"/>
      <c r="Z19" s="239"/>
      <c r="AA19" s="239"/>
      <c r="AB19" s="239"/>
      <c r="AC19" s="239"/>
      <c r="AD19" s="239"/>
      <c r="AE19" s="239"/>
      <c r="AF19" s="239"/>
      <c r="AG19" s="239"/>
      <c r="AH19" s="239"/>
      <c r="AI19" s="239"/>
      <c r="AJ19" s="239"/>
    </row>
    <row r="20" spans="2:36" ht="14.25" customHeight="1">
      <c r="B20" s="36" t="s">
        <v>25</v>
      </c>
      <c r="C20" s="149">
        <v>254.70243776999996</v>
      </c>
      <c r="D20" s="30">
        <v>274.48972700000002</v>
      </c>
      <c r="E20" s="30">
        <v>274.18151510999996</v>
      </c>
      <c r="F20" s="30">
        <v>266.54262888999995</v>
      </c>
      <c r="G20" s="30">
        <v>267.35213229999999</v>
      </c>
      <c r="H20" s="30">
        <v>289.6442237</v>
      </c>
      <c r="I20" s="30">
        <v>286.04699999999991</v>
      </c>
      <c r="J20" s="30">
        <v>259.49</v>
      </c>
      <c r="K20" s="30">
        <v>246.94</v>
      </c>
      <c r="L20" s="30">
        <v>257.8</v>
      </c>
      <c r="M20" s="30">
        <v>308</v>
      </c>
      <c r="N20" s="30">
        <v>233.2</v>
      </c>
      <c r="O20" s="30">
        <v>236.6</v>
      </c>
      <c r="P20" s="30">
        <v>232.5</v>
      </c>
      <c r="Q20" s="30">
        <v>253.5</v>
      </c>
      <c r="R20" s="30">
        <v>27</v>
      </c>
      <c r="S20" s="30">
        <v>145</v>
      </c>
      <c r="T20" s="30">
        <v>148.1</v>
      </c>
      <c r="V20" s="239"/>
      <c r="W20" s="239"/>
      <c r="X20" s="239"/>
      <c r="Y20" s="239"/>
      <c r="Z20" s="239"/>
      <c r="AA20" s="239"/>
      <c r="AB20" s="239"/>
      <c r="AC20" s="239"/>
      <c r="AD20" s="239"/>
      <c r="AE20" s="239"/>
      <c r="AF20" s="239"/>
      <c r="AG20" s="239"/>
      <c r="AH20" s="239"/>
      <c r="AI20" s="239"/>
      <c r="AJ20" s="239"/>
    </row>
    <row r="21" spans="2:36" ht="14.25" customHeight="1">
      <c r="B21" s="37" t="s">
        <v>26</v>
      </c>
      <c r="C21" s="149">
        <v>31.770954060000001</v>
      </c>
      <c r="D21" s="30">
        <v>34.499590939999997</v>
      </c>
      <c r="E21" s="30">
        <v>32.223097900000013</v>
      </c>
      <c r="F21" s="30">
        <v>29.826711099999983</v>
      </c>
      <c r="G21" s="30">
        <v>33.348470000000006</v>
      </c>
      <c r="H21" s="30">
        <v>35.541224</v>
      </c>
      <c r="I21" s="30">
        <v>23.057108999999997</v>
      </c>
      <c r="J21" s="30">
        <v>24.36</v>
      </c>
      <c r="K21" s="30">
        <v>31.89</v>
      </c>
      <c r="L21" s="30">
        <v>23.2</v>
      </c>
      <c r="M21" s="30">
        <v>22</v>
      </c>
      <c r="N21" s="30">
        <v>20.7</v>
      </c>
      <c r="O21" s="30">
        <v>20.8</v>
      </c>
      <c r="P21" s="30">
        <v>20.5</v>
      </c>
      <c r="Q21" s="30">
        <v>21.9</v>
      </c>
      <c r="R21" s="30">
        <v>19</v>
      </c>
      <c r="S21" s="30">
        <v>12</v>
      </c>
      <c r="T21" s="30">
        <v>11</v>
      </c>
      <c r="V21" s="239"/>
      <c r="W21" s="239"/>
      <c r="X21" s="239"/>
      <c r="Y21" s="239"/>
      <c r="Z21" s="239"/>
      <c r="AA21" s="239"/>
      <c r="AB21" s="239"/>
      <c r="AC21" s="239"/>
      <c r="AD21" s="239"/>
      <c r="AE21" s="239"/>
      <c r="AF21" s="239"/>
      <c r="AG21" s="239"/>
      <c r="AH21" s="239"/>
      <c r="AI21" s="239"/>
      <c r="AJ21" s="239"/>
    </row>
    <row r="22" spans="2:36" ht="14.25" customHeight="1">
      <c r="B22" s="31" t="s">
        <v>27</v>
      </c>
      <c r="C22" s="152">
        <v>160.40393280999999</v>
      </c>
      <c r="D22" s="32">
        <v>177.54022799999998</v>
      </c>
      <c r="E22" s="32">
        <v>183.28411119999998</v>
      </c>
      <c r="F22" s="32">
        <v>161.08322880000003</v>
      </c>
      <c r="G22" s="32">
        <v>188.64923399999995</v>
      </c>
      <c r="H22" s="32">
        <v>168.521896</v>
      </c>
      <c r="I22" s="32">
        <v>196.91610200000002</v>
      </c>
      <c r="J22" s="32">
        <v>173.12</v>
      </c>
      <c r="K22" s="32">
        <v>189.56</v>
      </c>
      <c r="L22" s="32">
        <v>168.5</v>
      </c>
      <c r="M22" s="32">
        <v>220</v>
      </c>
      <c r="N22" s="32">
        <v>178.9</v>
      </c>
      <c r="O22" s="32">
        <v>220.8</v>
      </c>
      <c r="P22" s="32">
        <v>184.3</v>
      </c>
      <c r="Q22" s="32">
        <v>201.2</v>
      </c>
      <c r="R22" s="32">
        <v>168</v>
      </c>
      <c r="S22" s="32">
        <v>102</v>
      </c>
      <c r="T22" s="32">
        <v>93.7</v>
      </c>
      <c r="V22" s="239"/>
      <c r="W22" s="239"/>
      <c r="X22" s="239"/>
      <c r="Y22" s="239"/>
      <c r="Z22" s="239"/>
      <c r="AA22" s="239"/>
      <c r="AB22" s="239"/>
      <c r="AC22" s="239"/>
      <c r="AD22" s="239"/>
      <c r="AE22" s="239"/>
      <c r="AF22" s="239"/>
      <c r="AG22" s="239"/>
      <c r="AH22" s="239"/>
      <c r="AI22" s="239"/>
      <c r="AJ22" s="239"/>
    </row>
    <row r="23" spans="2:36" ht="14.25" customHeight="1">
      <c r="B23" s="33" t="s">
        <v>28</v>
      </c>
      <c r="C23" s="154">
        <v>446.87732463999998</v>
      </c>
      <c r="D23" s="38">
        <v>486.52954594000005</v>
      </c>
      <c r="E23" s="38">
        <v>489.68872420999998</v>
      </c>
      <c r="F23" s="38">
        <v>457.45256878999999</v>
      </c>
      <c r="G23" s="38">
        <v>489.34983629999999</v>
      </c>
      <c r="H23" s="38">
        <v>493.70734370000002</v>
      </c>
      <c r="I23" s="38">
        <v>506.0202109999999</v>
      </c>
      <c r="J23" s="38">
        <v>456.98</v>
      </c>
      <c r="K23" s="38">
        <v>468.39</v>
      </c>
      <c r="L23" s="38">
        <v>449.5</v>
      </c>
      <c r="M23" s="35">
        <v>550</v>
      </c>
      <c r="N23" s="35">
        <v>432.8</v>
      </c>
      <c r="O23" s="35">
        <v>478.1</v>
      </c>
      <c r="P23" s="35">
        <v>437.3</v>
      </c>
      <c r="Q23" s="35">
        <v>476.5</v>
      </c>
      <c r="R23" s="35">
        <v>214</v>
      </c>
      <c r="S23" s="35">
        <v>259</v>
      </c>
      <c r="T23" s="35">
        <v>252.8</v>
      </c>
      <c r="V23" s="239"/>
      <c r="W23" s="239"/>
      <c r="X23" s="239"/>
      <c r="Y23" s="239"/>
      <c r="Z23" s="239"/>
      <c r="AA23" s="239"/>
      <c r="AB23" s="239"/>
      <c r="AC23" s="239"/>
      <c r="AD23" s="239"/>
      <c r="AE23" s="239"/>
      <c r="AF23" s="239"/>
      <c r="AG23" s="239"/>
      <c r="AH23" s="239"/>
      <c r="AI23" s="239"/>
      <c r="AJ23" s="239"/>
    </row>
    <row r="24" spans="2:36" ht="14.25" customHeight="1">
      <c r="B24" s="40" t="s">
        <v>29</v>
      </c>
      <c r="C24" s="155">
        <v>665.23485683999991</v>
      </c>
      <c r="D24" s="30">
        <v>402.25989471000003</v>
      </c>
      <c r="E24" s="30">
        <v>438.69725871999987</v>
      </c>
      <c r="F24" s="30">
        <v>550.00898927999992</v>
      </c>
      <c r="G24" s="30">
        <v>592.65051170000027</v>
      </c>
      <c r="H24" s="30">
        <v>777.33044329999973</v>
      </c>
      <c r="I24" s="30">
        <v>358.11007915000039</v>
      </c>
      <c r="J24" s="30">
        <v>472.58</v>
      </c>
      <c r="K24" s="30">
        <v>525.33000000000004</v>
      </c>
      <c r="L24" s="30">
        <v>414.3</v>
      </c>
      <c r="M24" s="38">
        <v>409</v>
      </c>
      <c r="N24" s="38">
        <v>490.5</v>
      </c>
      <c r="O24" s="38">
        <v>363.1</v>
      </c>
      <c r="P24" s="38">
        <v>335.3</v>
      </c>
      <c r="Q24" s="38">
        <v>336.9</v>
      </c>
      <c r="R24" s="38">
        <v>590</v>
      </c>
      <c r="S24" s="38">
        <v>309.60000000000002</v>
      </c>
      <c r="T24" s="38">
        <v>210.9</v>
      </c>
      <c r="V24" s="239"/>
      <c r="W24" s="239"/>
      <c r="X24" s="239"/>
      <c r="Y24" s="239"/>
      <c r="Z24" s="239"/>
      <c r="AA24" s="239"/>
      <c r="AB24" s="239"/>
      <c r="AC24" s="239"/>
      <c r="AD24" s="239"/>
      <c r="AE24" s="239"/>
      <c r="AF24" s="239"/>
      <c r="AG24" s="239"/>
      <c r="AH24" s="239"/>
      <c r="AI24" s="239"/>
      <c r="AJ24" s="239"/>
    </row>
    <row r="25" spans="2:36" ht="14.25" customHeight="1">
      <c r="B25" s="31" t="s">
        <v>30</v>
      </c>
      <c r="C25" s="152">
        <v>130.44631705999998</v>
      </c>
      <c r="D25" s="32">
        <v>151.43107330000001</v>
      </c>
      <c r="E25" s="32">
        <v>32.809047120000002</v>
      </c>
      <c r="F25" s="32">
        <v>24.456724880000003</v>
      </c>
      <c r="G25" s="32">
        <v>8.1164850000000008</v>
      </c>
      <c r="H25" s="32">
        <v>-32.898592000000001</v>
      </c>
      <c r="I25" s="32">
        <v>11.441641000000001</v>
      </c>
      <c r="J25" s="32">
        <v>11.93</v>
      </c>
      <c r="K25" s="32">
        <v>7.13</v>
      </c>
      <c r="L25" s="32">
        <v>4.8</v>
      </c>
      <c r="M25" s="32">
        <v>-13</v>
      </c>
      <c r="N25" s="32">
        <v>14.5</v>
      </c>
      <c r="O25" s="32">
        <v>5.2</v>
      </c>
      <c r="P25" s="32">
        <v>-26.2</v>
      </c>
      <c r="Q25" s="32">
        <v>42.6</v>
      </c>
      <c r="R25" s="32">
        <v>3</v>
      </c>
      <c r="S25" s="32">
        <v>20.2</v>
      </c>
      <c r="T25" s="32">
        <v>8.9</v>
      </c>
      <c r="V25" s="239"/>
      <c r="W25" s="239"/>
      <c r="X25" s="239"/>
      <c r="Y25" s="239"/>
      <c r="Z25" s="239"/>
      <c r="AA25" s="239"/>
      <c r="AB25" s="239"/>
      <c r="AC25" s="239"/>
      <c r="AD25" s="239"/>
      <c r="AE25" s="239"/>
      <c r="AF25" s="239"/>
      <c r="AG25" s="239"/>
      <c r="AH25" s="239"/>
      <c r="AI25" s="239"/>
      <c r="AJ25" s="239"/>
    </row>
    <row r="26" spans="2:36" ht="14.25" customHeight="1">
      <c r="B26" s="33" t="s">
        <v>31</v>
      </c>
      <c r="C26" s="154">
        <v>534.78853977999995</v>
      </c>
      <c r="D26" s="38">
        <v>250.82882141000002</v>
      </c>
      <c r="E26" s="38">
        <v>405.88821159999986</v>
      </c>
      <c r="F26" s="38">
        <v>525.5522643999999</v>
      </c>
      <c r="G26" s="38">
        <v>584.53402670000025</v>
      </c>
      <c r="H26" s="38">
        <v>810.22903529999974</v>
      </c>
      <c r="I26" s="38">
        <v>346.66843815000038</v>
      </c>
      <c r="J26" s="38">
        <v>460.65</v>
      </c>
      <c r="K26" s="38">
        <v>518.20000000000005</v>
      </c>
      <c r="L26" s="38">
        <v>409.5</v>
      </c>
      <c r="M26" s="35">
        <v>422</v>
      </c>
      <c r="N26" s="35">
        <v>476</v>
      </c>
      <c r="O26" s="35">
        <v>357.9</v>
      </c>
      <c r="P26" s="35">
        <v>361.4</v>
      </c>
      <c r="Q26" s="35">
        <v>294.39999999999998</v>
      </c>
      <c r="R26" s="35">
        <v>587</v>
      </c>
      <c r="S26" s="35">
        <v>289.39999999999998</v>
      </c>
      <c r="T26" s="35">
        <v>202</v>
      </c>
      <c r="V26" s="239"/>
      <c r="W26" s="239"/>
      <c r="X26" s="239"/>
      <c r="Y26" s="239"/>
      <c r="Z26" s="239"/>
      <c r="AA26" s="239"/>
      <c r="AB26" s="239"/>
      <c r="AC26" s="239"/>
      <c r="AD26" s="239"/>
      <c r="AE26" s="239"/>
      <c r="AF26" s="239"/>
      <c r="AG26" s="239"/>
      <c r="AH26" s="239"/>
      <c r="AI26" s="239"/>
      <c r="AJ26" s="239"/>
    </row>
    <row r="27" spans="2:36" ht="14.25" customHeight="1">
      <c r="B27" s="31" t="s">
        <v>32</v>
      </c>
      <c r="C27" s="156">
        <v>96.934554640000002</v>
      </c>
      <c r="D27" s="32">
        <v>-15.58609452</v>
      </c>
      <c r="E27" s="32">
        <v>114.40143475999997</v>
      </c>
      <c r="F27" s="32">
        <v>116.26784424000002</v>
      </c>
      <c r="G27" s="32">
        <v>113.70849100000001</v>
      </c>
      <c r="H27" s="32">
        <v>53.659356000000002</v>
      </c>
      <c r="I27" s="32">
        <v>24.860299999999995</v>
      </c>
      <c r="J27" s="32">
        <v>98.98</v>
      </c>
      <c r="K27" s="32">
        <v>102.05</v>
      </c>
      <c r="L27" s="32">
        <v>95.6</v>
      </c>
      <c r="M27" s="41">
        <v>85</v>
      </c>
      <c r="N27" s="41">
        <v>99.2</v>
      </c>
      <c r="O27" s="41">
        <v>83.9</v>
      </c>
      <c r="P27" s="41">
        <v>87.6</v>
      </c>
      <c r="Q27" s="41">
        <v>13.5</v>
      </c>
      <c r="R27" s="41">
        <v>163</v>
      </c>
      <c r="S27" s="41">
        <v>62.2</v>
      </c>
      <c r="T27" s="41">
        <v>33</v>
      </c>
      <c r="V27" s="239"/>
      <c r="W27" s="239"/>
      <c r="X27" s="239"/>
      <c r="Y27" s="239"/>
      <c r="Z27" s="239"/>
      <c r="AA27" s="239"/>
      <c r="AB27" s="239"/>
      <c r="AC27" s="239"/>
      <c r="AD27" s="239"/>
      <c r="AE27" s="239"/>
      <c r="AF27" s="239"/>
      <c r="AG27" s="239"/>
      <c r="AH27" s="239"/>
      <c r="AI27" s="239"/>
      <c r="AJ27" s="239"/>
    </row>
    <row r="28" spans="2:36" ht="14.25" customHeight="1">
      <c r="B28" s="42" t="s">
        <v>33</v>
      </c>
      <c r="C28" s="157">
        <v>437.85398513999996</v>
      </c>
      <c r="D28" s="43">
        <v>266.41491593000001</v>
      </c>
      <c r="E28" s="43">
        <v>291.48677683999989</v>
      </c>
      <c r="F28" s="43">
        <v>409.28442015999985</v>
      </c>
      <c r="G28" s="43">
        <v>470.82553570000027</v>
      </c>
      <c r="H28" s="43">
        <v>756.56967929999973</v>
      </c>
      <c r="I28" s="43">
        <v>321.80813815000039</v>
      </c>
      <c r="J28" s="43">
        <v>361.67</v>
      </c>
      <c r="K28" s="43">
        <v>416.15</v>
      </c>
      <c r="L28" s="43">
        <v>313.89999999999998</v>
      </c>
      <c r="M28" s="44">
        <v>337</v>
      </c>
      <c r="N28" s="44">
        <v>376.8</v>
      </c>
      <c r="O28" s="44">
        <v>274</v>
      </c>
      <c r="P28" s="44">
        <v>273.89999999999998</v>
      </c>
      <c r="Q28" s="44">
        <v>280.8</v>
      </c>
      <c r="R28" s="44">
        <v>424</v>
      </c>
      <c r="S28" s="44">
        <v>227.2</v>
      </c>
      <c r="T28" s="44">
        <v>169</v>
      </c>
      <c r="V28" s="239"/>
      <c r="W28" s="239"/>
      <c r="X28" s="239"/>
      <c r="Y28" s="239"/>
      <c r="Z28" s="239"/>
      <c r="AA28" s="239"/>
      <c r="AB28" s="239"/>
      <c r="AC28" s="239"/>
      <c r="AD28" s="239"/>
      <c r="AE28" s="239"/>
      <c r="AF28" s="239"/>
      <c r="AG28" s="239"/>
      <c r="AH28" s="239"/>
      <c r="AI28" s="239"/>
      <c r="AJ28" s="239"/>
    </row>
    <row r="29" spans="2:36" ht="14.25" customHeight="1">
      <c r="B29" s="45"/>
      <c r="C29" s="158"/>
      <c r="D29" s="46"/>
      <c r="E29" s="46"/>
      <c r="F29" s="46"/>
      <c r="G29" s="46"/>
      <c r="H29" s="46"/>
      <c r="I29" s="46"/>
      <c r="J29" s="46"/>
      <c r="K29" s="46"/>
      <c r="L29" s="46"/>
      <c r="M29" s="46"/>
      <c r="N29" s="46"/>
      <c r="O29" s="46"/>
      <c r="P29" s="46"/>
      <c r="Q29" s="47"/>
      <c r="R29" s="47"/>
      <c r="S29" s="47"/>
      <c r="T29" s="47"/>
      <c r="V29" s="239"/>
      <c r="W29" s="239"/>
    </row>
    <row r="30" spans="2:36" ht="14.25" customHeight="1">
      <c r="B30" s="45"/>
      <c r="C30" s="150" t="str">
        <f>C6</f>
        <v>2Q</v>
      </c>
      <c r="D30" s="26" t="s">
        <v>306</v>
      </c>
      <c r="E30" s="26" t="s">
        <v>303</v>
      </c>
      <c r="F30" s="26" t="s">
        <v>304</v>
      </c>
      <c r="G30" s="26" t="s">
        <v>305</v>
      </c>
      <c r="H30" s="26" t="s">
        <v>306</v>
      </c>
      <c r="I30" s="26" t="s">
        <v>303</v>
      </c>
      <c r="J30" s="26" t="s">
        <v>304</v>
      </c>
      <c r="K30" s="26" t="s">
        <v>305</v>
      </c>
      <c r="L30" s="26" t="s">
        <v>306</v>
      </c>
      <c r="M30" s="26" t="s">
        <v>303</v>
      </c>
      <c r="N30" s="26" t="s">
        <v>304</v>
      </c>
      <c r="O30" s="26" t="s">
        <v>305</v>
      </c>
      <c r="P30" s="26" t="s">
        <v>306</v>
      </c>
      <c r="Q30" s="26" t="s">
        <v>303</v>
      </c>
      <c r="R30" s="26" t="s">
        <v>304</v>
      </c>
      <c r="S30" s="26" t="s">
        <v>305</v>
      </c>
      <c r="T30" s="26" t="s">
        <v>306</v>
      </c>
      <c r="V30" s="239"/>
      <c r="W30" s="239"/>
    </row>
    <row r="31" spans="2:36" ht="14.25" customHeight="1">
      <c r="B31" s="48"/>
      <c r="C31" s="151">
        <f>C7</f>
        <v>2020</v>
      </c>
      <c r="D31" s="28">
        <v>2020</v>
      </c>
      <c r="E31" s="28">
        <v>2019</v>
      </c>
      <c r="F31" s="28">
        <v>2019</v>
      </c>
      <c r="G31" s="28">
        <v>2019</v>
      </c>
      <c r="H31" s="28">
        <v>2019</v>
      </c>
      <c r="I31" s="28">
        <v>2018</v>
      </c>
      <c r="J31" s="28">
        <v>2018</v>
      </c>
      <c r="K31" s="28">
        <v>2018</v>
      </c>
      <c r="L31" s="28">
        <v>2018</v>
      </c>
      <c r="M31" s="28">
        <v>2017</v>
      </c>
      <c r="N31" s="28">
        <v>2017</v>
      </c>
      <c r="O31" s="28">
        <v>2017</v>
      </c>
      <c r="P31" s="28">
        <v>2017</v>
      </c>
      <c r="Q31" s="28">
        <v>2016</v>
      </c>
      <c r="R31" s="28">
        <v>2016</v>
      </c>
      <c r="S31" s="28">
        <v>2016</v>
      </c>
      <c r="T31" s="28">
        <v>2016</v>
      </c>
      <c r="V31" s="239"/>
      <c r="W31" s="239"/>
    </row>
    <row r="32" spans="2:36" ht="14.25" customHeight="1">
      <c r="B32" s="49" t="s">
        <v>34</v>
      </c>
      <c r="C32" s="356"/>
      <c r="D32" s="50"/>
      <c r="E32" s="50"/>
      <c r="F32" s="50"/>
      <c r="G32" s="50"/>
      <c r="H32" s="50"/>
      <c r="I32" s="50"/>
      <c r="J32" s="50"/>
      <c r="K32" s="50"/>
      <c r="L32" s="50"/>
      <c r="M32" s="50"/>
      <c r="N32" s="50"/>
      <c r="O32" s="50"/>
      <c r="P32" s="50"/>
      <c r="Q32" s="50"/>
      <c r="R32" s="50"/>
      <c r="S32" s="50"/>
      <c r="T32" s="50"/>
      <c r="V32" s="239"/>
      <c r="W32" s="239"/>
    </row>
    <row r="33" spans="2:31" ht="14.25" customHeight="1">
      <c r="B33" s="51" t="s">
        <v>45</v>
      </c>
      <c r="C33" s="159">
        <v>0.11336661784950267</v>
      </c>
      <c r="D33" s="52">
        <v>6.8537182889276307E-2</v>
      </c>
      <c r="E33" s="52">
        <v>7.3290211125240062E-2</v>
      </c>
      <c r="F33" s="52">
        <v>0.10703313978547846</v>
      </c>
      <c r="G33" s="52">
        <v>0.12832723401509039</v>
      </c>
      <c r="H33" s="52">
        <v>0.21203709711880703</v>
      </c>
      <c r="I33" s="52">
        <v>9.0811885264778805E-2</v>
      </c>
      <c r="J33" s="52">
        <v>0.10774679608251708</v>
      </c>
      <c r="K33" s="52">
        <v>0.1292459749133735</v>
      </c>
      <c r="L33" s="52">
        <v>9.9000000000000005E-2</v>
      </c>
      <c r="M33" s="52">
        <v>0.104</v>
      </c>
      <c r="N33" s="52">
        <v>0.11963768594542483</v>
      </c>
      <c r="O33" s="52">
        <v>8.9898277387968142E-2</v>
      </c>
      <c r="P33" s="52">
        <v>9.2999999999999999E-2</v>
      </c>
      <c r="Q33" s="52">
        <v>9.6000000000000002E-2</v>
      </c>
      <c r="R33" s="52">
        <v>0.153</v>
      </c>
      <c r="S33" s="52">
        <v>9.1999999999999998E-2</v>
      </c>
      <c r="T33" s="52">
        <v>7.6999999999999999E-2</v>
      </c>
      <c r="V33" s="239"/>
      <c r="W33" s="239"/>
    </row>
    <row r="34" spans="2:31" ht="14.25" customHeight="1">
      <c r="B34" s="51" t="s">
        <v>46</v>
      </c>
      <c r="C34" s="160">
        <v>1.3778899257049173E-2</v>
      </c>
      <c r="D34" s="53">
        <v>1.7178223871760628E-2</v>
      </c>
      <c r="E34" s="53">
        <v>1.7087571255849886E-2</v>
      </c>
      <c r="F34" s="53">
        <v>1.6445913599537627E-2</v>
      </c>
      <c r="G34" s="53">
        <v>1.6208759270006506E-2</v>
      </c>
      <c r="H34" s="53">
        <v>1.649204876408205E-2</v>
      </c>
      <c r="I34" s="53">
        <v>1.7643891844965856E-2</v>
      </c>
      <c r="J34" s="53">
        <v>1.725437806675021E-2</v>
      </c>
      <c r="K34" s="53">
        <v>1.7546095743363091E-2</v>
      </c>
      <c r="L34" s="53">
        <v>1.8100000000000002E-2</v>
      </c>
      <c r="M34" s="53">
        <v>1.8499999999999999E-2</v>
      </c>
      <c r="N34" s="53">
        <v>1.8482305724621995E-2</v>
      </c>
      <c r="O34" s="53">
        <v>1.8816458079217023E-2</v>
      </c>
      <c r="P34" s="53">
        <v>1.8514002321617137E-2</v>
      </c>
      <c r="Q34" s="53">
        <v>1.7871202954242278E-2</v>
      </c>
      <c r="R34" s="53">
        <v>1.7531074385281023E-2</v>
      </c>
      <c r="S34" s="53">
        <v>1.5269661810367211E-2</v>
      </c>
      <c r="T34" s="53">
        <v>2.085552428517521E-2</v>
      </c>
      <c r="V34" s="239"/>
      <c r="W34" s="239"/>
    </row>
    <row r="35" spans="2:31" ht="14.25" customHeight="1">
      <c r="B35" s="51" t="s">
        <v>47</v>
      </c>
      <c r="C35" s="159">
        <v>0.40182756027840216</v>
      </c>
      <c r="D35" s="52">
        <v>0.54740698267543042</v>
      </c>
      <c r="E35" s="52">
        <v>0.52746242749651939</v>
      </c>
      <c r="F35" s="52">
        <v>0.45406453985831935</v>
      </c>
      <c r="G35" s="52">
        <v>0.4522640285694251</v>
      </c>
      <c r="H35" s="52">
        <v>0.38842853355704376</v>
      </c>
      <c r="I35" s="52">
        <v>0.58558323526902667</v>
      </c>
      <c r="J35" s="52">
        <v>0.49160560668880687</v>
      </c>
      <c r="K35" s="52">
        <v>0.4764039777931286</v>
      </c>
      <c r="L35" s="52">
        <v>0.51967592592592593</v>
      </c>
      <c r="M35" s="52">
        <v>0.57399999999999995</v>
      </c>
      <c r="N35" s="52">
        <v>0.46874258094775179</v>
      </c>
      <c r="O35" s="52">
        <v>0.56834671267374404</v>
      </c>
      <c r="P35" s="52">
        <v>0.56606069235100342</v>
      </c>
      <c r="Q35" s="52">
        <v>0.58578992165698129</v>
      </c>
      <c r="R35" s="52">
        <v>0.26583850931677017</v>
      </c>
      <c r="S35" s="52">
        <v>0.45550474850510025</v>
      </c>
      <c r="T35" s="52">
        <v>0.5448158444861102</v>
      </c>
      <c r="V35" s="239"/>
      <c r="W35" s="239"/>
    </row>
    <row r="36" spans="2:31" ht="14.25" customHeight="1">
      <c r="B36" s="54" t="s">
        <v>348</v>
      </c>
      <c r="C36" s="161"/>
      <c r="D36" s="55"/>
      <c r="E36" s="55"/>
      <c r="F36" s="55"/>
      <c r="G36" s="55"/>
      <c r="H36" s="55"/>
      <c r="I36" s="55"/>
      <c r="J36" s="55"/>
      <c r="K36" s="55"/>
      <c r="L36" s="55"/>
      <c r="M36" s="55"/>
      <c r="N36" s="55"/>
      <c r="O36" s="55"/>
      <c r="P36" s="55"/>
      <c r="Q36" s="55"/>
      <c r="R36" s="55"/>
      <c r="S36" s="55"/>
      <c r="T36" s="55"/>
      <c r="V36" s="239"/>
      <c r="W36" s="239"/>
    </row>
    <row r="37" spans="2:31" ht="14.25" customHeight="1">
      <c r="B37" s="29" t="s">
        <v>35</v>
      </c>
      <c r="C37" s="149">
        <v>112381.12907763624</v>
      </c>
      <c r="D37" s="30">
        <v>108810.93195658</v>
      </c>
      <c r="E37" s="30">
        <v>107035.45492119202</v>
      </c>
      <c r="F37" s="30">
        <v>104037.30788707999</v>
      </c>
      <c r="G37" s="30">
        <v>101668.24776078029</v>
      </c>
      <c r="H37" s="30">
        <v>98744.151407699988</v>
      </c>
      <c r="I37" s="30">
        <v>98940.269777329799</v>
      </c>
      <c r="J37" s="30">
        <v>98258.985487460028</v>
      </c>
      <c r="K37" s="30">
        <v>96039.576516000001</v>
      </c>
      <c r="L37" s="30">
        <v>92817.744119980198</v>
      </c>
      <c r="M37" s="30">
        <v>90460</v>
      </c>
      <c r="N37" s="56">
        <v>88945.039514610005</v>
      </c>
      <c r="O37" s="56">
        <v>87527.837190519887</v>
      </c>
      <c r="P37" s="56">
        <v>84901.425799999997</v>
      </c>
      <c r="Q37" s="56">
        <v>82944.802144999994</v>
      </c>
      <c r="R37" s="56">
        <v>81336</v>
      </c>
      <c r="S37" s="56">
        <v>79286</v>
      </c>
      <c r="T37" s="56">
        <v>44308</v>
      </c>
      <c r="V37" s="239"/>
      <c r="W37" s="239"/>
      <c r="X37" s="239"/>
      <c r="Y37" s="239"/>
      <c r="Z37" s="239"/>
      <c r="AA37" s="239"/>
      <c r="AB37" s="239"/>
      <c r="AC37" s="239"/>
      <c r="AD37" s="239"/>
      <c r="AE37" s="239"/>
    </row>
    <row r="38" spans="2:31" ht="14.25" customHeight="1">
      <c r="B38" s="29" t="s">
        <v>48</v>
      </c>
      <c r="C38" s="149">
        <v>157956.06740085623</v>
      </c>
      <c r="D38" s="30">
        <v>153845.74316593996</v>
      </c>
      <c r="E38" s="30">
        <v>150688.15955793203</v>
      </c>
      <c r="F38" s="30">
        <v>147309.94290146002</v>
      </c>
      <c r="G38" s="30">
        <v>144336.62376078026</v>
      </c>
      <c r="H38" s="30">
        <v>141078.62044130999</v>
      </c>
      <c r="I38" s="30">
        <v>140165.15885532982</v>
      </c>
      <c r="J38" s="30">
        <v>138152.57848746004</v>
      </c>
      <c r="K38" s="30">
        <v>135494.81651599999</v>
      </c>
      <c r="L38" s="30">
        <v>132432.8281199802</v>
      </c>
      <c r="M38" s="30">
        <v>129535</v>
      </c>
      <c r="N38" s="56">
        <v>126919.03735160999</v>
      </c>
      <c r="O38" s="56">
        <v>124393.18279451989</v>
      </c>
      <c r="P38" s="56">
        <v>121701.41232999999</v>
      </c>
      <c r="Q38" s="56">
        <v>119450.07671999998</v>
      </c>
      <c r="R38" s="56">
        <v>117625</v>
      </c>
      <c r="S38" s="56">
        <v>115224</v>
      </c>
      <c r="T38" s="56">
        <v>62156</v>
      </c>
      <c r="V38" s="239"/>
      <c r="W38" s="239"/>
      <c r="X38" s="239"/>
      <c r="Y38" s="239"/>
      <c r="Z38" s="239"/>
      <c r="AA38" s="239"/>
      <c r="AB38" s="239"/>
      <c r="AC38" s="239"/>
      <c r="AD38" s="239"/>
      <c r="AE38" s="239"/>
    </row>
    <row r="39" spans="2:31" ht="14.25" customHeight="1">
      <c r="B39" s="29" t="s">
        <v>49</v>
      </c>
      <c r="C39" s="162">
        <v>0.10536960144140514</v>
      </c>
      <c r="D39" s="57">
        <v>0.10194811951257508</v>
      </c>
      <c r="E39" s="57">
        <v>8.1818911168130615E-2</v>
      </c>
      <c r="F39" s="57">
        <v>5.8807063506241937E-2</v>
      </c>
      <c r="G39" s="57">
        <v>5.860819240917424E-2</v>
      </c>
      <c r="H39" s="57">
        <v>6.3849938865774003E-2</v>
      </c>
      <c r="I39" s="57">
        <v>9.3744280600519717E-2</v>
      </c>
      <c r="J39" s="57">
        <v>0.10471574383099942</v>
      </c>
      <c r="K39" s="57">
        <v>9.7246083059870439E-2</v>
      </c>
      <c r="L39" s="57">
        <v>9.2999999999999999E-2</v>
      </c>
      <c r="M39" s="57">
        <v>9.0999999999999998E-2</v>
      </c>
      <c r="N39" s="58">
        <v>9.3550697287916859E-2</v>
      </c>
      <c r="O39" s="58">
        <v>0.10395072510304325</v>
      </c>
      <c r="P39" s="58">
        <v>0.91618632962816671</v>
      </c>
      <c r="Q39" s="58">
        <v>0.8946184016550337</v>
      </c>
      <c r="R39" s="58">
        <v>0.90100000000000002</v>
      </c>
      <c r="S39" s="58">
        <v>0.88400000000000001</v>
      </c>
      <c r="T39" s="58">
        <v>9.4E-2</v>
      </c>
      <c r="V39" s="239"/>
      <c r="W39" s="239"/>
      <c r="X39" s="239"/>
      <c r="Y39" s="239"/>
      <c r="Z39" s="239"/>
      <c r="AA39" s="239"/>
      <c r="AB39" s="239"/>
      <c r="AC39" s="239"/>
      <c r="AD39" s="239"/>
      <c r="AE39" s="239"/>
    </row>
    <row r="40" spans="2:31" ht="14.25" customHeight="1">
      <c r="B40" s="29" t="s">
        <v>50</v>
      </c>
      <c r="C40" s="162">
        <v>9.4357938691501733E-2</v>
      </c>
      <c r="D40" s="57">
        <v>9.0496509568161035E-2</v>
      </c>
      <c r="E40" s="57">
        <v>7.5075723443251863E-2</v>
      </c>
      <c r="F40" s="57">
        <v>6.6284426351341574E-2</v>
      </c>
      <c r="G40" s="57">
        <v>6.5279530717618911E-2</v>
      </c>
      <c r="H40" s="57">
        <v>6.5284359203572701E-2</v>
      </c>
      <c r="I40" s="57">
        <v>8.206336534118619E-2</v>
      </c>
      <c r="J40" s="57">
        <v>8.850818467763745E-2</v>
      </c>
      <c r="K40" s="57">
        <v>8.9246319388888426E-2</v>
      </c>
      <c r="L40" s="57">
        <v>8.7999999999999995E-2</v>
      </c>
      <c r="M40" s="57">
        <v>8.4000000000000005E-2</v>
      </c>
      <c r="N40" s="58">
        <v>7.9014132638554668E-2</v>
      </c>
      <c r="O40" s="58">
        <v>7.9577022100603079E-2</v>
      </c>
      <c r="P40" s="58">
        <v>0.95798997575466982</v>
      </c>
      <c r="Q40" s="58">
        <v>0.95371404514229607</v>
      </c>
      <c r="R40" s="58">
        <v>0.999</v>
      </c>
      <c r="S40" s="58">
        <v>0.98699999999999999</v>
      </c>
      <c r="T40" s="58">
        <v>9.8000000000000004E-2</v>
      </c>
      <c r="V40" s="239"/>
      <c r="W40" s="239"/>
      <c r="X40" s="239"/>
      <c r="Y40" s="239"/>
      <c r="Z40" s="239"/>
      <c r="AA40" s="239"/>
      <c r="AB40" s="239"/>
      <c r="AC40" s="239"/>
      <c r="AD40" s="239"/>
      <c r="AE40" s="239"/>
    </row>
    <row r="41" spans="2:31" ht="14.25" customHeight="1">
      <c r="B41" s="29" t="s">
        <v>349</v>
      </c>
      <c r="C41" s="162">
        <v>3.2811015004272859E-2</v>
      </c>
      <c r="D41" s="57">
        <v>1.6587746898401257E-2</v>
      </c>
      <c r="E41" s="57">
        <v>2.8817998994804528E-2</v>
      </c>
      <c r="F41" s="57">
        <v>2.330186836576531E-2</v>
      </c>
      <c r="G41" s="57">
        <v>2.9612856168130364E-2</v>
      </c>
      <c r="H41" s="57">
        <v>-1.9821895581160209E-3</v>
      </c>
      <c r="I41" s="57">
        <v>6.9335571346471614E-3</v>
      </c>
      <c r="J41" s="57">
        <v>2.31093165127636E-2</v>
      </c>
      <c r="K41" s="57">
        <v>3.4711384407868362E-2</v>
      </c>
      <c r="L41" s="57">
        <v>2.6063941189257145E-2</v>
      </c>
      <c r="M41" s="57">
        <v>1.7032546094278178E-2</v>
      </c>
      <c r="N41" s="58">
        <v>1.6191446853705882E-2</v>
      </c>
      <c r="O41" s="58">
        <v>3.0934832551656521E-2</v>
      </c>
      <c r="P41" s="58">
        <v>2.3589466782734991E-2</v>
      </c>
      <c r="Q41" s="58">
        <v>1.9779705726861385E-2</v>
      </c>
      <c r="R41" s="58">
        <v>2.5855762681936234E-2</v>
      </c>
      <c r="S41" s="58">
        <v>0.78942854563509979</v>
      </c>
      <c r="T41" s="58"/>
      <c r="V41" s="239"/>
      <c r="W41" s="239"/>
      <c r="X41" s="239"/>
      <c r="Y41" s="239"/>
      <c r="Z41" s="239"/>
      <c r="AA41" s="239"/>
      <c r="AB41" s="239"/>
      <c r="AC41" s="239"/>
      <c r="AD41" s="239"/>
      <c r="AE41" s="239"/>
    </row>
    <row r="42" spans="2:31" ht="14.25" customHeight="1">
      <c r="B42" s="29" t="s">
        <v>350</v>
      </c>
      <c r="C42" s="162">
        <v>2.6717178846364487E-2</v>
      </c>
      <c r="D42" s="57">
        <v>2.0954424138374339E-2</v>
      </c>
      <c r="E42" s="57">
        <v>2.293271309413103E-2</v>
      </c>
      <c r="F42" s="57">
        <v>2.059989393688233E-2</v>
      </c>
      <c r="G42" s="57">
        <v>2.309352975864698E-2</v>
      </c>
      <c r="H42" s="57">
        <v>6.5170374252776497E-3</v>
      </c>
      <c r="I42" s="57">
        <v>1.4567808939248028E-2</v>
      </c>
      <c r="J42" s="57">
        <v>1.9615229864872408E-2</v>
      </c>
      <c r="K42" s="57">
        <v>2.3121067785743632E-2</v>
      </c>
      <c r="L42" s="57">
        <v>2.2371004901997171E-2</v>
      </c>
      <c r="M42" s="57">
        <v>2.0611270798902126E-2</v>
      </c>
      <c r="N42" s="58">
        <v>2.0305409833129451E-2</v>
      </c>
      <c r="O42" s="58">
        <v>2.2117824378414142E-2</v>
      </c>
      <c r="P42" s="58">
        <v>1.8847502419586659E-2</v>
      </c>
      <c r="Q42" s="58">
        <v>1.551606138150885E-2</v>
      </c>
      <c r="R42" s="58">
        <v>2.0837672707074928E-2</v>
      </c>
      <c r="S42" s="58">
        <v>0.85378724499646053</v>
      </c>
      <c r="T42" s="58"/>
      <c r="V42" s="239"/>
      <c r="W42" s="239"/>
      <c r="X42" s="239"/>
      <c r="Y42" s="239"/>
      <c r="Z42" s="239"/>
      <c r="AA42" s="239"/>
      <c r="AB42" s="239"/>
      <c r="AC42" s="239"/>
      <c r="AD42" s="239"/>
      <c r="AE42" s="239"/>
    </row>
    <row r="43" spans="2:31" ht="14.25" customHeight="1">
      <c r="B43" s="29" t="s">
        <v>36</v>
      </c>
      <c r="C43" s="149">
        <v>85481.013749749996</v>
      </c>
      <c r="D43" s="30">
        <v>79901.205413660005</v>
      </c>
      <c r="E43" s="30">
        <v>78493.732629149992</v>
      </c>
      <c r="F43" s="30">
        <v>76866.417997609999</v>
      </c>
      <c r="G43" s="30">
        <v>77352.269637999998</v>
      </c>
      <c r="H43" s="30">
        <v>72377.261180020068</v>
      </c>
      <c r="I43" s="30">
        <v>71496.705265899989</v>
      </c>
      <c r="J43" s="30">
        <v>70251.127166959704</v>
      </c>
      <c r="K43" s="30">
        <v>70644.658796999996</v>
      </c>
      <c r="L43" s="30">
        <v>66109.582498999996</v>
      </c>
      <c r="M43" s="30">
        <v>65985</v>
      </c>
      <c r="N43" s="56">
        <v>65267.820076999997</v>
      </c>
      <c r="O43" s="56">
        <v>66652.514345999996</v>
      </c>
      <c r="P43" s="56">
        <v>62781.777000000002</v>
      </c>
      <c r="Q43" s="56">
        <v>63070.315360000001</v>
      </c>
      <c r="R43" s="56">
        <v>62107</v>
      </c>
      <c r="S43" s="56">
        <v>62637</v>
      </c>
      <c r="T43" s="56">
        <v>33675</v>
      </c>
      <c r="V43" s="239"/>
      <c r="W43" s="239"/>
      <c r="X43" s="239"/>
      <c r="Y43" s="239"/>
      <c r="Z43" s="239"/>
      <c r="AA43" s="239"/>
      <c r="AB43" s="239"/>
      <c r="AC43" s="239"/>
      <c r="AD43" s="239"/>
      <c r="AE43" s="239"/>
    </row>
    <row r="44" spans="2:31" ht="14.25" customHeight="1">
      <c r="B44" s="29" t="s">
        <v>51</v>
      </c>
      <c r="C44" s="162">
        <v>0.76063494335154047</v>
      </c>
      <c r="D44" s="57">
        <v>0.73431229727490843</v>
      </c>
      <c r="E44" s="57">
        <v>0.7333432897252905</v>
      </c>
      <c r="F44" s="57">
        <v>0.73883513096128228</v>
      </c>
      <c r="G44" s="57">
        <v>0.76083016420235328</v>
      </c>
      <c r="H44" s="57">
        <v>0.73297770195203837</v>
      </c>
      <c r="I44" s="57">
        <v>0.72262492741132633</v>
      </c>
      <c r="J44" s="57">
        <v>0.71495880828044234</v>
      </c>
      <c r="K44" s="57">
        <v>0.71225155411603103</v>
      </c>
      <c r="L44" s="57">
        <v>0.71225155411603103</v>
      </c>
      <c r="M44" s="57">
        <v>0.72899999999999998</v>
      </c>
      <c r="N44" s="58">
        <v>0.73379943876779308</v>
      </c>
      <c r="O44" s="58">
        <v>0.76150075776371529</v>
      </c>
      <c r="P44" s="58">
        <v>0.73946669809637056</v>
      </c>
      <c r="Q44" s="58">
        <v>0.7603890024325286</v>
      </c>
      <c r="R44" s="58">
        <v>0.76400000000000001</v>
      </c>
      <c r="S44" s="58">
        <v>0.79</v>
      </c>
      <c r="T44" s="58">
        <v>0.76</v>
      </c>
      <c r="V44" s="239"/>
      <c r="W44" s="239"/>
      <c r="X44" s="239"/>
      <c r="Y44" s="239"/>
      <c r="Z44" s="239"/>
      <c r="AA44" s="239"/>
      <c r="AB44" s="239"/>
      <c r="AC44" s="239"/>
      <c r="AD44" s="239"/>
      <c r="AE44" s="239"/>
    </row>
    <row r="45" spans="2:31" ht="14.25" customHeight="1">
      <c r="B45" s="29" t="s">
        <v>154</v>
      </c>
      <c r="C45" s="162">
        <v>0.54116954895324665</v>
      </c>
      <c r="D45" s="57">
        <v>0.51935922157740533</v>
      </c>
      <c r="E45" s="57">
        <v>0.52090179387301561</v>
      </c>
      <c r="F45" s="57">
        <v>0.52180060954221008</v>
      </c>
      <c r="G45" s="57">
        <v>0.53591574766361183</v>
      </c>
      <c r="H45" s="57">
        <v>0.51302784896546161</v>
      </c>
      <c r="I45" s="57">
        <v>0.51008899679338038</v>
      </c>
      <c r="J45" s="57">
        <v>0.50850391600426281</v>
      </c>
      <c r="K45" s="57">
        <v>0.52138274078298685</v>
      </c>
      <c r="L45" s="57">
        <v>0.49919331511297699</v>
      </c>
      <c r="M45" s="57">
        <v>0.50939900413015782</v>
      </c>
      <c r="N45" s="58">
        <v>0.51424767662068993</v>
      </c>
      <c r="O45" s="58">
        <v>0.53582127933892176</v>
      </c>
      <c r="P45" s="58">
        <v>0.51586728369070856</v>
      </c>
      <c r="Q45" s="58">
        <v>0.52800564965597796</v>
      </c>
      <c r="R45" s="58">
        <v>0.52800850159404888</v>
      </c>
      <c r="S45" s="58">
        <v>0.54361070610289519</v>
      </c>
      <c r="T45" s="58">
        <v>0.5417819679516056</v>
      </c>
      <c r="V45" s="239"/>
      <c r="W45" s="239"/>
      <c r="X45" s="239"/>
      <c r="Y45" s="239"/>
      <c r="Z45" s="239"/>
      <c r="AA45" s="239"/>
      <c r="AB45" s="239"/>
      <c r="AC45" s="239"/>
      <c r="AD45" s="239"/>
      <c r="AE45" s="239"/>
    </row>
    <row r="46" spans="2:31" ht="14.25" customHeight="1">
      <c r="B46" s="29" t="s">
        <v>37</v>
      </c>
      <c r="C46" s="162">
        <v>0.10508733809352479</v>
      </c>
      <c r="D46" s="57">
        <v>0.10395453089784698</v>
      </c>
      <c r="E46" s="57">
        <v>9.7865032202920282E-2</v>
      </c>
      <c r="F46" s="57">
        <v>9.4166330099278148E-2</v>
      </c>
      <c r="G46" s="57">
        <v>9.4949105780718204E-2</v>
      </c>
      <c r="H46" s="57">
        <v>9.4807415870685308E-2</v>
      </c>
      <c r="I46" s="57">
        <v>8.352268377296107E-2</v>
      </c>
      <c r="J46" s="57">
        <v>7.6348086683503888E-2</v>
      </c>
      <c r="K46" s="57">
        <v>5.9894881538547391E-2</v>
      </c>
      <c r="L46" s="57">
        <v>5.2999999999999999E-2</v>
      </c>
      <c r="M46" s="57">
        <v>4.5999999999999999E-2</v>
      </c>
      <c r="N46" s="58">
        <v>5.0893137279211631E-2</v>
      </c>
      <c r="O46" s="58">
        <v>6.4107705445663049E-2</v>
      </c>
      <c r="P46" s="58">
        <v>0.86437146802476661</v>
      </c>
      <c r="Q46" s="58">
        <v>0.8850480707270566</v>
      </c>
      <c r="R46" s="58">
        <v>0.879</v>
      </c>
      <c r="S46" s="58">
        <v>0.88600000000000001</v>
      </c>
      <c r="T46" s="58">
        <v>8.4000000000000005E-2</v>
      </c>
      <c r="V46" s="239"/>
      <c r="W46" s="239"/>
      <c r="X46" s="239"/>
      <c r="Y46" s="239"/>
      <c r="Z46" s="239"/>
      <c r="AA46" s="239"/>
      <c r="AB46" s="239"/>
      <c r="AC46" s="239"/>
      <c r="AD46" s="239"/>
      <c r="AE46" s="239"/>
    </row>
    <row r="47" spans="2:31" ht="14.25" customHeight="1">
      <c r="B47" s="29" t="s">
        <v>351</v>
      </c>
      <c r="C47" s="162">
        <v>6.9833844273093471E-2</v>
      </c>
      <c r="D47" s="57">
        <v>1.7931021208530629E-2</v>
      </c>
      <c r="E47" s="57">
        <v>2.1170683816573721E-2</v>
      </c>
      <c r="F47" s="57">
        <v>-6.2810263055463889E-3</v>
      </c>
      <c r="G47" s="57">
        <v>6.8737174864987649E-2</v>
      </c>
      <c r="H47" s="57">
        <v>1.2316034855665681E-2</v>
      </c>
      <c r="I47" s="57">
        <v>1.773036461009414E-2</v>
      </c>
      <c r="J47" s="57">
        <v>-5.5705786784407962E-3</v>
      </c>
      <c r="K47" s="57">
        <v>6.8599378888356988E-2</v>
      </c>
      <c r="L47" s="57">
        <v>1.8880427218306295E-3</v>
      </c>
      <c r="M47" s="57">
        <v>1.098826224246352E-2</v>
      </c>
      <c r="N47" s="58">
        <v>-2.0774824214611187E-2</v>
      </c>
      <c r="O47" s="58">
        <v>6.1653835411507929E-2</v>
      </c>
      <c r="P47" s="58">
        <v>-4.5748678812377319E-3</v>
      </c>
      <c r="Q47" s="58">
        <v>1.5510576263545239E-2</v>
      </c>
      <c r="R47" s="58">
        <v>-8.4614524961285076E-3</v>
      </c>
      <c r="S47" s="58">
        <v>0.86004454342984404</v>
      </c>
      <c r="T47" s="58"/>
      <c r="V47" s="239"/>
      <c r="W47" s="239"/>
      <c r="X47" s="239"/>
      <c r="Y47" s="239"/>
      <c r="Z47" s="239"/>
      <c r="AA47" s="239"/>
      <c r="AB47" s="239"/>
      <c r="AC47" s="239"/>
      <c r="AD47" s="239"/>
      <c r="AE47" s="239"/>
    </row>
    <row r="48" spans="2:31" ht="14.25" customHeight="1">
      <c r="B48" s="29" t="s">
        <v>38</v>
      </c>
      <c r="C48" s="149">
        <v>145391.54804133001</v>
      </c>
      <c r="D48" s="30">
        <v>139184.31537530507</v>
      </c>
      <c r="E48" s="30">
        <v>135675.52944625507</v>
      </c>
      <c r="F48" s="30">
        <v>133711.11239318002</v>
      </c>
      <c r="G48" s="30">
        <v>128572.82625616502</v>
      </c>
      <c r="H48" s="30">
        <v>124881.55941526202</v>
      </c>
      <c r="I48" s="30">
        <v>122395.22782376701</v>
      </c>
      <c r="J48" s="30">
        <v>120455.378623</v>
      </c>
      <c r="K48" s="30">
        <v>116840.040167</v>
      </c>
      <c r="L48" s="30">
        <v>111204.767137</v>
      </c>
      <c r="M48" s="30">
        <v>107316</v>
      </c>
      <c r="N48" s="56">
        <v>106981.69634299999</v>
      </c>
      <c r="O48" s="56">
        <v>104756.56682800001</v>
      </c>
      <c r="P48" s="56">
        <v>101749</v>
      </c>
      <c r="Q48" s="56">
        <v>100678.74</v>
      </c>
      <c r="R48" s="56">
        <v>100301.4</v>
      </c>
      <c r="S48" s="56">
        <v>79019</v>
      </c>
      <c r="T48" s="56">
        <v>56577.440000000002</v>
      </c>
      <c r="V48" s="239"/>
      <c r="W48" s="239"/>
      <c r="X48" s="239"/>
      <c r="Y48" s="239"/>
      <c r="Z48" s="239"/>
      <c r="AA48" s="239"/>
      <c r="AB48" s="239"/>
      <c r="AC48" s="239"/>
      <c r="AD48" s="239"/>
      <c r="AE48" s="239"/>
    </row>
    <row r="49" spans="1:31" ht="14.25" customHeight="1">
      <c r="B49" s="29" t="s">
        <v>1</v>
      </c>
      <c r="C49" s="149">
        <v>147197.40538354</v>
      </c>
      <c r="D49" s="30">
        <v>143585.69069911999</v>
      </c>
      <c r="E49" s="30">
        <v>134782.94005149015</v>
      </c>
      <c r="F49" s="30">
        <v>136568.11884102001</v>
      </c>
      <c r="G49" s="30">
        <v>130854.10594534002</v>
      </c>
      <c r="H49" s="30">
        <v>126291.54656699001</v>
      </c>
      <c r="I49" s="30">
        <v>123471.57226353404</v>
      </c>
      <c r="J49" s="30">
        <v>121318.88338399999</v>
      </c>
      <c r="K49" s="30">
        <v>119591.872598</v>
      </c>
      <c r="L49" s="30">
        <v>114088.20773600001</v>
      </c>
      <c r="M49" s="30">
        <v>108321</v>
      </c>
      <c r="N49" s="56">
        <v>106311.634504</v>
      </c>
      <c r="O49" s="56">
        <v>107652.02759400001</v>
      </c>
      <c r="P49" s="56">
        <v>101861.10500000003</v>
      </c>
      <c r="Q49" s="56">
        <v>101639.928</v>
      </c>
      <c r="R49" s="56">
        <v>99720</v>
      </c>
      <c r="S49" s="56">
        <v>100883</v>
      </c>
      <c r="T49" s="56">
        <v>57185</v>
      </c>
      <c r="V49" s="239"/>
      <c r="W49" s="239"/>
      <c r="X49" s="239"/>
      <c r="Y49" s="239"/>
      <c r="Z49" s="239"/>
      <c r="AA49" s="239"/>
      <c r="AB49" s="239"/>
      <c r="AC49" s="239"/>
      <c r="AD49" s="239"/>
      <c r="AE49" s="239"/>
    </row>
    <row r="50" spans="1:31" ht="14.25" customHeight="1">
      <c r="B50" s="59" t="s">
        <v>52</v>
      </c>
      <c r="C50" s="149">
        <v>192772.34370675997</v>
      </c>
      <c r="D50" s="30">
        <v>188620.50190847999</v>
      </c>
      <c r="E50" s="30">
        <v>178435.64468823015</v>
      </c>
      <c r="F50" s="30">
        <v>179840.75385540002</v>
      </c>
      <c r="G50" s="30">
        <v>173522.48194534</v>
      </c>
      <c r="H50" s="30">
        <v>168626.01560060002</v>
      </c>
      <c r="I50" s="30">
        <v>164696.46134153404</v>
      </c>
      <c r="J50" s="30">
        <v>161212.47638400001</v>
      </c>
      <c r="K50" s="30">
        <v>159047.11259800001</v>
      </c>
      <c r="L50" s="30">
        <v>153703</v>
      </c>
      <c r="M50" s="30">
        <v>147396</v>
      </c>
      <c r="N50" s="56">
        <v>144285.63234099999</v>
      </c>
      <c r="O50" s="56">
        <v>144517.37319800002</v>
      </c>
      <c r="P50" s="56">
        <v>138661.09153000003</v>
      </c>
      <c r="Q50" s="56">
        <v>138145.202575</v>
      </c>
      <c r="R50" s="56">
        <v>136009</v>
      </c>
      <c r="S50" s="56">
        <v>136821</v>
      </c>
      <c r="T50" s="56">
        <v>75033</v>
      </c>
      <c r="V50" s="239"/>
      <c r="W50" s="239"/>
      <c r="X50" s="239"/>
      <c r="Y50" s="239"/>
      <c r="Z50" s="239"/>
      <c r="AA50" s="239"/>
      <c r="AB50" s="239"/>
      <c r="AC50" s="239"/>
      <c r="AD50" s="239"/>
      <c r="AE50" s="239"/>
    </row>
    <row r="51" spans="1:31" ht="14.25" customHeight="1">
      <c r="B51" s="54" t="s">
        <v>39</v>
      </c>
      <c r="C51" s="161"/>
      <c r="D51" s="55"/>
      <c r="E51" s="55"/>
      <c r="F51" s="55"/>
      <c r="G51" s="55"/>
      <c r="H51" s="55"/>
      <c r="I51" s="55"/>
      <c r="J51" s="55"/>
      <c r="K51" s="55"/>
      <c r="L51" s="55"/>
      <c r="M51" s="55"/>
      <c r="N51" s="55"/>
      <c r="O51" s="55"/>
      <c r="P51" s="55"/>
      <c r="Q51" s="55"/>
      <c r="R51" s="55"/>
      <c r="S51" s="55"/>
      <c r="T51" s="55"/>
      <c r="V51" s="239"/>
      <c r="W51" s="239"/>
    </row>
    <row r="52" spans="1:31">
      <c r="B52" s="60" t="s">
        <v>53</v>
      </c>
      <c r="C52" s="163">
        <v>4.6685081789919654E-3</v>
      </c>
      <c r="D52" s="61">
        <v>5.597346228518982E-3</v>
      </c>
      <c r="E52" s="61">
        <v>1.2161047789600637E-3</v>
      </c>
      <c r="F52" s="61">
        <v>9.326404113325663E-4</v>
      </c>
      <c r="G52" s="61">
        <v>3.2020943470430961E-4</v>
      </c>
      <c r="H52" s="61">
        <v>-6.7186221750459459E-4</v>
      </c>
      <c r="I52" s="61">
        <v>4.5879667715713644E-4</v>
      </c>
      <c r="J52" s="61">
        <v>4.8168568507325727E-4</v>
      </c>
      <c r="K52" s="61">
        <v>9.5789346750926868E-5</v>
      </c>
      <c r="L52" s="61">
        <v>2.184687633817716E-4</v>
      </c>
      <c r="M52" s="61">
        <v>-1E-3</v>
      </c>
      <c r="N52" s="62">
        <v>6.4676460584925388E-4</v>
      </c>
      <c r="O52" s="62">
        <v>2.4003537282928076E-4</v>
      </c>
      <c r="P52" s="62">
        <v>-1.249558258629124E-3</v>
      </c>
      <c r="Q52" s="62">
        <v>2.0428415177094279E-3</v>
      </c>
      <c r="R52" s="62">
        <v>1.4673431947348839E-4</v>
      </c>
      <c r="S52" s="62">
        <v>1.0246948521044831E-3</v>
      </c>
      <c r="T52" s="62">
        <v>8.0788129447513751E-4</v>
      </c>
      <c r="V52" s="239"/>
      <c r="W52" s="239"/>
    </row>
    <row r="53" spans="1:31" hidden="1">
      <c r="B53" s="63" t="s">
        <v>54</v>
      </c>
      <c r="C53" s="163">
        <v>3.4776636274049823E-3</v>
      </c>
      <c r="D53" s="61">
        <v>4.3789717763848849E-3</v>
      </c>
      <c r="E53" s="61">
        <v>3.801424147723598E-3</v>
      </c>
      <c r="F53" s="61">
        <v>2.9439780807518972E-3</v>
      </c>
      <c r="G53" s="61">
        <v>3.3592002175899297E-3</v>
      </c>
      <c r="H53" s="61">
        <v>3.117075751951812E-3</v>
      </c>
      <c r="I53" s="61">
        <v>3.175549376478356E-3</v>
      </c>
      <c r="J53" s="61">
        <v>3.570966993596528E-3</v>
      </c>
      <c r="K53" s="61">
        <v>3.2658333405681636E-3</v>
      </c>
      <c r="L53" s="61">
        <v>2E-3</v>
      </c>
      <c r="M53" s="61">
        <v>3.0000000000000001E-3</v>
      </c>
      <c r="N53" s="62">
        <v>3.193265093590142E-3</v>
      </c>
      <c r="O53" s="62">
        <v>2.9952836477535592E-3</v>
      </c>
      <c r="P53" s="62">
        <v>2.6147970768236497E-3</v>
      </c>
      <c r="Q53" s="62">
        <v>2.6764787456109739E-3</v>
      </c>
      <c r="R53" s="62">
        <v>4.1310120979640014E-3</v>
      </c>
      <c r="S53" s="62">
        <v>6.3842303626377578E-2</v>
      </c>
      <c r="T53" s="62">
        <v>5.8680148054527396E-3</v>
      </c>
      <c r="V53" s="239"/>
      <c r="W53" s="239"/>
    </row>
    <row r="54" spans="1:31" hidden="1">
      <c r="B54" s="63" t="s">
        <v>55</v>
      </c>
      <c r="C54" s="162">
        <v>3.3446415789285637E-3</v>
      </c>
      <c r="D54" s="57">
        <v>1.5905295543379697E-3</v>
      </c>
      <c r="E54" s="57">
        <v>7.8301499313202178E-4</v>
      </c>
      <c r="F54" s="57">
        <v>9.4893067693709704E-4</v>
      </c>
      <c r="G54" s="57">
        <v>1.0424001823004041E-3</v>
      </c>
      <c r="H54" s="57">
        <v>1.1255046341036622E-3</v>
      </c>
      <c r="I54" s="57">
        <v>1.3541549997946232E-3</v>
      </c>
      <c r="J54" s="57">
        <v>1.5393923542931752E-3</v>
      </c>
      <c r="K54" s="57">
        <v>2.2705061174824307E-3</v>
      </c>
      <c r="L54" s="57">
        <v>3.0000000000000001E-3</v>
      </c>
      <c r="M54" s="57">
        <v>3.0000000000000001E-3</v>
      </c>
      <c r="N54" s="58">
        <v>2.8134463870679999E-3</v>
      </c>
      <c r="O54" s="58">
        <v>2.9986383123885461E-3</v>
      </c>
      <c r="P54" s="58">
        <v>2.9917047635730047E-3</v>
      </c>
      <c r="Q54" s="58">
        <v>3.0622774837170603E-3</v>
      </c>
      <c r="R54" s="58">
        <v>2.7417133864463461E-3</v>
      </c>
      <c r="S54" s="58">
        <v>4.6112280775743083E-3</v>
      </c>
      <c r="T54" s="58">
        <v>4.9426740092082698E-3</v>
      </c>
      <c r="V54" s="239"/>
      <c r="W54" s="239"/>
    </row>
    <row r="55" spans="1:31" ht="25.5" hidden="1">
      <c r="B55" s="63" t="s">
        <v>56</v>
      </c>
      <c r="C55" s="162">
        <v>5.2509562578992733E-3</v>
      </c>
      <c r="D55" s="57">
        <v>5.1279038784692475E-3</v>
      </c>
      <c r="E55" s="57">
        <v>3.3749227698987292E-3</v>
      </c>
      <c r="F55" s="57">
        <v>3.1193417206857765E-3</v>
      </c>
      <c r="G55" s="57">
        <v>3.5471153279688652E-3</v>
      </c>
      <c r="H55" s="57">
        <v>3.4852190746880417E-3</v>
      </c>
      <c r="I55" s="57">
        <v>3.5910574005874603E-3</v>
      </c>
      <c r="J55" s="57">
        <v>3.8042782260122722E-3</v>
      </c>
      <c r="K55" s="57">
        <v>4.0297598660852477E-3</v>
      </c>
      <c r="L55" s="57">
        <v>4.0000000000000001E-3</v>
      </c>
      <c r="M55" s="57">
        <v>4.0000000000000001E-3</v>
      </c>
      <c r="N55" s="58">
        <v>4.305206108847711E-3</v>
      </c>
      <c r="O55" s="58">
        <v>4.3304276173872251E-3</v>
      </c>
      <c r="P55" s="58">
        <v>3.8279686935481362E-3</v>
      </c>
      <c r="Q55" s="58">
        <v>4.219673698035319E-3</v>
      </c>
      <c r="R55" s="58">
        <v>5.1883544801809775E-3</v>
      </c>
      <c r="S55" s="58" t="e">
        <v>#REF!</v>
      </c>
      <c r="T55" s="58">
        <v>7.402726369955764E-3</v>
      </c>
      <c r="V55" s="239"/>
      <c r="W55" s="239"/>
    </row>
    <row r="56" spans="1:31" ht="14.25" customHeight="1">
      <c r="B56" s="64" t="s">
        <v>40</v>
      </c>
      <c r="C56" s="164"/>
      <c r="D56" s="65"/>
      <c r="E56" s="65"/>
      <c r="F56" s="65"/>
      <c r="G56" s="65"/>
      <c r="H56" s="65"/>
      <c r="I56" s="65"/>
      <c r="J56" s="65"/>
      <c r="K56" s="65"/>
      <c r="L56" s="65"/>
      <c r="M56" s="65"/>
      <c r="N56" s="65"/>
      <c r="O56" s="65"/>
      <c r="P56" s="65"/>
      <c r="Q56" s="65"/>
      <c r="R56" s="65"/>
      <c r="S56" s="65"/>
      <c r="T56" s="65"/>
      <c r="V56" s="239"/>
      <c r="W56" s="239"/>
    </row>
    <row r="57" spans="1:31" ht="14.25" customHeight="1">
      <c r="B57" s="51" t="s">
        <v>41</v>
      </c>
      <c r="C57" s="163">
        <v>0.17139809270732162</v>
      </c>
      <c r="D57" s="61">
        <v>0.17040437419872376</v>
      </c>
      <c r="E57" s="61">
        <v>0.17245604062068776</v>
      </c>
      <c r="F57" s="61">
        <v>0.16745151867093996</v>
      </c>
      <c r="G57" s="61">
        <v>0.16683419365963417</v>
      </c>
      <c r="H57" s="61">
        <v>0.16903123341467879</v>
      </c>
      <c r="I57" s="61">
        <v>0.16755392786221213</v>
      </c>
      <c r="J57" s="61">
        <v>0.15853129392997001</v>
      </c>
      <c r="K57" s="61">
        <v>0.16073137456060585</v>
      </c>
      <c r="L57" s="61">
        <v>0.16174675708985606</v>
      </c>
      <c r="M57" s="61">
        <v>0.16800000000000001</v>
      </c>
      <c r="N57" s="62">
        <v>0.16904691016046353</v>
      </c>
      <c r="O57" s="62">
        <v>0.16728993952436366</v>
      </c>
      <c r="P57" s="62">
        <v>0.1671850404112834</v>
      </c>
      <c r="Q57" s="62">
        <v>0.16912237515982342</v>
      </c>
      <c r="R57" s="62">
        <v>0.17499999999999999</v>
      </c>
      <c r="S57" s="62">
        <v>0.16</v>
      </c>
      <c r="T57" s="62">
        <v>0.16900000000000001</v>
      </c>
      <c r="V57" s="239"/>
      <c r="W57" s="239"/>
    </row>
    <row r="58" spans="1:31" ht="14.25" customHeight="1">
      <c r="B58" s="51" t="s">
        <v>42</v>
      </c>
      <c r="C58" s="163">
        <v>0.18172422207339059</v>
      </c>
      <c r="D58" s="61">
        <v>0.17656301131568714</v>
      </c>
      <c r="E58" s="61">
        <v>0.17860755466420439</v>
      </c>
      <c r="F58" s="61">
        <v>0.17721126030525525</v>
      </c>
      <c r="G58" s="61">
        <v>0.17315969229951719</v>
      </c>
      <c r="H58" s="61">
        <v>0.17488388213557288</v>
      </c>
      <c r="I58" s="61">
        <v>0.17614814863582226</v>
      </c>
      <c r="J58" s="61">
        <v>0.16730043809209208</v>
      </c>
      <c r="K58" s="61">
        <v>0.16920918599169135</v>
      </c>
      <c r="L58" s="61">
        <v>0.17027611418028196</v>
      </c>
      <c r="M58" s="61">
        <v>0.17699999999999999</v>
      </c>
      <c r="N58" s="62">
        <v>0.17823123747045869</v>
      </c>
      <c r="O58" s="62">
        <v>0.17645196408748351</v>
      </c>
      <c r="P58" s="62">
        <v>0.17577394801537041</v>
      </c>
      <c r="Q58" s="62">
        <v>0.17905896998433671</v>
      </c>
      <c r="R58" s="62">
        <v>0.183</v>
      </c>
      <c r="S58" s="62">
        <v>0.16700000000000001</v>
      </c>
      <c r="T58" s="62">
        <v>0.17299999999999999</v>
      </c>
      <c r="V58" s="239"/>
      <c r="W58" s="239"/>
    </row>
    <row r="59" spans="1:31" ht="14.25" customHeight="1">
      <c r="A59" s="68"/>
      <c r="B59" s="51" t="s">
        <v>43</v>
      </c>
      <c r="C59" s="163">
        <v>0.20078948111999259</v>
      </c>
      <c r="D59" s="61">
        <v>0.19586465825367622</v>
      </c>
      <c r="E59" s="61">
        <v>0.19832292584471245</v>
      </c>
      <c r="F59" s="61">
        <v>0.19704139804878543</v>
      </c>
      <c r="G59" s="61">
        <v>0.19099224797868575</v>
      </c>
      <c r="H59" s="61">
        <v>0.19378931454724868</v>
      </c>
      <c r="I59" s="61">
        <v>0.19563394435957501</v>
      </c>
      <c r="J59" s="61">
        <v>0.18718469017240807</v>
      </c>
      <c r="K59" s="61">
        <v>0.19320302052973704</v>
      </c>
      <c r="L59" s="61">
        <v>0.1943736619626909</v>
      </c>
      <c r="M59" s="61">
        <v>0.20499999999999999</v>
      </c>
      <c r="N59" s="62">
        <v>0.19922772977857001</v>
      </c>
      <c r="O59" s="62">
        <v>0.19899450243251088</v>
      </c>
      <c r="P59" s="62">
        <v>0.192948041099678</v>
      </c>
      <c r="Q59" s="62">
        <v>0.20325903515439406</v>
      </c>
      <c r="R59" s="62">
        <v>0.20200000000000001</v>
      </c>
      <c r="S59" s="62">
        <v>0.186</v>
      </c>
      <c r="T59" s="62">
        <v>0.188</v>
      </c>
      <c r="V59" s="239"/>
      <c r="W59" s="239"/>
    </row>
    <row r="60" spans="1:31" ht="14.25" customHeight="1">
      <c r="A60" s="68"/>
      <c r="B60" s="66" t="s">
        <v>44</v>
      </c>
      <c r="C60" s="156">
        <v>16418.062238133607</v>
      </c>
      <c r="D60" s="41">
        <v>15882.638526012159</v>
      </c>
      <c r="E60" s="41">
        <v>15444.079992212821</v>
      </c>
      <c r="F60" s="41">
        <v>15685.437575662983</v>
      </c>
      <c r="G60" s="41">
        <v>14981.635857309137</v>
      </c>
      <c r="H60" s="41">
        <v>14676.088655760017</v>
      </c>
      <c r="I60" s="41">
        <v>14672.323747520619</v>
      </c>
      <c r="J60" s="41">
        <v>14076.975417950534</v>
      </c>
      <c r="K60" s="41">
        <v>14288.335436423937</v>
      </c>
      <c r="L60" s="41">
        <v>14028</v>
      </c>
      <c r="M60" s="41">
        <v>14138</v>
      </c>
      <c r="N60" s="67">
        <v>13423.270844741101</v>
      </c>
      <c r="O60" s="67">
        <v>13440.194272883036</v>
      </c>
      <c r="P60" s="67">
        <v>12648.510290755101</v>
      </c>
      <c r="Q60" s="67">
        <v>12655.881342749999</v>
      </c>
      <c r="R60" s="67">
        <v>9608</v>
      </c>
      <c r="S60" s="67">
        <v>9305</v>
      </c>
      <c r="T60" s="67">
        <v>7229</v>
      </c>
      <c r="V60" s="239"/>
      <c r="W60" s="239"/>
    </row>
    <row r="61" spans="1:31" s="68" customFormat="1" ht="14.25" customHeight="1">
      <c r="B61" s="69"/>
      <c r="C61" s="70"/>
      <c r="D61" s="70"/>
      <c r="E61" s="70"/>
      <c r="F61" s="70"/>
      <c r="G61" s="70"/>
      <c r="H61" s="70"/>
      <c r="I61" s="70"/>
      <c r="J61" s="70"/>
      <c r="K61" s="70"/>
      <c r="L61" s="70"/>
      <c r="M61" s="70"/>
      <c r="N61" s="70"/>
      <c r="O61" s="70"/>
      <c r="P61" s="70"/>
      <c r="Q61" s="70"/>
    </row>
    <row r="62" spans="1:31" s="68" customFormat="1" ht="14.25" customHeight="1">
      <c r="B62" s="248" t="s">
        <v>151</v>
      </c>
      <c r="C62" s="71"/>
      <c r="D62" s="71"/>
      <c r="E62" s="71"/>
      <c r="F62" s="71"/>
      <c r="G62" s="71"/>
      <c r="H62" s="71"/>
      <c r="I62" s="71"/>
      <c r="J62" s="71"/>
      <c r="K62" s="71"/>
      <c r="L62" s="71"/>
      <c r="M62" s="71"/>
      <c r="N62" s="71"/>
      <c r="O62" s="71"/>
      <c r="P62" s="71"/>
      <c r="Q62" s="71"/>
    </row>
    <row r="63" spans="1:31" s="68" customFormat="1" ht="14.25" customHeight="1">
      <c r="B63" s="248" t="s">
        <v>152</v>
      </c>
      <c r="C63" s="71"/>
      <c r="D63" s="71"/>
      <c r="E63" s="71"/>
      <c r="F63" s="71"/>
      <c r="G63" s="71"/>
      <c r="H63" s="71"/>
      <c r="I63" s="71"/>
      <c r="J63" s="71"/>
      <c r="K63" s="71"/>
      <c r="L63" s="71"/>
      <c r="M63" s="71"/>
      <c r="N63" s="71"/>
      <c r="O63" s="71"/>
      <c r="P63" s="71"/>
      <c r="Q63" s="71"/>
    </row>
    <row r="64" spans="1:31" s="68" customFormat="1" ht="14.25" customHeight="1">
      <c r="B64" s="248" t="s">
        <v>153</v>
      </c>
      <c r="C64" s="70"/>
      <c r="D64" s="70"/>
      <c r="E64" s="70"/>
      <c r="F64" s="70"/>
      <c r="G64" s="70"/>
      <c r="H64" s="70"/>
      <c r="I64" s="70"/>
      <c r="J64" s="70"/>
      <c r="K64" s="70"/>
      <c r="L64" s="70"/>
      <c r="M64" s="70"/>
      <c r="N64" s="70"/>
      <c r="O64" s="70"/>
      <c r="P64" s="70"/>
      <c r="Q64" s="70"/>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P134"/>
  <sheetViews>
    <sheetView showGridLines="0" zoomScale="85" zoomScaleNormal="85" workbookViewId="0">
      <selection activeCell="A159" sqref="A159"/>
    </sheetView>
  </sheetViews>
  <sheetFormatPr baseColWidth="10" defaultColWidth="11.42578125" defaultRowHeight="14.25"/>
  <cols>
    <col min="1" max="2" width="4.28515625" style="19" customWidth="1"/>
    <col min="3" max="3" width="76.140625" style="19" customWidth="1"/>
    <col min="4" max="8" width="14.28515625" style="19" customWidth="1"/>
    <col min="9" max="10" width="11.42578125" style="19"/>
    <col min="11" max="11" width="70.42578125" style="19" bestFit="1" customWidth="1"/>
    <col min="12" max="16384" width="11.42578125" style="19"/>
  </cols>
  <sheetData>
    <row r="1" spans="1:16" ht="18.75" customHeight="1">
      <c r="K1" s="190"/>
      <c r="L1" s="190"/>
      <c r="M1" s="190"/>
      <c r="N1" s="190"/>
      <c r="O1" s="190"/>
      <c r="P1" s="190"/>
    </row>
    <row r="2" spans="1:16" ht="18.75" customHeight="1">
      <c r="A2" s="20" t="s">
        <v>135</v>
      </c>
      <c r="B2" s="21"/>
      <c r="C2" s="21"/>
      <c r="D2" s="22"/>
      <c r="E2" s="22"/>
      <c r="F2" s="22"/>
      <c r="G2" s="22"/>
      <c r="K2" s="190"/>
      <c r="L2" s="190"/>
      <c r="M2" s="190"/>
      <c r="N2" s="190"/>
      <c r="O2" s="190"/>
    </row>
    <row r="3" spans="1:16" ht="14.25" customHeight="1">
      <c r="A3" s="20"/>
      <c r="B3" s="21"/>
      <c r="C3" s="21"/>
      <c r="D3" s="238"/>
      <c r="E3" s="238"/>
      <c r="F3" s="238"/>
      <c r="G3" s="238"/>
      <c r="H3" s="238"/>
    </row>
    <row r="4" spans="1:16" ht="14.25" customHeight="1">
      <c r="A4" s="20"/>
      <c r="B4" s="103"/>
      <c r="C4" s="108" t="s">
        <v>77</v>
      </c>
      <c r="D4" s="234" t="s">
        <v>413</v>
      </c>
      <c r="E4" s="235" t="s">
        <v>400</v>
      </c>
      <c r="F4" s="235" t="s">
        <v>352</v>
      </c>
      <c r="G4" s="235" t="s">
        <v>334</v>
      </c>
      <c r="H4" s="235" t="s">
        <v>331</v>
      </c>
    </row>
    <row r="5" spans="1:16" ht="14.25" customHeight="1">
      <c r="A5" s="20"/>
      <c r="B5" s="104"/>
      <c r="C5" s="104" t="s">
        <v>15</v>
      </c>
      <c r="D5" s="165">
        <v>498.0970762</v>
      </c>
      <c r="E5" s="105">
        <v>594.46852168000009</v>
      </c>
      <c r="F5" s="105">
        <v>584.3550835399999</v>
      </c>
      <c r="G5" s="105">
        <v>554.26884645999985</v>
      </c>
      <c r="H5" s="105">
        <v>519.57409600000028</v>
      </c>
    </row>
    <row r="6" spans="1:16" ht="14.25" customHeight="1">
      <c r="B6" s="104"/>
      <c r="C6" s="109" t="s">
        <v>72</v>
      </c>
      <c r="D6" s="166">
        <v>41.550429529999995</v>
      </c>
      <c r="E6" s="182">
        <v>78.983000000000004</v>
      </c>
      <c r="F6" s="182">
        <v>82.263999999999996</v>
      </c>
      <c r="G6" s="112">
        <v>83.344999999999999</v>
      </c>
      <c r="H6" s="112">
        <v>82.096999999999994</v>
      </c>
    </row>
    <row r="7" spans="1:16" ht="14.25" customHeight="1">
      <c r="B7" s="104"/>
      <c r="C7" s="110" t="s">
        <v>73</v>
      </c>
      <c r="D7" s="167">
        <f>SUM(D5:D6)</f>
        <v>539.64750573000003</v>
      </c>
      <c r="E7" s="183">
        <v>673.45152168000004</v>
      </c>
      <c r="F7" s="183">
        <v>666.61908353999991</v>
      </c>
      <c r="G7" s="111">
        <v>637.61384645999988</v>
      </c>
      <c r="H7" s="111">
        <v>601.67109600000026</v>
      </c>
    </row>
    <row r="8" spans="1:16" ht="15">
      <c r="B8" s="106"/>
      <c r="C8" s="106" t="s">
        <v>74</v>
      </c>
      <c r="D8" s="168">
        <v>1.38E-2</v>
      </c>
      <c r="E8" s="184">
        <v>1.7178223871760628E-2</v>
      </c>
      <c r="F8" s="184">
        <v>1.7087571255849886E-2</v>
      </c>
      <c r="G8" s="107">
        <v>1.6445913599537627E-2</v>
      </c>
      <c r="H8" s="107">
        <v>1.6199999999999999E-2</v>
      </c>
    </row>
    <row r="9" spans="1:16" ht="15">
      <c r="B9" s="106"/>
      <c r="C9" s="185"/>
      <c r="D9" s="186">
        <f>H8</f>
        <v>1.6199999999999999E-2</v>
      </c>
      <c r="E9" s="186">
        <f>G8</f>
        <v>1.6445913599537627E-2</v>
      </c>
      <c r="F9" s="186">
        <f>F8</f>
        <v>1.7087571255849886E-2</v>
      </c>
      <c r="G9" s="186">
        <f>E8</f>
        <v>1.7178223871760628E-2</v>
      </c>
      <c r="H9" s="186">
        <f>D8</f>
        <v>1.38E-2</v>
      </c>
    </row>
    <row r="10" spans="1:16" ht="14.25" customHeight="1">
      <c r="B10" s="99"/>
      <c r="C10" s="100"/>
      <c r="D10" s="70"/>
      <c r="E10" s="70"/>
      <c r="F10" s="70"/>
      <c r="G10" s="70"/>
    </row>
    <row r="11" spans="1:16" ht="14.25" customHeight="1">
      <c r="B11" s="101"/>
      <c r="C11" s="94"/>
      <c r="D11" s="71"/>
      <c r="E11" s="71"/>
      <c r="F11" s="71"/>
      <c r="G11" s="71"/>
      <c r="H11" s="71"/>
    </row>
    <row r="12" spans="1:16" ht="14.25" customHeight="1">
      <c r="B12" s="101"/>
      <c r="C12" s="94"/>
      <c r="D12" s="71"/>
      <c r="E12" s="71"/>
      <c r="F12" s="71"/>
      <c r="G12" s="71"/>
      <c r="H12" s="71"/>
    </row>
    <row r="13" spans="1:16" ht="14.25" customHeight="1">
      <c r="B13" s="101"/>
      <c r="C13" s="94"/>
      <c r="D13" s="71"/>
      <c r="E13" s="71"/>
      <c r="F13" s="71"/>
      <c r="G13" s="71"/>
      <c r="H13" s="71"/>
    </row>
    <row r="14" spans="1:16" ht="14.25" customHeight="1">
      <c r="B14" s="101"/>
      <c r="C14" s="94"/>
      <c r="D14" s="71"/>
      <c r="E14" s="71"/>
      <c r="F14" s="71"/>
      <c r="G14" s="71"/>
      <c r="H14" s="71"/>
    </row>
    <row r="15" spans="1:16" ht="14.25" customHeight="1">
      <c r="B15" s="101"/>
      <c r="C15" s="94"/>
      <c r="D15" s="71"/>
      <c r="E15" s="71"/>
      <c r="F15" s="71"/>
      <c r="G15" s="71"/>
      <c r="H15" s="71"/>
    </row>
    <row r="16" spans="1:16" ht="14.25" customHeight="1">
      <c r="B16" s="101"/>
      <c r="C16" s="94"/>
      <c r="D16" s="71"/>
      <c r="E16" s="71"/>
      <c r="F16" s="71"/>
      <c r="G16" s="71"/>
      <c r="H16" s="71"/>
    </row>
    <row r="17" spans="2:8" ht="14.25" customHeight="1">
      <c r="B17" s="101"/>
      <c r="C17" s="94"/>
      <c r="D17" s="71"/>
      <c r="E17" s="71"/>
      <c r="F17" s="71"/>
      <c r="G17" s="71"/>
      <c r="H17" s="71"/>
    </row>
    <row r="18" spans="2:8" ht="14.25" customHeight="1">
      <c r="B18" s="101"/>
      <c r="C18" s="94"/>
      <c r="D18" s="71"/>
      <c r="E18" s="71"/>
      <c r="F18" s="71"/>
      <c r="G18" s="71"/>
      <c r="H18" s="71"/>
    </row>
    <row r="19" spans="2:8" ht="14.25" customHeight="1">
      <c r="B19" s="101"/>
      <c r="C19" s="94"/>
      <c r="D19" s="71"/>
      <c r="E19" s="71"/>
      <c r="F19" s="71"/>
      <c r="G19" s="71"/>
      <c r="H19" s="71"/>
    </row>
    <row r="20" spans="2:8" ht="14.25" customHeight="1">
      <c r="B20" s="101"/>
      <c r="C20" s="94"/>
      <c r="D20" s="71"/>
      <c r="E20" s="71"/>
      <c r="F20" s="71"/>
      <c r="G20" s="71"/>
      <c r="H20" s="71"/>
    </row>
    <row r="21" spans="2:8" ht="14.25" customHeight="1">
      <c r="B21" s="101"/>
      <c r="C21" s="94"/>
      <c r="D21" s="71"/>
      <c r="E21" s="71"/>
      <c r="F21" s="71"/>
      <c r="G21" s="71"/>
      <c r="H21" s="71"/>
    </row>
    <row r="22" spans="2:8" ht="14.25" customHeight="1">
      <c r="B22" s="101"/>
      <c r="C22" s="94"/>
      <c r="D22" s="71"/>
      <c r="E22" s="71"/>
      <c r="F22" s="71"/>
      <c r="G22" s="71"/>
      <c r="H22" s="71"/>
    </row>
    <row r="23" spans="2:8" ht="14.25" customHeight="1">
      <c r="B23" s="101"/>
      <c r="C23" s="102"/>
      <c r="D23" s="71"/>
      <c r="E23" s="71"/>
      <c r="F23" s="71"/>
      <c r="G23" s="71"/>
      <c r="H23" s="71"/>
    </row>
    <row r="24" spans="2:8" ht="14.25" customHeight="1">
      <c r="B24" s="101"/>
      <c r="C24" s="102"/>
      <c r="D24" s="71"/>
      <c r="E24" s="71"/>
      <c r="F24" s="71"/>
      <c r="G24" s="71"/>
      <c r="H24" s="71"/>
    </row>
    <row r="25" spans="2:8" ht="14.25" customHeight="1">
      <c r="B25" s="101"/>
      <c r="C25" s="102"/>
      <c r="D25" s="71"/>
      <c r="E25" s="71"/>
      <c r="F25" s="71"/>
      <c r="G25" s="71"/>
      <c r="H25" s="71"/>
    </row>
    <row r="26" spans="2:8" ht="14.25" customHeight="1">
      <c r="B26" s="101"/>
      <c r="C26" s="102"/>
      <c r="D26" s="71"/>
      <c r="E26" s="71"/>
      <c r="F26" s="71"/>
      <c r="G26" s="71"/>
      <c r="H26" s="71"/>
    </row>
    <row r="27" spans="2:8" ht="14.25" customHeight="1">
      <c r="B27" s="101"/>
      <c r="C27" s="94"/>
      <c r="D27" s="71"/>
      <c r="E27" s="71"/>
      <c r="F27" s="71"/>
      <c r="G27" s="71"/>
      <c r="H27" s="71"/>
    </row>
    <row r="28" spans="2:8" ht="14.25" customHeight="1">
      <c r="B28" s="99"/>
      <c r="C28" s="100"/>
      <c r="D28" s="70"/>
      <c r="E28" s="70"/>
      <c r="F28" s="70"/>
      <c r="G28" s="70"/>
      <c r="H28" s="70"/>
    </row>
    <row r="43" spans="1:10" ht="15">
      <c r="A43" s="20" t="s">
        <v>136</v>
      </c>
    </row>
    <row r="44" spans="1:10">
      <c r="D44" s="190"/>
      <c r="E44" s="190"/>
      <c r="F44" s="190"/>
      <c r="G44" s="190"/>
      <c r="H44" s="190"/>
    </row>
    <row r="45" spans="1:10">
      <c r="C45" s="108" t="s">
        <v>78</v>
      </c>
      <c r="D45" s="234" t="s">
        <v>413</v>
      </c>
      <c r="E45" s="170" t="s">
        <v>400</v>
      </c>
      <c r="F45" s="170" t="s">
        <v>352</v>
      </c>
      <c r="G45" s="170" t="s">
        <v>334</v>
      </c>
      <c r="H45" s="170" t="s">
        <v>331</v>
      </c>
    </row>
    <row r="46" spans="1:10" ht="15">
      <c r="C46" s="144" t="s">
        <v>72</v>
      </c>
      <c r="D46" s="367">
        <v>41.550429529999995</v>
      </c>
      <c r="E46" s="369">
        <v>78.983000000000004</v>
      </c>
      <c r="F46" s="369">
        <v>82.3</v>
      </c>
      <c r="G46" s="370">
        <v>83.344999999999999</v>
      </c>
      <c r="H46" s="370">
        <v>82.096999999999994</v>
      </c>
      <c r="I46" s="190"/>
      <c r="J46" s="190"/>
    </row>
    <row r="47" spans="1:10" ht="15">
      <c r="C47" s="144" t="s">
        <v>88</v>
      </c>
      <c r="D47" s="367">
        <v>14.097383799999999</v>
      </c>
      <c r="E47" s="371">
        <v>16.139873080000001</v>
      </c>
      <c r="F47" s="371">
        <v>14.8</v>
      </c>
      <c r="G47" s="371">
        <v>15</v>
      </c>
      <c r="H47" s="371">
        <v>16.079999999999998</v>
      </c>
      <c r="I47" s="190"/>
      <c r="J47" s="190"/>
    </row>
    <row r="48" spans="1:10">
      <c r="C48" s="144" t="s">
        <v>89</v>
      </c>
      <c r="D48" s="368">
        <v>23.26165228</v>
      </c>
      <c r="E48" s="145">
        <v>28.32614658</v>
      </c>
      <c r="F48" s="145">
        <v>34.4</v>
      </c>
      <c r="G48" s="145">
        <v>38</v>
      </c>
      <c r="H48" s="145">
        <v>27.71</v>
      </c>
      <c r="I48" s="190"/>
      <c r="J48" s="190"/>
    </row>
    <row r="49" spans="3:10">
      <c r="C49" s="144" t="s">
        <v>90</v>
      </c>
      <c r="D49" s="171">
        <v>55.386316669999992</v>
      </c>
      <c r="E49" s="145">
        <v>55.562069229999999</v>
      </c>
      <c r="F49" s="145">
        <v>49.1</v>
      </c>
      <c r="G49" s="145">
        <v>51</v>
      </c>
      <c r="H49" s="145">
        <v>52.19</v>
      </c>
      <c r="I49" s="190"/>
      <c r="J49" s="190"/>
    </row>
    <row r="50" spans="3:10">
      <c r="C50" s="144" t="s">
        <v>91</v>
      </c>
      <c r="D50" s="171">
        <v>84.016227420000007</v>
      </c>
      <c r="E50" s="145">
        <v>76.286974380000004</v>
      </c>
      <c r="F50" s="145">
        <v>69.7</v>
      </c>
      <c r="G50" s="145">
        <v>89</v>
      </c>
      <c r="H50" s="145">
        <v>80.63</v>
      </c>
      <c r="I50" s="190"/>
      <c r="J50" s="190"/>
    </row>
    <row r="51" spans="3:10">
      <c r="C51" s="144" t="s">
        <v>92</v>
      </c>
      <c r="D51" s="171">
        <v>49.477726210000007</v>
      </c>
      <c r="E51" s="145">
        <v>52.512827080000001</v>
      </c>
      <c r="F51" s="145">
        <v>44.5</v>
      </c>
      <c r="G51" s="145">
        <v>38</v>
      </c>
      <c r="H51" s="145">
        <v>49.6</v>
      </c>
      <c r="I51" s="190"/>
      <c r="J51" s="190"/>
    </row>
    <row r="52" spans="3:10">
      <c r="C52" s="146" t="s">
        <v>93</v>
      </c>
      <c r="D52" s="172">
        <v>32.501328249999979</v>
      </c>
      <c r="E52" s="178">
        <v>34.973041820000013</v>
      </c>
      <c r="F52" s="178">
        <v>37.799999999999997</v>
      </c>
      <c r="G52" s="147">
        <v>35</v>
      </c>
      <c r="H52" s="147">
        <v>56.1</v>
      </c>
      <c r="I52" s="190"/>
      <c r="J52" s="190"/>
    </row>
    <row r="53" spans="3:10">
      <c r="C53" s="142" t="s">
        <v>94</v>
      </c>
      <c r="D53" s="173">
        <f>SUM(D46:D52)</f>
        <v>300.29106415999996</v>
      </c>
      <c r="E53" s="181">
        <v>342.78393217000001</v>
      </c>
      <c r="F53" s="181">
        <v>332.6</v>
      </c>
      <c r="G53" s="148">
        <v>349.34500000000003</v>
      </c>
      <c r="H53" s="148">
        <v>364.40700000000004</v>
      </c>
    </row>
    <row r="54" spans="3:10">
      <c r="C54" s="236"/>
    </row>
    <row r="86" spans="1:16">
      <c r="A86" s="187"/>
      <c r="K86" s="190"/>
      <c r="L86" s="190"/>
      <c r="M86" s="190"/>
      <c r="N86" s="190"/>
      <c r="O86" s="190"/>
      <c r="P86" s="190"/>
    </row>
    <row r="87" spans="1:16">
      <c r="K87" s="190"/>
      <c r="L87" s="190"/>
      <c r="M87" s="190"/>
      <c r="N87" s="190"/>
      <c r="O87" s="190"/>
      <c r="P87" s="190"/>
    </row>
    <row r="88" spans="1:16">
      <c r="K88" s="190"/>
      <c r="L88" s="190"/>
      <c r="M88" s="190"/>
      <c r="N88" s="190"/>
      <c r="O88" s="190"/>
      <c r="P88" s="190"/>
    </row>
    <row r="89" spans="1:16">
      <c r="K89" s="190"/>
      <c r="L89" s="190"/>
      <c r="M89" s="190"/>
      <c r="N89" s="190"/>
      <c r="O89" s="190"/>
      <c r="P89" s="190"/>
    </row>
    <row r="90" spans="1:16" ht="15">
      <c r="A90" s="20" t="s">
        <v>137</v>
      </c>
      <c r="K90" s="190"/>
      <c r="L90" s="190"/>
      <c r="M90" s="190"/>
      <c r="N90" s="190"/>
      <c r="O90" s="190"/>
      <c r="P90" s="190"/>
    </row>
    <row r="91" spans="1:16">
      <c r="K91" s="190"/>
      <c r="L91" s="190"/>
      <c r="M91" s="190"/>
      <c r="N91" s="190"/>
      <c r="O91" s="190"/>
      <c r="P91" s="190"/>
    </row>
    <row r="92" spans="1:16">
      <c r="K92" s="190"/>
      <c r="L92" s="190"/>
      <c r="M92" s="190"/>
      <c r="N92" s="190"/>
      <c r="O92" s="190"/>
      <c r="P92" s="190"/>
    </row>
    <row r="93" spans="1:16">
      <c r="C93" s="108" t="s">
        <v>99</v>
      </c>
      <c r="D93" s="169" t="s">
        <v>413</v>
      </c>
      <c r="E93" s="179" t="s">
        <v>400</v>
      </c>
      <c r="F93" s="179" t="s">
        <v>352</v>
      </c>
      <c r="G93" s="179" t="s">
        <v>334</v>
      </c>
      <c r="H93" s="179" t="s">
        <v>331</v>
      </c>
      <c r="K93" s="190"/>
      <c r="L93" s="190"/>
      <c r="M93" s="190"/>
      <c r="N93" s="190"/>
      <c r="O93" s="190"/>
      <c r="P93" s="190"/>
    </row>
    <row r="94" spans="1:16">
      <c r="C94" s="144" t="s">
        <v>20</v>
      </c>
      <c r="D94" s="171">
        <v>0.20983959000000141</v>
      </c>
      <c r="E94" s="180">
        <v>12.16452488</v>
      </c>
      <c r="F94" s="180">
        <v>0.27407750000000419</v>
      </c>
      <c r="G94" s="180">
        <v>0.20607135999999748</v>
      </c>
      <c r="H94" s="180">
        <v>6.03</v>
      </c>
      <c r="I94" s="190"/>
      <c r="J94" s="190"/>
      <c r="K94" s="190"/>
      <c r="L94" s="190"/>
    </row>
    <row r="95" spans="1:16">
      <c r="C95" s="144" t="s">
        <v>21</v>
      </c>
      <c r="D95" s="171">
        <v>128.18699436000003</v>
      </c>
      <c r="E95" s="180">
        <v>114.91462012999999</v>
      </c>
      <c r="F95" s="180">
        <v>-0.9933827200001133</v>
      </c>
      <c r="G95" s="180">
        <v>43.53413345000007</v>
      </c>
      <c r="H95" s="180">
        <v>131.22999999999999</v>
      </c>
      <c r="J95" s="190"/>
      <c r="K95" s="190"/>
      <c r="L95" s="190"/>
    </row>
    <row r="96" spans="1:16">
      <c r="C96" s="146" t="s">
        <v>22</v>
      </c>
      <c r="D96" s="172">
        <v>185.3272080200002</v>
      </c>
      <c r="E96" s="178">
        <v>-175.49097287000023</v>
      </c>
      <c r="F96" s="178">
        <v>12.155208319999616</v>
      </c>
      <c r="G96" s="178">
        <v>59.179818960000006</v>
      </c>
      <c r="H96" s="178">
        <v>60.77</v>
      </c>
      <c r="J96" s="190"/>
      <c r="K96" s="190"/>
      <c r="L96" s="190"/>
    </row>
    <row r="97" spans="1:16">
      <c r="C97" s="142" t="s">
        <v>19</v>
      </c>
      <c r="D97" s="173">
        <f>SUM(D94:D96)</f>
        <v>313.72404197000026</v>
      </c>
      <c r="E97" s="181">
        <v>-48.411827860000244</v>
      </c>
      <c r="F97" s="181">
        <v>11.435903099999507</v>
      </c>
      <c r="G97" s="181">
        <v>102.92002377000007</v>
      </c>
      <c r="H97" s="181">
        <v>198.03</v>
      </c>
    </row>
    <row r="98" spans="1:16">
      <c r="D98" s="190"/>
      <c r="E98" s="190"/>
      <c r="F98" s="190"/>
      <c r="G98" s="190"/>
      <c r="H98" s="190"/>
    </row>
    <row r="99" spans="1:16">
      <c r="E99" s="190"/>
      <c r="G99" s="190"/>
    </row>
    <row r="103" spans="1:16" ht="15">
      <c r="A103" s="20" t="s">
        <v>138</v>
      </c>
    </row>
    <row r="104" spans="1:16">
      <c r="A104" s="237"/>
    </row>
    <row r="106" spans="1:16">
      <c r="C106" s="108" t="s">
        <v>100</v>
      </c>
      <c r="D106" s="169" t="s">
        <v>413</v>
      </c>
      <c r="E106" s="179" t="s">
        <v>400</v>
      </c>
      <c r="F106" s="179" t="s">
        <v>352</v>
      </c>
      <c r="G106" s="179" t="s">
        <v>334</v>
      </c>
      <c r="H106" s="179" t="s">
        <v>331</v>
      </c>
    </row>
    <row r="107" spans="1:16">
      <c r="C107" s="144" t="s">
        <v>101</v>
      </c>
      <c r="D107" s="171">
        <v>386.12430000000001</v>
      </c>
      <c r="E107" s="180">
        <v>279.72572883999999</v>
      </c>
      <c r="F107" s="180">
        <v>281.766974</v>
      </c>
      <c r="G107" s="180">
        <v>323.82000000000016</v>
      </c>
      <c r="H107" s="180">
        <v>531.16</v>
      </c>
      <c r="I107" s="190"/>
      <c r="J107" s="190"/>
      <c r="K107" s="190"/>
      <c r="M107" s="190"/>
      <c r="N107" s="190"/>
      <c r="O107" s="190"/>
      <c r="P107" s="190"/>
    </row>
    <row r="108" spans="1:16">
      <c r="C108" s="144" t="s">
        <v>102</v>
      </c>
      <c r="D108" s="171">
        <v>-124.20780000000002</v>
      </c>
      <c r="E108" s="180">
        <v>-156.10124218000001</v>
      </c>
      <c r="F108" s="180">
        <v>0</v>
      </c>
      <c r="G108" s="180">
        <v>0</v>
      </c>
      <c r="H108" s="180">
        <v>-240.68000000000006</v>
      </c>
      <c r="I108" s="190"/>
      <c r="J108" s="190"/>
      <c r="K108" s="190"/>
      <c r="M108" s="190"/>
      <c r="N108" s="190"/>
      <c r="O108" s="190"/>
      <c r="P108" s="190"/>
    </row>
    <row r="109" spans="1:16" ht="15">
      <c r="C109" s="249"/>
      <c r="D109" s="171"/>
      <c r="E109" s="188"/>
      <c r="F109" s="188"/>
      <c r="G109" s="188"/>
      <c r="H109" s="191"/>
      <c r="I109" s="190"/>
      <c r="J109" s="190"/>
      <c r="K109" s="190"/>
      <c r="M109" s="190"/>
      <c r="N109" s="190"/>
      <c r="O109" s="190"/>
      <c r="P109" s="190"/>
    </row>
    <row r="110" spans="1:16" ht="15">
      <c r="C110" s="250" t="s">
        <v>103</v>
      </c>
      <c r="D110" s="171"/>
      <c r="E110" s="188"/>
      <c r="F110" s="188"/>
      <c r="G110" s="188"/>
      <c r="H110" s="191"/>
      <c r="I110" s="190"/>
      <c r="K110" s="190"/>
      <c r="M110" s="190"/>
      <c r="N110" s="190"/>
      <c r="O110" s="190"/>
      <c r="P110" s="190"/>
    </row>
    <row r="111" spans="1:16">
      <c r="C111" s="249" t="s">
        <v>403</v>
      </c>
      <c r="D111" s="171">
        <v>69.004400000000004</v>
      </c>
      <c r="E111" s="191">
        <v>143.65660177296002</v>
      </c>
      <c r="F111" s="191">
        <v>-7.6764957039999899</v>
      </c>
      <c r="G111" s="191">
        <v>25.579999999999984</v>
      </c>
      <c r="H111" s="191">
        <v>118.30000000000001</v>
      </c>
      <c r="I111" s="190"/>
      <c r="J111" s="190"/>
      <c r="K111" s="190"/>
      <c r="M111" s="190"/>
      <c r="N111" s="190"/>
      <c r="O111" s="190"/>
      <c r="P111" s="190"/>
    </row>
    <row r="112" spans="1:16">
      <c r="C112" s="249" t="s">
        <v>7</v>
      </c>
      <c r="D112" s="171">
        <v>43.968600000000002</v>
      </c>
      <c r="E112" s="191">
        <v>-33.091557908999995</v>
      </c>
      <c r="F112" s="191">
        <v>3.9999999999999147E-2</v>
      </c>
      <c r="G112" s="191">
        <v>3.1300000000000026</v>
      </c>
      <c r="H112" s="191">
        <v>8.4399999999999977</v>
      </c>
      <c r="I112" s="190"/>
      <c r="J112" s="190"/>
      <c r="K112" s="190"/>
      <c r="M112" s="190"/>
      <c r="N112" s="190"/>
      <c r="O112" s="190"/>
      <c r="P112" s="190"/>
    </row>
    <row r="113" spans="3:16">
      <c r="C113" s="249" t="s">
        <v>8</v>
      </c>
      <c r="D113" s="171">
        <v>2.762</v>
      </c>
      <c r="E113" s="191">
        <v>0.96800510314899413</v>
      </c>
      <c r="F113" s="191">
        <v>1.5699999999999994</v>
      </c>
      <c r="G113" s="191">
        <v>1.4300000000000002</v>
      </c>
      <c r="H113" s="191">
        <v>1.1400000000000001</v>
      </c>
      <c r="I113" s="190"/>
      <c r="J113" s="190"/>
      <c r="K113" s="190"/>
      <c r="M113" s="190"/>
      <c r="N113" s="190"/>
      <c r="O113" s="190"/>
      <c r="P113" s="190"/>
    </row>
    <row r="114" spans="3:16">
      <c r="C114" s="249" t="s">
        <v>401</v>
      </c>
      <c r="D114" s="171">
        <v>10.671799999999999</v>
      </c>
      <c r="E114" s="191">
        <v>0.28121800000000002</v>
      </c>
      <c r="F114" s="191">
        <v>-5.9399999999999995</v>
      </c>
      <c r="G114" s="191">
        <v>4.6999999999999993</v>
      </c>
      <c r="H114" s="191">
        <v>8.6300000000000008</v>
      </c>
      <c r="I114" s="190"/>
      <c r="J114" s="190"/>
      <c r="K114" s="190"/>
      <c r="M114" s="190"/>
      <c r="N114" s="190"/>
      <c r="O114" s="190"/>
      <c r="P114" s="190"/>
    </row>
    <row r="115" spans="3:16">
      <c r="C115" s="249" t="s">
        <v>402</v>
      </c>
      <c r="D115" s="171">
        <v>5.1326000000000001</v>
      </c>
      <c r="E115" s="192">
        <v>-0.523567</v>
      </c>
      <c r="F115" s="192">
        <v>-3.2799999999999994</v>
      </c>
      <c r="G115" s="192">
        <v>1.8399999999999999</v>
      </c>
      <c r="H115" s="192">
        <v>5.0600000000000005</v>
      </c>
      <c r="I115" s="190"/>
      <c r="J115" s="190"/>
      <c r="K115" s="190"/>
      <c r="M115" s="190"/>
      <c r="N115" s="190"/>
      <c r="O115" s="190"/>
      <c r="P115" s="190"/>
    </row>
    <row r="116" spans="3:16">
      <c r="C116" s="249" t="s">
        <v>6</v>
      </c>
      <c r="D116" s="171">
        <v>28.431699999999999</v>
      </c>
      <c r="E116" s="191">
        <v>29.074274000000003</v>
      </c>
      <c r="F116" s="191">
        <v>26.460000000000008</v>
      </c>
      <c r="G116" s="191">
        <v>28.629999999999995</v>
      </c>
      <c r="H116" s="191">
        <v>34.159999999999997</v>
      </c>
      <c r="I116" s="190"/>
      <c r="J116" s="190"/>
      <c r="K116" s="190"/>
      <c r="M116" s="190"/>
      <c r="N116" s="190"/>
      <c r="O116" s="190"/>
      <c r="P116" s="190"/>
    </row>
    <row r="117" spans="3:16">
      <c r="C117" s="251" t="s">
        <v>253</v>
      </c>
      <c r="D117" s="171">
        <v>1.8623999999999998</v>
      </c>
      <c r="E117" s="191">
        <v>-0.39976699999999998</v>
      </c>
      <c r="F117" s="191">
        <v>-3.0300000000000002</v>
      </c>
      <c r="G117" s="191">
        <v>-3.2</v>
      </c>
      <c r="H117" s="191">
        <v>0.72999999999999987</v>
      </c>
      <c r="I117" s="190"/>
      <c r="J117" s="190"/>
      <c r="K117" s="190"/>
      <c r="M117" s="190"/>
      <c r="N117" s="190"/>
      <c r="O117" s="190"/>
      <c r="P117" s="190"/>
    </row>
    <row r="118" spans="3:16">
      <c r="C118" s="251" t="s">
        <v>9</v>
      </c>
      <c r="D118" s="171">
        <v>1.8238000000000003</v>
      </c>
      <c r="E118" s="191">
        <v>0.50917588788000001</v>
      </c>
      <c r="F118" s="191">
        <v>0.38999999999999879</v>
      </c>
      <c r="G118" s="191">
        <v>5.98</v>
      </c>
      <c r="H118" s="191">
        <v>5.5600000000000005</v>
      </c>
      <c r="I118" s="190"/>
      <c r="J118" s="190"/>
      <c r="K118" s="190"/>
      <c r="M118" s="190"/>
      <c r="N118" s="190"/>
      <c r="O118" s="190"/>
      <c r="P118" s="190"/>
    </row>
    <row r="119" spans="3:16">
      <c r="C119" s="144" t="s">
        <v>11</v>
      </c>
      <c r="D119" s="171">
        <v>0.34409999999999985</v>
      </c>
      <c r="E119" s="180">
        <v>-2.07210571826</v>
      </c>
      <c r="F119" s="180">
        <v>-4.2</v>
      </c>
      <c r="G119" s="180">
        <v>-2.17</v>
      </c>
      <c r="H119" s="180">
        <v>-1.75</v>
      </c>
      <c r="I119" s="190"/>
      <c r="J119" s="190"/>
      <c r="K119" s="190"/>
      <c r="M119" s="190"/>
      <c r="N119" s="190"/>
      <c r="O119" s="190"/>
      <c r="P119" s="190"/>
    </row>
    <row r="120" spans="3:16">
      <c r="C120" s="144" t="s">
        <v>404</v>
      </c>
      <c r="D120" s="171">
        <v>7.8342999999999998</v>
      </c>
      <c r="E120" s="180">
        <v>6.5477463993000002</v>
      </c>
      <c r="F120" s="180">
        <v>8.6800000000000015</v>
      </c>
      <c r="G120" s="180">
        <v>8.74</v>
      </c>
      <c r="H120" s="180">
        <v>2.5</v>
      </c>
      <c r="I120" s="190"/>
      <c r="J120" s="190"/>
      <c r="K120" s="190"/>
      <c r="M120" s="190"/>
      <c r="N120" s="190"/>
      <c r="O120" s="190"/>
      <c r="P120" s="190"/>
    </row>
    <row r="121" spans="3:16">
      <c r="C121" s="144" t="s">
        <v>405</v>
      </c>
      <c r="D121" s="171">
        <v>1.1323999999999999</v>
      </c>
      <c r="E121" s="180">
        <v>1.0256264100000001</v>
      </c>
      <c r="F121" s="180">
        <v>1.0253000000000005</v>
      </c>
      <c r="G121" s="180">
        <v>1.0126999999999997</v>
      </c>
      <c r="H121" s="180">
        <v>0</v>
      </c>
      <c r="I121" s="190"/>
      <c r="J121" s="190"/>
      <c r="M121" s="190"/>
      <c r="N121" s="190"/>
      <c r="O121" s="190"/>
      <c r="P121" s="190"/>
    </row>
    <row r="122" spans="3:16">
      <c r="C122" s="146" t="s">
        <v>104</v>
      </c>
      <c r="D122" s="172">
        <v>2.9699999999999998</v>
      </c>
      <c r="E122" s="178">
        <v>-3.1850000000000005</v>
      </c>
      <c r="F122" s="178">
        <v>-4.3182999999999998</v>
      </c>
      <c r="G122" s="178">
        <v>9.8072999999999979</v>
      </c>
      <c r="H122" s="178">
        <v>-2.4400000000000004</v>
      </c>
      <c r="I122" s="190"/>
      <c r="J122" s="181"/>
      <c r="K122" s="190"/>
      <c r="M122" s="190"/>
      <c r="N122" s="190"/>
      <c r="O122" s="190"/>
      <c r="P122" s="190"/>
    </row>
    <row r="123" spans="3:16">
      <c r="C123" s="142" t="s">
        <v>105</v>
      </c>
      <c r="D123" s="173">
        <f>SUM(D107:D122)</f>
        <v>437.8546</v>
      </c>
      <c r="E123" s="181">
        <f t="shared" ref="E123:H123" si="0">SUM(E107:E122)</f>
        <v>266.41513660602902</v>
      </c>
      <c r="F123" s="181">
        <f t="shared" si="0"/>
        <v>291.48747829600006</v>
      </c>
      <c r="G123" s="181">
        <f t="shared" si="0"/>
        <v>409.30000000000013</v>
      </c>
      <c r="H123" s="181">
        <f t="shared" si="0"/>
        <v>470.80999999999995</v>
      </c>
      <c r="I123" s="181"/>
      <c r="K123" s="190"/>
      <c r="M123" s="190"/>
      <c r="N123" s="190"/>
      <c r="O123" s="190"/>
      <c r="P123" s="190"/>
    </row>
    <row r="124" spans="3:16">
      <c r="C124" s="357"/>
      <c r="D124"/>
      <c r="H124" s="193"/>
      <c r="K124" s="190"/>
      <c r="L124" s="190"/>
      <c r="M124" s="190"/>
      <c r="N124" s="190"/>
      <c r="O124" s="190"/>
      <c r="P124" s="190"/>
    </row>
    <row r="125" spans="3:16">
      <c r="C125"/>
      <c r="D125"/>
      <c r="H125" s="193"/>
      <c r="K125" s="190"/>
      <c r="L125" s="190"/>
      <c r="M125" s="190"/>
      <c r="N125" s="190"/>
      <c r="O125" s="190"/>
      <c r="P125" s="190"/>
    </row>
    <row r="126" spans="3:16">
      <c r="C126" s="108" t="s">
        <v>106</v>
      </c>
      <c r="D126" s="169" t="s">
        <v>413</v>
      </c>
      <c r="E126" s="179" t="s">
        <v>400</v>
      </c>
      <c r="F126" s="179" t="s">
        <v>352</v>
      </c>
      <c r="G126" s="179" t="s">
        <v>334</v>
      </c>
      <c r="H126" s="179" t="s">
        <v>331</v>
      </c>
      <c r="K126" s="190"/>
      <c r="L126" s="190"/>
      <c r="M126" s="190"/>
      <c r="N126" s="190"/>
      <c r="O126" s="190"/>
      <c r="P126" s="190"/>
    </row>
    <row r="127" spans="3:16">
      <c r="C127" s="144" t="s">
        <v>10</v>
      </c>
      <c r="D127" s="171">
        <v>69.004400000000004</v>
      </c>
      <c r="E127" s="180">
        <v>143.65660177296002</v>
      </c>
      <c r="F127" s="180">
        <v>-7.6764957039999899</v>
      </c>
      <c r="G127" s="180">
        <v>25.579999999999984</v>
      </c>
      <c r="H127" s="180">
        <v>118.30000000000001</v>
      </c>
      <c r="I127" s="190"/>
      <c r="J127" s="190"/>
      <c r="K127" s="190"/>
      <c r="M127" s="190"/>
      <c r="N127" s="190"/>
      <c r="O127" s="190"/>
      <c r="P127" s="190"/>
    </row>
    <row r="128" spans="3:16">
      <c r="C128" s="144" t="s">
        <v>7</v>
      </c>
      <c r="D128" s="171">
        <v>43.968600000000002</v>
      </c>
      <c r="E128" s="180">
        <v>-33.091557908999995</v>
      </c>
      <c r="F128" s="180">
        <v>3.9999999999999147E-2</v>
      </c>
      <c r="G128" s="180">
        <v>3.1300000000000026</v>
      </c>
      <c r="H128" s="180">
        <v>8.4399999999999977</v>
      </c>
      <c r="I128" s="190"/>
      <c r="J128" s="190"/>
      <c r="K128" s="190"/>
      <c r="M128" s="190"/>
      <c r="N128" s="190"/>
      <c r="O128" s="190"/>
      <c r="P128" s="190"/>
    </row>
    <row r="129" spans="3:16">
      <c r="C129" s="189" t="s">
        <v>8</v>
      </c>
      <c r="D129" s="171">
        <v>2.762</v>
      </c>
      <c r="E129" s="191">
        <v>0.96800510314899413</v>
      </c>
      <c r="F129" s="191">
        <v>1.5699999999999994</v>
      </c>
      <c r="G129" s="191">
        <v>1.4300000000000002</v>
      </c>
      <c r="H129" s="191">
        <v>1.1400000000000001</v>
      </c>
      <c r="I129" s="190"/>
      <c r="J129" s="190"/>
      <c r="K129" s="190"/>
      <c r="M129" s="190"/>
      <c r="N129" s="190"/>
      <c r="O129" s="190"/>
      <c r="P129" s="190"/>
    </row>
    <row r="130" spans="3:16">
      <c r="C130" s="189" t="s">
        <v>9</v>
      </c>
      <c r="D130" s="171">
        <v>1.8238000000000003</v>
      </c>
      <c r="E130" s="191">
        <v>0.50917588788000001</v>
      </c>
      <c r="F130" s="191">
        <v>0.38999999999999879</v>
      </c>
      <c r="G130" s="191">
        <v>5.98</v>
      </c>
      <c r="H130" s="191">
        <v>5.5600000000000005</v>
      </c>
      <c r="I130" s="190"/>
      <c r="J130" s="190"/>
      <c r="K130" s="190"/>
      <c r="M130" s="190"/>
      <c r="N130" s="190"/>
      <c r="O130" s="190"/>
      <c r="P130" s="190"/>
    </row>
    <row r="131" spans="3:16">
      <c r="C131" s="144" t="s">
        <v>11</v>
      </c>
      <c r="D131" s="171">
        <v>0.34409999999999985</v>
      </c>
      <c r="E131" s="180">
        <v>-2.07210571826</v>
      </c>
      <c r="F131" s="180">
        <v>-4.2000000000000011</v>
      </c>
      <c r="G131" s="180">
        <v>-2.17</v>
      </c>
      <c r="H131" s="180">
        <v>-1.75</v>
      </c>
      <c r="I131" s="190"/>
      <c r="J131" s="190"/>
      <c r="K131" s="190"/>
      <c r="M131" s="190"/>
      <c r="N131" s="190"/>
      <c r="O131" s="190"/>
      <c r="P131" s="190"/>
    </row>
    <row r="132" spans="3:16">
      <c r="C132" s="144" t="s">
        <v>332</v>
      </c>
      <c r="D132" s="171">
        <v>7.8342999999999998</v>
      </c>
      <c r="E132" s="180">
        <v>6.5477463993000002</v>
      </c>
      <c r="F132" s="180">
        <v>8.6800000000000015</v>
      </c>
      <c r="G132" s="180">
        <v>8.74</v>
      </c>
      <c r="H132" s="180">
        <v>2.5</v>
      </c>
      <c r="I132" s="190"/>
      <c r="J132" s="190"/>
      <c r="K132" s="190"/>
      <c r="M132" s="190"/>
      <c r="N132" s="190"/>
      <c r="O132" s="190"/>
      <c r="P132" s="190"/>
    </row>
    <row r="133" spans="3:16">
      <c r="C133" s="146" t="s">
        <v>104</v>
      </c>
      <c r="D133" s="172">
        <v>-125.7372</v>
      </c>
      <c r="E133" s="178">
        <v>-1.6032454060290364</v>
      </c>
      <c r="F133" s="178">
        <v>0.20311298399992062</v>
      </c>
      <c r="G133" s="178">
        <v>0.84065945000004128</v>
      </c>
      <c r="H133" s="178">
        <v>-2.9565260000000104</v>
      </c>
      <c r="I133" s="190"/>
      <c r="J133" s="190"/>
      <c r="K133" s="190"/>
      <c r="M133" s="190"/>
      <c r="N133" s="190"/>
      <c r="O133" s="190"/>
      <c r="P133" s="190"/>
    </row>
    <row r="134" spans="3:16">
      <c r="C134" s="142" t="s">
        <v>21</v>
      </c>
      <c r="D134" s="173">
        <f>SUM(D127:D133)</f>
        <v>0</v>
      </c>
      <c r="E134" s="181">
        <v>114.91462012999999</v>
      </c>
      <c r="F134" s="181">
        <v>-0.99338272000007066</v>
      </c>
      <c r="G134" s="181">
        <v>43.53065945000003</v>
      </c>
      <c r="H134" s="181">
        <v>131.233474</v>
      </c>
      <c r="I134" s="190"/>
      <c r="K134" s="190"/>
      <c r="M134" s="190"/>
      <c r="N134" s="190"/>
      <c r="O134" s="190"/>
      <c r="P134" s="190"/>
    </row>
  </sheetData>
  <sortState columnSort="1" ref="D44:H52">
    <sortCondition descending="1" ref="D44:H44"/>
  </sortState>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dimension ref="A1:AO55"/>
  <sheetViews>
    <sheetView showGridLines="0" zoomScale="85" zoomScaleNormal="85" workbookViewId="0">
      <selection activeCell="A98" sqref="A98"/>
    </sheetView>
  </sheetViews>
  <sheetFormatPr baseColWidth="10" defaultColWidth="11.42578125" defaultRowHeight="14.25"/>
  <cols>
    <col min="1" max="1" width="4.28515625" style="68" customWidth="1"/>
    <col min="2" max="2" width="44.85546875" style="68" bestFit="1" customWidth="1"/>
    <col min="3" max="7" width="19" style="68" customWidth="1"/>
    <col min="8" max="16384" width="11.42578125" style="68"/>
  </cols>
  <sheetData>
    <row r="1" spans="1:22" ht="18.75" customHeight="1"/>
    <row r="2" spans="1:22" ht="18.75" customHeight="1">
      <c r="A2" s="138" t="s">
        <v>139</v>
      </c>
      <c r="B2" s="98"/>
      <c r="C2" s="98"/>
      <c r="D2" s="97"/>
    </row>
    <row r="3" spans="1:22" ht="18.75" customHeight="1">
      <c r="A3" s="138"/>
      <c r="B3" s="98"/>
      <c r="C3" s="98"/>
      <c r="D3" s="97"/>
    </row>
    <row r="4" spans="1:22" ht="14.25" customHeight="1">
      <c r="A4" s="138"/>
      <c r="B4" s="98"/>
      <c r="F4" s="97"/>
      <c r="G4" s="98"/>
    </row>
    <row r="5" spans="1:22" ht="14.25" customHeight="1">
      <c r="A5" s="138"/>
      <c r="B5" s="108" t="s">
        <v>77</v>
      </c>
      <c r="C5" s="169" t="s">
        <v>413</v>
      </c>
      <c r="D5" s="170" t="s">
        <v>400</v>
      </c>
      <c r="E5" s="170" t="s">
        <v>352</v>
      </c>
      <c r="F5" s="170" t="s">
        <v>334</v>
      </c>
      <c r="G5" s="170" t="s">
        <v>331</v>
      </c>
      <c r="Q5" s="240"/>
      <c r="R5" s="240"/>
      <c r="S5" s="240"/>
      <c r="T5" s="240"/>
      <c r="U5" s="240"/>
      <c r="V5" s="240"/>
    </row>
    <row r="6" spans="1:22" ht="14.25" customHeight="1">
      <c r="B6" s="144" t="s">
        <v>79</v>
      </c>
      <c r="C6" s="171">
        <v>196.66001699999995</v>
      </c>
      <c r="D6" s="145">
        <v>206.72897419</v>
      </c>
      <c r="E6" s="145">
        <v>202.12170139</v>
      </c>
      <c r="F6" s="145">
        <v>197.11515806</v>
      </c>
      <c r="G6" s="145">
        <v>196.87</v>
      </c>
      <c r="Q6" s="240"/>
      <c r="R6" s="240"/>
      <c r="S6" s="240"/>
      <c r="T6" s="240"/>
      <c r="U6" s="240"/>
      <c r="V6" s="240"/>
    </row>
    <row r="7" spans="1:22" ht="14.25" customHeight="1">
      <c r="B7" s="144" t="s">
        <v>80</v>
      </c>
      <c r="C7" s="171">
        <v>17.386254319999999</v>
      </c>
      <c r="D7" s="145">
        <v>18.336898210000001</v>
      </c>
      <c r="E7" s="145">
        <v>22.717490010000002</v>
      </c>
      <c r="F7" s="145">
        <v>17.531400999999999</v>
      </c>
      <c r="G7" s="145">
        <v>17.260000000000002</v>
      </c>
      <c r="Q7" s="240"/>
      <c r="R7" s="240"/>
      <c r="S7" s="240"/>
      <c r="T7" s="240"/>
      <c r="U7" s="240"/>
      <c r="V7" s="240"/>
    </row>
    <row r="8" spans="1:22">
      <c r="B8" s="144" t="s">
        <v>81</v>
      </c>
      <c r="C8" s="171">
        <v>40.656165760000007</v>
      </c>
      <c r="D8" s="145">
        <v>49.423855289999999</v>
      </c>
      <c r="E8" s="145">
        <v>50.526934359999998</v>
      </c>
      <c r="F8" s="145">
        <v>51.896038429999997</v>
      </c>
      <c r="G8" s="145">
        <v>52.39</v>
      </c>
      <c r="Q8" s="240"/>
      <c r="R8" s="240"/>
      <c r="S8" s="240"/>
      <c r="T8" s="240"/>
      <c r="U8" s="240"/>
      <c r="V8" s="240"/>
    </row>
    <row r="9" spans="1:22" ht="14.25" customHeight="1">
      <c r="B9" s="144" t="s">
        <v>82</v>
      </c>
      <c r="C9" s="171">
        <v>132.40783217000001</v>
      </c>
      <c r="D9" s="145">
        <v>130.97801843000002</v>
      </c>
      <c r="E9" s="145">
        <v>137.06293785</v>
      </c>
      <c r="F9" s="145">
        <v>120.88261667</v>
      </c>
      <c r="G9" s="145">
        <v>145.58000000000001</v>
      </c>
      <c r="Q9" s="240"/>
      <c r="R9" s="240"/>
      <c r="S9" s="240"/>
      <c r="T9" s="240"/>
      <c r="U9" s="240"/>
      <c r="V9" s="240"/>
    </row>
    <row r="10" spans="1:22" ht="14.25" customHeight="1">
      <c r="B10" s="144" t="s">
        <v>26</v>
      </c>
      <c r="C10" s="171">
        <v>31.770954060000001</v>
      </c>
      <c r="D10" s="145">
        <v>34.499590939999997</v>
      </c>
      <c r="E10" s="145">
        <v>32.223098</v>
      </c>
      <c r="F10" s="145">
        <v>29.826710510000002</v>
      </c>
      <c r="G10" s="145">
        <v>33.35</v>
      </c>
      <c r="Q10" s="240"/>
      <c r="R10" s="240"/>
      <c r="S10" s="240"/>
      <c r="T10" s="240"/>
      <c r="U10" s="240"/>
      <c r="V10" s="240"/>
    </row>
    <row r="11" spans="1:22" ht="14.25" customHeight="1">
      <c r="B11" s="146" t="s">
        <v>27</v>
      </c>
      <c r="C11" s="172">
        <v>27.996099580000003</v>
      </c>
      <c r="D11" s="147">
        <v>46.562210630000003</v>
      </c>
      <c r="E11" s="147">
        <v>45.051782619999997</v>
      </c>
      <c r="F11" s="147">
        <v>40.200610829999995</v>
      </c>
      <c r="G11" s="147">
        <v>43.87</v>
      </c>
      <c r="Q11" s="240"/>
      <c r="R11" s="240"/>
      <c r="S11" s="240"/>
      <c r="T11" s="240"/>
      <c r="U11" s="240"/>
      <c r="V11" s="240"/>
    </row>
    <row r="12" spans="1:22" ht="14.25" customHeight="1">
      <c r="B12" s="142" t="s">
        <v>155</v>
      </c>
      <c r="C12" s="173">
        <f>SUM(C6:C11)</f>
        <v>446.87732289000002</v>
      </c>
      <c r="D12" s="148">
        <v>486.52954769000002</v>
      </c>
      <c r="E12" s="148">
        <v>489.70394422999993</v>
      </c>
      <c r="F12" s="148">
        <v>457.45253550000001</v>
      </c>
      <c r="G12" s="148">
        <v>489.32000000000005</v>
      </c>
      <c r="Q12" s="240"/>
      <c r="R12" s="240"/>
      <c r="S12" s="240"/>
      <c r="T12" s="240"/>
      <c r="U12" s="240"/>
      <c r="V12" s="240"/>
    </row>
    <row r="13" spans="1:22" ht="14.25" customHeight="1">
      <c r="B13" s="177" t="s">
        <v>95</v>
      </c>
      <c r="C13" s="171"/>
      <c r="D13" s="145"/>
      <c r="E13" s="145"/>
      <c r="F13" s="145"/>
      <c r="G13" s="145">
        <v>3.75</v>
      </c>
    </row>
    <row r="14" spans="1:22" ht="14.25" customHeight="1">
      <c r="B14" s="127"/>
      <c r="C14" s="139"/>
      <c r="D14" s="139"/>
      <c r="E14" s="139"/>
    </row>
    <row r="15" spans="1:22" ht="14.25" customHeight="1">
      <c r="B15" s="127"/>
      <c r="C15" s="139"/>
      <c r="D15" s="139"/>
      <c r="E15" s="139"/>
    </row>
    <row r="16" spans="1:22" ht="14.25" customHeight="1">
      <c r="B16" s="127"/>
      <c r="C16" s="139"/>
      <c r="D16" s="139"/>
      <c r="E16" s="139"/>
    </row>
    <row r="17" spans="2:5" ht="15" customHeight="1">
      <c r="B17" s="127"/>
      <c r="C17" s="139"/>
      <c r="D17" s="139"/>
      <c r="E17" s="139"/>
    </row>
    <row r="18" spans="2:5" ht="14.25" customHeight="1">
      <c r="B18" s="127"/>
      <c r="C18" s="139"/>
      <c r="D18" s="139"/>
      <c r="E18" s="139"/>
    </row>
    <row r="19" spans="2:5" ht="14.25" customHeight="1">
      <c r="B19" s="127"/>
      <c r="C19" s="139"/>
      <c r="D19" s="139"/>
      <c r="E19" s="139"/>
    </row>
    <row r="20" spans="2:5" ht="14.25" customHeight="1">
      <c r="B20" s="127"/>
      <c r="C20" s="139"/>
      <c r="D20" s="139"/>
      <c r="E20" s="139"/>
    </row>
    <row r="21" spans="2:5" ht="14.25" customHeight="1">
      <c r="B21" s="127"/>
      <c r="C21" s="139"/>
      <c r="D21" s="139"/>
      <c r="E21" s="139"/>
    </row>
    <row r="22" spans="2:5" ht="14.25" customHeight="1">
      <c r="B22" s="127"/>
      <c r="C22" s="139"/>
      <c r="D22" s="139"/>
      <c r="E22" s="139"/>
    </row>
    <row r="23" spans="2:5" ht="14.25" customHeight="1">
      <c r="B23" s="127"/>
      <c r="C23" s="139"/>
      <c r="D23" s="139"/>
      <c r="E23" s="139"/>
    </row>
    <row r="24" spans="2:5" ht="14.25" customHeight="1">
      <c r="B24" s="127"/>
      <c r="C24" s="139"/>
      <c r="D24" s="139"/>
      <c r="E24" s="139"/>
    </row>
    <row r="25" spans="2:5" ht="14.25" customHeight="1">
      <c r="B25" s="140"/>
      <c r="C25" s="141"/>
      <c r="D25" s="141"/>
      <c r="E25" s="141"/>
    </row>
    <row r="34" spans="1:41">
      <c r="M34" s="143"/>
      <c r="N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row>
    <row r="44" spans="1:41" ht="15">
      <c r="A44" s="138" t="s">
        <v>233</v>
      </c>
    </row>
    <row r="46" spans="1:41">
      <c r="B46" s="95"/>
      <c r="F46" s="97"/>
      <c r="G46" s="96"/>
    </row>
    <row r="47" spans="1:41">
      <c r="B47" s="108" t="s">
        <v>234</v>
      </c>
      <c r="C47" s="169" t="s">
        <v>413</v>
      </c>
      <c r="D47" s="170" t="s">
        <v>400</v>
      </c>
      <c r="E47" s="170" t="s">
        <v>352</v>
      </c>
      <c r="F47" s="170" t="s">
        <v>334</v>
      </c>
      <c r="G47" s="170" t="s">
        <v>331</v>
      </c>
      <c r="Q47" s="240"/>
      <c r="R47" s="240"/>
      <c r="S47" s="240"/>
      <c r="T47" s="240"/>
      <c r="U47" s="240"/>
      <c r="V47" s="240"/>
    </row>
    <row r="48" spans="1:41">
      <c r="B48" s="144" t="s">
        <v>79</v>
      </c>
      <c r="C48" s="171">
        <v>121.29159531999996</v>
      </c>
      <c r="D48" s="145">
        <v>126.23569069</v>
      </c>
      <c r="E48" s="145">
        <v>120.22301395999999</v>
      </c>
      <c r="F48" s="145">
        <v>122.03100000000001</v>
      </c>
      <c r="G48" s="145">
        <v>123.15</v>
      </c>
      <c r="Q48" s="240"/>
      <c r="R48" s="240"/>
      <c r="S48" s="240"/>
      <c r="T48" s="240"/>
      <c r="U48" s="240"/>
      <c r="V48" s="240"/>
    </row>
    <row r="49" spans="2:22">
      <c r="B49" s="144" t="s">
        <v>80</v>
      </c>
      <c r="C49" s="171">
        <v>13.369673149999999</v>
      </c>
      <c r="D49" s="145">
        <v>12.92445124</v>
      </c>
      <c r="E49" s="145">
        <v>12.540430880000001</v>
      </c>
      <c r="F49" s="145">
        <v>13.58</v>
      </c>
      <c r="G49" s="145">
        <v>13.54</v>
      </c>
      <c r="Q49" s="240"/>
      <c r="R49" s="240"/>
      <c r="S49" s="240"/>
      <c r="T49" s="240"/>
      <c r="U49" s="240"/>
      <c r="V49" s="240"/>
    </row>
    <row r="50" spans="2:22">
      <c r="B50" s="144" t="s">
        <v>81</v>
      </c>
      <c r="C50" s="171">
        <v>31.265969170000002</v>
      </c>
      <c r="D50" s="145">
        <v>33.263169269999999</v>
      </c>
      <c r="E50" s="145">
        <v>36.79934832</v>
      </c>
      <c r="F50" s="145">
        <v>35.843000000000004</v>
      </c>
      <c r="G50" s="145">
        <v>37.28</v>
      </c>
      <c r="Q50" s="240"/>
      <c r="R50" s="240"/>
      <c r="S50" s="240"/>
      <c r="T50" s="240"/>
      <c r="U50" s="240"/>
      <c r="V50" s="240"/>
    </row>
    <row r="51" spans="2:22">
      <c r="B51" s="144" t="s">
        <v>82</v>
      </c>
      <c r="C51" s="171">
        <v>117.40324782999998</v>
      </c>
      <c r="D51" s="145">
        <v>112.74969673000001</v>
      </c>
      <c r="E51" s="145">
        <v>115.19625534000001</v>
      </c>
      <c r="F51" s="145">
        <v>104.32</v>
      </c>
      <c r="G51" s="145">
        <v>122.97</v>
      </c>
      <c r="Q51" s="240"/>
      <c r="R51" s="240"/>
      <c r="S51" s="240"/>
      <c r="T51" s="240"/>
      <c r="U51" s="240"/>
      <c r="V51" s="240"/>
    </row>
    <row r="52" spans="2:22">
      <c r="B52" s="144" t="s">
        <v>26</v>
      </c>
      <c r="C52" s="171">
        <v>26.31442869</v>
      </c>
      <c r="D52" s="145">
        <v>27.262409920000003</v>
      </c>
      <c r="E52" s="145">
        <v>25.973653149999997</v>
      </c>
      <c r="F52" s="145">
        <v>26.181000000000001</v>
      </c>
      <c r="G52" s="145">
        <v>27.2</v>
      </c>
      <c r="Q52" s="240"/>
      <c r="R52" s="240"/>
      <c r="S52" s="240"/>
      <c r="T52" s="240"/>
      <c r="U52" s="240"/>
      <c r="V52" s="240"/>
    </row>
    <row r="53" spans="2:22">
      <c r="B53" s="146" t="s">
        <v>27</v>
      </c>
      <c r="C53" s="172">
        <v>17.51436833</v>
      </c>
      <c r="D53" s="178">
        <v>23.36485107</v>
      </c>
      <c r="E53" s="147">
        <v>27.80233625</v>
      </c>
      <c r="F53" s="147">
        <v>17.805</v>
      </c>
      <c r="G53" s="147">
        <v>20.83</v>
      </c>
      <c r="Q53" s="240"/>
      <c r="R53" s="240"/>
      <c r="S53" s="240"/>
      <c r="T53" s="240"/>
      <c r="U53" s="240"/>
      <c r="V53" s="240"/>
    </row>
    <row r="54" spans="2:22">
      <c r="B54" s="142" t="s">
        <v>155</v>
      </c>
      <c r="C54" s="173">
        <f>SUM(C48:C53)</f>
        <v>327.15928248999995</v>
      </c>
      <c r="D54" s="148">
        <v>335.80026892000001</v>
      </c>
      <c r="E54" s="148">
        <v>338.53503790000002</v>
      </c>
      <c r="F54" s="148">
        <v>319.76</v>
      </c>
      <c r="G54" s="148">
        <v>344.96999999999997</v>
      </c>
      <c r="Q54" s="240"/>
      <c r="R54" s="240"/>
      <c r="S54" s="240"/>
      <c r="T54" s="240"/>
      <c r="U54" s="240"/>
      <c r="V54" s="240"/>
    </row>
    <row r="55" spans="2:22">
      <c r="B55" s="177" t="s">
        <v>95</v>
      </c>
      <c r="C55" s="171"/>
      <c r="D55" s="145"/>
      <c r="E55" s="145">
        <v>1</v>
      </c>
      <c r="F55" s="145">
        <v>0</v>
      </c>
      <c r="G55" s="145">
        <v>3.75</v>
      </c>
    </row>
  </sheetData>
  <sortState columnSort="1" ref="C4:G12">
    <sortCondition descending="1" ref="C4:G4"/>
  </sortState>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3"/>
  <dimension ref="A1:I108"/>
  <sheetViews>
    <sheetView showGridLines="0" zoomScale="85" zoomScaleNormal="85" workbookViewId="0">
      <selection activeCell="B74" sqref="B74"/>
    </sheetView>
  </sheetViews>
  <sheetFormatPr baseColWidth="10" defaultColWidth="11.42578125" defaultRowHeight="14.25"/>
  <cols>
    <col min="1" max="2" width="4.28515625" style="113" customWidth="1"/>
    <col min="3" max="3" width="2.140625" style="113" customWidth="1"/>
    <col min="4" max="4" width="50.42578125" style="113" bestFit="1" customWidth="1"/>
    <col min="5" max="6" width="14.28515625" style="113" customWidth="1"/>
    <col min="7" max="16384" width="11.42578125" style="113"/>
  </cols>
  <sheetData>
    <row r="1" spans="1:9" ht="18.75" customHeight="1"/>
    <row r="2" spans="1:9" ht="18.75" customHeight="1">
      <c r="A2" s="114" t="s">
        <v>140</v>
      </c>
      <c r="B2" s="115"/>
      <c r="C2" s="115"/>
      <c r="D2" s="115"/>
      <c r="E2" s="116"/>
    </row>
    <row r="3" spans="1:9" ht="14.25" customHeight="1">
      <c r="A3" s="114"/>
      <c r="B3" s="115"/>
      <c r="C3" s="115"/>
      <c r="D3" s="115"/>
      <c r="E3" s="68"/>
      <c r="F3" s="68"/>
      <c r="G3" s="68"/>
      <c r="H3" s="97"/>
      <c r="I3" s="96"/>
    </row>
    <row r="4" spans="1:9" ht="14.25" customHeight="1">
      <c r="A4" s="114"/>
      <c r="B4" s="115"/>
      <c r="C4" s="115"/>
      <c r="D4" s="115"/>
      <c r="E4" s="68"/>
      <c r="F4" s="68"/>
      <c r="G4" s="68"/>
      <c r="H4" s="97"/>
      <c r="I4" s="96"/>
    </row>
    <row r="5" spans="1:9" ht="14.25" customHeight="1">
      <c r="A5" s="114"/>
      <c r="B5" s="117"/>
      <c r="C5" s="118"/>
      <c r="D5" s="108" t="s">
        <v>2</v>
      </c>
      <c r="E5" s="169" t="s">
        <v>413</v>
      </c>
      <c r="F5" s="170" t="s">
        <v>400</v>
      </c>
      <c r="G5" s="170" t="s">
        <v>352</v>
      </c>
      <c r="H5" s="170" t="s">
        <v>334</v>
      </c>
      <c r="I5" s="170" t="s">
        <v>331</v>
      </c>
    </row>
    <row r="6" spans="1:9" s="123" customFormat="1" ht="14.25" customHeight="1">
      <c r="A6" s="119"/>
      <c r="B6" s="120"/>
      <c r="C6" s="121"/>
      <c r="D6" s="144" t="s">
        <v>75</v>
      </c>
      <c r="E6" s="174">
        <v>-5.4999999999999997E-3</v>
      </c>
      <c r="F6" s="175">
        <v>3.953372117277091E-3</v>
      </c>
      <c r="G6" s="175">
        <v>6.2967391304347906E-3</v>
      </c>
      <c r="H6" s="175">
        <v>4.9630434782608774E-3</v>
      </c>
      <c r="I6" s="175">
        <v>3.9923076923076891E-3</v>
      </c>
    </row>
    <row r="7" spans="1:9" s="123" customFormat="1" ht="14.25" customHeight="1">
      <c r="A7" s="119"/>
      <c r="B7" s="124"/>
      <c r="C7" s="124"/>
      <c r="D7" s="144" t="s">
        <v>76</v>
      </c>
      <c r="E7" s="174">
        <v>-5.9999999999999995E-4</v>
      </c>
      <c r="F7" s="175">
        <v>4.3143368562987908E-3</v>
      </c>
      <c r="G7" s="175">
        <v>5.0967391304347909E-3</v>
      </c>
      <c r="H7" s="175">
        <v>3.9630434782608765E-3</v>
      </c>
      <c r="I7" s="175">
        <v>3.3923076923076893E-3</v>
      </c>
    </row>
    <row r="8" spans="1:9" s="123" customFormat="1" ht="14.25" customHeight="1">
      <c r="A8" s="119"/>
      <c r="B8" s="125"/>
      <c r="C8" s="126"/>
      <c r="D8" s="126"/>
      <c r="E8" s="127"/>
    </row>
    <row r="9" spans="1:9" s="123" customFormat="1" ht="14.25" customHeight="1">
      <c r="A9" s="119"/>
      <c r="B9" s="125"/>
      <c r="C9" s="126"/>
      <c r="D9" s="128"/>
      <c r="E9" s="129"/>
    </row>
    <row r="10" spans="1:9" s="123" customFormat="1" ht="14.25" customHeight="1">
      <c r="A10" s="119"/>
      <c r="B10" s="125"/>
      <c r="C10" s="126"/>
      <c r="D10" s="128"/>
      <c r="E10" s="129"/>
    </row>
    <row r="11" spans="1:9" s="123" customFormat="1" ht="14.25" customHeight="1">
      <c r="A11" s="119"/>
      <c r="B11" s="125"/>
      <c r="C11" s="126"/>
      <c r="D11" s="126"/>
      <c r="E11" s="127"/>
    </row>
    <row r="12" spans="1:9" s="123" customFormat="1" ht="14.25" customHeight="1">
      <c r="A12" s="119"/>
      <c r="B12" s="125"/>
      <c r="C12" s="126"/>
      <c r="D12" s="126"/>
      <c r="E12" s="127"/>
    </row>
    <row r="13" spans="1:9" s="123" customFormat="1" ht="14.25" customHeight="1">
      <c r="A13" s="119"/>
      <c r="B13" s="125"/>
      <c r="C13" s="126"/>
      <c r="D13" s="126"/>
      <c r="E13" s="127"/>
    </row>
    <row r="14" spans="1:9" s="123" customFormat="1" ht="14.25" customHeight="1">
      <c r="A14" s="119"/>
      <c r="B14" s="125"/>
      <c r="C14" s="126"/>
      <c r="D14" s="126"/>
      <c r="E14" s="127"/>
    </row>
    <row r="15" spans="1:9" s="123" customFormat="1" ht="14.25" customHeight="1">
      <c r="A15" s="119"/>
      <c r="B15" s="130"/>
      <c r="C15" s="124"/>
      <c r="D15" s="124"/>
      <c r="E15" s="131"/>
    </row>
    <row r="16" spans="1:9" s="123" customFormat="1" ht="14.25" customHeight="1">
      <c r="A16" s="119"/>
      <c r="B16" s="124"/>
      <c r="C16" s="124"/>
      <c r="D16" s="124"/>
      <c r="E16" s="124"/>
    </row>
    <row r="17" spans="1:5" s="123" customFormat="1" ht="14.25" customHeight="1">
      <c r="A17" s="119"/>
      <c r="B17" s="125"/>
      <c r="C17" s="126"/>
      <c r="D17" s="126"/>
      <c r="E17" s="127"/>
    </row>
    <row r="18" spans="1:5" s="123" customFormat="1" ht="14.25" customHeight="1">
      <c r="A18" s="119"/>
      <c r="B18" s="125"/>
      <c r="C18" s="126"/>
      <c r="D18" s="126"/>
      <c r="E18" s="127"/>
    </row>
    <row r="19" spans="1:5" s="123" customFormat="1" ht="14.25" customHeight="1">
      <c r="A19" s="119"/>
      <c r="B19" s="125"/>
      <c r="C19" s="126"/>
      <c r="D19" s="126"/>
      <c r="E19" s="127"/>
    </row>
    <row r="20" spans="1:5" s="123" customFormat="1" ht="14.25" customHeight="1">
      <c r="A20" s="119"/>
      <c r="B20" s="125"/>
      <c r="C20" s="126"/>
      <c r="D20" s="126"/>
      <c r="E20" s="127"/>
    </row>
    <row r="21" spans="1:5" s="123" customFormat="1" ht="14.25" customHeight="1">
      <c r="A21" s="119"/>
      <c r="B21" s="125"/>
      <c r="C21" s="126"/>
      <c r="D21" s="126"/>
      <c r="E21" s="127"/>
    </row>
    <row r="22" spans="1:5" s="123" customFormat="1" ht="14.25" customHeight="1">
      <c r="A22" s="119"/>
      <c r="B22" s="125"/>
      <c r="C22" s="126"/>
      <c r="D22" s="126"/>
      <c r="E22" s="127"/>
    </row>
    <row r="23" spans="1:5" s="123" customFormat="1" ht="14.25" customHeight="1">
      <c r="A23" s="119"/>
      <c r="B23" s="125"/>
      <c r="C23" s="126"/>
      <c r="D23" s="126"/>
      <c r="E23" s="127"/>
    </row>
    <row r="24" spans="1:5" s="123" customFormat="1" ht="14.25" customHeight="1">
      <c r="A24" s="119"/>
      <c r="B24" s="125"/>
      <c r="C24" s="126"/>
      <c r="D24" s="126"/>
      <c r="E24" s="127"/>
    </row>
    <row r="25" spans="1:5" s="123" customFormat="1" ht="14.25" customHeight="1">
      <c r="A25" s="119"/>
      <c r="B25" s="125"/>
      <c r="C25" s="126"/>
      <c r="D25" s="126"/>
      <c r="E25" s="127"/>
    </row>
    <row r="26" spans="1:5" s="123" customFormat="1" ht="14.25" customHeight="1">
      <c r="A26" s="119"/>
      <c r="B26" s="125"/>
      <c r="C26" s="126"/>
      <c r="D26" s="126"/>
      <c r="E26" s="127"/>
    </row>
    <row r="27" spans="1:5" s="123" customFormat="1" ht="14.25" customHeight="1">
      <c r="A27" s="119"/>
      <c r="B27" s="125"/>
      <c r="C27" s="126"/>
      <c r="D27" s="126"/>
      <c r="E27" s="127"/>
    </row>
    <row r="28" spans="1:5" s="123" customFormat="1" ht="14.25" customHeight="1">
      <c r="A28" s="119"/>
      <c r="B28" s="125"/>
      <c r="C28" s="126"/>
      <c r="D28" s="126"/>
      <c r="E28" s="127"/>
    </row>
    <row r="29" spans="1:5" s="123" customFormat="1" ht="14.25" customHeight="1">
      <c r="A29" s="119"/>
      <c r="B29" s="125"/>
      <c r="C29" s="126"/>
      <c r="D29" s="126"/>
      <c r="E29" s="127"/>
    </row>
    <row r="30" spans="1:5" s="123" customFormat="1" ht="14.25" customHeight="1">
      <c r="A30" s="119"/>
      <c r="B30" s="125"/>
      <c r="C30" s="126"/>
      <c r="D30" s="126"/>
      <c r="E30" s="127"/>
    </row>
    <row r="31" spans="1:5" s="123" customFormat="1" ht="14.25" customHeight="1">
      <c r="A31" s="114" t="s">
        <v>141</v>
      </c>
      <c r="B31" s="125"/>
      <c r="C31" s="126"/>
      <c r="D31" s="126"/>
      <c r="E31" s="127"/>
    </row>
    <row r="32" spans="1:5" s="123" customFormat="1" ht="14.25" customHeight="1">
      <c r="A32" s="119"/>
      <c r="B32" s="125"/>
      <c r="C32" s="126"/>
      <c r="D32" s="128"/>
      <c r="E32" s="129"/>
    </row>
    <row r="33" spans="1:9" s="123" customFormat="1" ht="14.25" customHeight="1">
      <c r="A33" s="119"/>
      <c r="B33" s="125"/>
      <c r="C33" s="126"/>
      <c r="D33" s="128"/>
      <c r="E33" s="96"/>
      <c r="F33" s="97"/>
      <c r="G33" s="68"/>
      <c r="H33" s="68"/>
      <c r="I33" s="68"/>
    </row>
    <row r="34" spans="1:9" s="123" customFormat="1" ht="14.25" customHeight="1">
      <c r="A34" s="119"/>
      <c r="B34" s="125"/>
      <c r="C34" s="126"/>
      <c r="D34" s="108" t="s">
        <v>2</v>
      </c>
      <c r="E34" s="169" t="s">
        <v>413</v>
      </c>
      <c r="F34" s="179" t="s">
        <v>400</v>
      </c>
      <c r="G34" s="170" t="s">
        <v>352</v>
      </c>
      <c r="H34" s="170" t="s">
        <v>334</v>
      </c>
      <c r="I34" s="170" t="s">
        <v>331</v>
      </c>
    </row>
    <row r="35" spans="1:9" s="123" customFormat="1" ht="14.25" customHeight="1">
      <c r="A35" s="119"/>
      <c r="B35" s="125"/>
      <c r="C35" s="126"/>
      <c r="D35" s="144" t="s">
        <v>83</v>
      </c>
      <c r="E35" s="174">
        <v>1.8100000000000002E-2</v>
      </c>
      <c r="F35" s="372">
        <v>1.52E-2</v>
      </c>
      <c r="G35" s="175">
        <v>1.2699999999999999E-2</v>
      </c>
      <c r="H35" s="175">
        <v>1.37E-2</v>
      </c>
      <c r="I35" s="175">
        <v>1.3899999999999999E-2</v>
      </c>
    </row>
    <row r="36" spans="1:9" s="123" customFormat="1" ht="14.25" customHeight="1">
      <c r="A36" s="119"/>
      <c r="B36" s="125"/>
      <c r="C36" s="126"/>
      <c r="D36" s="144" t="s">
        <v>84</v>
      </c>
      <c r="E36" s="174">
        <v>3.0599999999999999E-2</v>
      </c>
      <c r="F36" s="372">
        <v>2.69E-2</v>
      </c>
      <c r="G36" s="175">
        <v>2.4199999999999999E-2</v>
      </c>
      <c r="H36" s="175">
        <v>2.4500000000000001E-2</v>
      </c>
      <c r="I36" s="175">
        <v>2.46E-2</v>
      </c>
    </row>
    <row r="37" spans="1:9" s="123" customFormat="1" ht="14.25" customHeight="1">
      <c r="A37" s="119"/>
      <c r="B37" s="125"/>
      <c r="C37" s="126"/>
      <c r="D37" s="126"/>
      <c r="E37" s="127"/>
    </row>
    <row r="38" spans="1:9" s="123" customFormat="1" ht="14.25" customHeight="1">
      <c r="A38" s="119"/>
      <c r="B38" s="130"/>
      <c r="C38" s="124"/>
      <c r="D38" s="124"/>
      <c r="E38" s="131"/>
    </row>
    <row r="39" spans="1:9" s="123" customFormat="1" ht="14.25" customHeight="1">
      <c r="A39" s="119"/>
      <c r="B39" s="124"/>
      <c r="C39" s="124"/>
      <c r="D39" s="124"/>
      <c r="E39" s="124"/>
    </row>
    <row r="40" spans="1:9" s="123" customFormat="1" ht="14.25" customHeight="1">
      <c r="A40" s="119"/>
      <c r="B40" s="125"/>
      <c r="C40" s="126"/>
      <c r="D40" s="126"/>
      <c r="E40" s="127"/>
    </row>
    <row r="41" spans="1:9" s="123" customFormat="1" ht="14.25" customHeight="1">
      <c r="A41" s="119"/>
      <c r="B41" s="125"/>
      <c r="C41" s="126"/>
      <c r="D41" s="128"/>
      <c r="E41" s="129"/>
    </row>
    <row r="42" spans="1:9" s="123" customFormat="1" ht="14.25" customHeight="1">
      <c r="A42" s="119"/>
      <c r="B42" s="125"/>
      <c r="C42" s="126"/>
      <c r="D42" s="128"/>
      <c r="E42" s="129"/>
    </row>
    <row r="43" spans="1:9" s="123" customFormat="1" ht="14.25" customHeight="1">
      <c r="A43" s="119"/>
      <c r="B43" s="125"/>
      <c r="C43" s="126"/>
      <c r="D43" s="126"/>
      <c r="E43" s="127"/>
    </row>
    <row r="44" spans="1:9" s="123" customFormat="1" ht="14.25" customHeight="1">
      <c r="A44" s="119"/>
      <c r="B44" s="130"/>
      <c r="C44" s="124"/>
      <c r="D44" s="124"/>
      <c r="E44" s="131"/>
    </row>
    <row r="45" spans="1:9" s="123" customFormat="1" ht="14.25" customHeight="1">
      <c r="A45" s="119"/>
      <c r="B45" s="124"/>
      <c r="C45" s="124"/>
      <c r="D45" s="124"/>
      <c r="E45" s="124"/>
    </row>
    <row r="46" spans="1:9" s="123" customFormat="1" ht="14.25" customHeight="1">
      <c r="A46" s="119"/>
      <c r="B46" s="125"/>
      <c r="C46" s="126"/>
      <c r="D46" s="126"/>
      <c r="E46" s="127"/>
    </row>
    <row r="47" spans="1:9" s="123" customFormat="1" ht="14.25" customHeight="1">
      <c r="A47" s="119"/>
      <c r="B47" s="125"/>
      <c r="C47" s="126"/>
      <c r="D47" s="126"/>
      <c r="E47" s="127"/>
    </row>
    <row r="48" spans="1:9" s="123" customFormat="1" ht="14.25" customHeight="1">
      <c r="A48" s="119"/>
      <c r="B48" s="125"/>
      <c r="C48" s="126"/>
      <c r="D48" s="126"/>
      <c r="E48" s="127"/>
    </row>
    <row r="49" spans="1:5" s="123" customFormat="1" ht="14.25" customHeight="1">
      <c r="A49" s="119"/>
      <c r="B49" s="125"/>
      <c r="C49" s="126"/>
      <c r="D49" s="126"/>
      <c r="E49" s="127"/>
    </row>
    <row r="50" spans="1:5" s="123" customFormat="1" ht="14.25" customHeight="1">
      <c r="A50" s="119"/>
      <c r="B50" s="125"/>
      <c r="C50" s="126"/>
      <c r="D50" s="126"/>
      <c r="E50" s="127"/>
    </row>
    <row r="51" spans="1:5" s="123" customFormat="1" ht="14.25" customHeight="1">
      <c r="A51" s="119"/>
      <c r="B51" s="125"/>
      <c r="C51" s="126"/>
      <c r="D51" s="126"/>
      <c r="E51" s="127"/>
    </row>
    <row r="52" spans="1:5" s="123" customFormat="1" ht="14.25" customHeight="1">
      <c r="A52" s="119"/>
      <c r="B52" s="130"/>
      <c r="C52" s="124"/>
      <c r="D52" s="124"/>
      <c r="E52" s="131"/>
    </row>
    <row r="53" spans="1:5" s="123" customFormat="1" ht="14.25" customHeight="1">
      <c r="A53" s="119"/>
      <c r="B53" s="124"/>
      <c r="C53" s="124"/>
      <c r="D53" s="124"/>
      <c r="E53" s="124"/>
    </row>
    <row r="54" spans="1:5" s="123" customFormat="1" ht="14.25" customHeight="1">
      <c r="A54" s="119"/>
      <c r="B54" s="125"/>
      <c r="C54" s="126"/>
      <c r="D54" s="126"/>
      <c r="E54" s="127"/>
    </row>
    <row r="55" spans="1:5" s="123" customFormat="1" ht="14.25" customHeight="1">
      <c r="A55" s="119"/>
      <c r="B55" s="125"/>
      <c r="C55" s="126"/>
      <c r="D55" s="126"/>
      <c r="E55" s="127"/>
    </row>
    <row r="56" spans="1:5" s="123" customFormat="1" ht="14.25" customHeight="1">
      <c r="A56" s="119"/>
      <c r="B56" s="125"/>
      <c r="C56" s="126"/>
      <c r="D56" s="126"/>
      <c r="E56" s="127"/>
    </row>
    <row r="57" spans="1:5" s="123" customFormat="1" ht="14.25" customHeight="1">
      <c r="A57" s="119"/>
      <c r="B57" s="130"/>
      <c r="C57" s="124"/>
      <c r="D57" s="124"/>
      <c r="E57" s="131"/>
    </row>
    <row r="58" spans="1:5" s="123" customFormat="1" ht="14.25" customHeight="1">
      <c r="A58" s="119"/>
      <c r="B58" s="124"/>
      <c r="C58" s="124"/>
      <c r="D58" s="124"/>
      <c r="E58" s="124"/>
    </row>
    <row r="59" spans="1:5" s="123" customFormat="1" ht="14.25" customHeight="1">
      <c r="A59" s="119"/>
      <c r="B59" s="125"/>
      <c r="C59" s="126"/>
      <c r="D59" s="126"/>
      <c r="E59" s="127"/>
    </row>
    <row r="60" spans="1:5" s="123" customFormat="1" ht="14.25" customHeight="1">
      <c r="A60" s="119"/>
      <c r="B60" s="125"/>
      <c r="C60" s="126"/>
      <c r="D60" s="126"/>
      <c r="E60" s="127"/>
    </row>
    <row r="61" spans="1:5" s="123" customFormat="1" ht="14.25" customHeight="1">
      <c r="A61" s="119"/>
      <c r="B61" s="125"/>
      <c r="C61" s="126"/>
      <c r="D61" s="126"/>
      <c r="E61" s="127"/>
    </row>
    <row r="62" spans="1:5" s="123" customFormat="1" ht="14.25" customHeight="1">
      <c r="A62" s="119"/>
      <c r="B62" s="125"/>
      <c r="C62" s="126"/>
      <c r="D62" s="128"/>
      <c r="E62" s="129"/>
    </row>
    <row r="63" spans="1:5" s="123" customFormat="1" ht="14.25" customHeight="1">
      <c r="A63" s="119"/>
      <c r="B63" s="125"/>
      <c r="C63" s="126"/>
      <c r="D63" s="128"/>
      <c r="E63" s="129"/>
    </row>
    <row r="64" spans="1:5" s="123" customFormat="1" ht="14.25" customHeight="1">
      <c r="A64" s="119"/>
      <c r="B64" s="125"/>
      <c r="C64" s="126"/>
      <c r="D64" s="126"/>
      <c r="E64" s="127"/>
    </row>
    <row r="65" spans="1:5" s="123" customFormat="1" ht="14.25" customHeight="1">
      <c r="A65" s="119"/>
      <c r="B65" s="125"/>
      <c r="C65" s="126"/>
      <c r="D65" s="126"/>
      <c r="E65" s="127"/>
    </row>
    <row r="66" spans="1:5" s="123" customFormat="1" ht="14.25" customHeight="1">
      <c r="A66" s="119"/>
      <c r="B66" s="130"/>
      <c r="C66" s="124"/>
      <c r="D66" s="124"/>
      <c r="E66" s="131"/>
    </row>
    <row r="67" spans="1:5" s="123" customFormat="1" ht="14.25" customHeight="1">
      <c r="A67" s="119"/>
      <c r="B67" s="130"/>
      <c r="C67" s="124"/>
      <c r="D67" s="124"/>
      <c r="E67" s="131"/>
    </row>
    <row r="68" spans="1:5" s="123" customFormat="1" ht="14.25" customHeight="1">
      <c r="A68" s="119"/>
      <c r="B68" s="130"/>
      <c r="C68" s="124"/>
      <c r="D68" s="124"/>
      <c r="E68" s="131"/>
    </row>
    <row r="69" spans="1:5" s="123" customFormat="1" ht="14.25" customHeight="1">
      <c r="A69" s="119"/>
      <c r="B69" s="124"/>
      <c r="C69" s="124"/>
      <c r="D69" s="124"/>
      <c r="E69" s="124"/>
    </row>
    <row r="70" spans="1:5" s="123" customFormat="1" ht="14.25" customHeight="1">
      <c r="A70" s="119"/>
      <c r="B70" s="125"/>
      <c r="C70" s="126"/>
      <c r="D70" s="126"/>
      <c r="E70" s="132"/>
    </row>
    <row r="71" spans="1:5" s="123" customFormat="1" ht="14.25" customHeight="1">
      <c r="A71" s="119"/>
      <c r="B71" s="125"/>
      <c r="C71" s="126"/>
      <c r="D71" s="126"/>
      <c r="E71" s="132"/>
    </row>
    <row r="72" spans="1:5" s="123" customFormat="1" ht="14.25" customHeight="1">
      <c r="A72" s="119"/>
      <c r="B72" s="125"/>
      <c r="C72" s="126"/>
      <c r="D72" s="126"/>
      <c r="E72" s="132"/>
    </row>
    <row r="73" spans="1:5" s="123" customFormat="1" ht="14.25" customHeight="1">
      <c r="A73" s="119"/>
      <c r="B73" s="125"/>
      <c r="C73" s="126"/>
      <c r="D73" s="126"/>
      <c r="E73" s="132"/>
    </row>
    <row r="74" spans="1:5" s="123" customFormat="1" ht="14.25" customHeight="1">
      <c r="A74" s="119"/>
      <c r="B74" s="125"/>
      <c r="C74" s="126"/>
      <c r="D74" s="126"/>
      <c r="E74" s="132"/>
    </row>
    <row r="75" spans="1:5" s="123" customFormat="1" ht="14.25" customHeight="1">
      <c r="A75" s="119"/>
      <c r="B75" s="125"/>
      <c r="C75" s="126"/>
      <c r="D75" s="126"/>
      <c r="E75" s="132"/>
    </row>
    <row r="76" spans="1:5" s="123" customFormat="1" ht="14.25" customHeight="1">
      <c r="A76" s="119"/>
      <c r="B76" s="125"/>
      <c r="C76" s="126"/>
      <c r="D76" s="126"/>
      <c r="E76" s="132"/>
    </row>
    <row r="77" spans="1:5" s="123" customFormat="1" ht="14.25" customHeight="1">
      <c r="A77" s="119"/>
      <c r="B77" s="125"/>
      <c r="C77" s="126"/>
      <c r="D77" s="126"/>
      <c r="E77" s="132"/>
    </row>
    <row r="78" spans="1:5" s="123" customFormat="1" ht="14.25" customHeight="1">
      <c r="A78" s="119"/>
      <c r="B78" s="124"/>
      <c r="C78" s="124"/>
      <c r="D78" s="124"/>
      <c r="E78" s="124"/>
    </row>
    <row r="79" spans="1:5" s="123" customFormat="1" ht="14.25" customHeight="1">
      <c r="A79" s="119"/>
      <c r="B79" s="125"/>
      <c r="C79" s="126"/>
      <c r="D79" s="126"/>
      <c r="E79" s="127"/>
    </row>
    <row r="80" spans="1:5" s="123" customFormat="1" ht="14.25" customHeight="1">
      <c r="A80" s="119"/>
      <c r="B80" s="125"/>
      <c r="C80" s="126"/>
      <c r="D80" s="126"/>
      <c r="E80" s="127"/>
    </row>
    <row r="81" spans="1:5" s="123" customFormat="1" ht="14.25" customHeight="1">
      <c r="A81" s="119"/>
      <c r="B81" s="125"/>
      <c r="C81" s="126"/>
      <c r="D81" s="126"/>
      <c r="E81" s="127"/>
    </row>
    <row r="82" spans="1:5" s="123" customFormat="1" ht="14.25" customHeight="1">
      <c r="A82" s="119"/>
      <c r="B82" s="124"/>
      <c r="C82" s="124"/>
      <c r="D82" s="124"/>
      <c r="E82" s="124"/>
    </row>
    <row r="83" spans="1:5" s="123" customFormat="1" ht="14.25" customHeight="1">
      <c r="A83" s="119"/>
      <c r="B83" s="125"/>
      <c r="C83" s="126"/>
      <c r="D83" s="126"/>
      <c r="E83" s="127"/>
    </row>
    <row r="84" spans="1:5" s="123" customFormat="1" ht="14.25" customHeight="1">
      <c r="A84" s="119"/>
      <c r="B84" s="125"/>
      <c r="C84" s="126"/>
      <c r="D84" s="126"/>
      <c r="E84" s="127"/>
    </row>
    <row r="85" spans="1:5" s="123" customFormat="1" ht="14.25" customHeight="1">
      <c r="A85" s="119"/>
      <c r="B85" s="125"/>
      <c r="C85" s="126"/>
      <c r="D85" s="126"/>
      <c r="E85" s="127"/>
    </row>
    <row r="86" spans="1:5" s="123" customFormat="1" ht="14.25" customHeight="1">
      <c r="A86" s="119"/>
      <c r="B86" s="125"/>
      <c r="C86" s="126"/>
      <c r="D86" s="126"/>
      <c r="E86" s="127"/>
    </row>
    <row r="87" spans="1:5" s="123" customFormat="1" ht="15" customHeight="1">
      <c r="A87" s="119"/>
      <c r="B87" s="120"/>
      <c r="C87" s="121"/>
      <c r="D87" s="121"/>
      <c r="E87" s="122"/>
    </row>
    <row r="88" spans="1:5" s="123" customFormat="1" ht="15" customHeight="1">
      <c r="A88" s="119"/>
      <c r="B88" s="120"/>
      <c r="C88" s="121"/>
      <c r="D88" s="121"/>
      <c r="E88" s="122"/>
    </row>
    <row r="89" spans="1:5" s="123" customFormat="1" ht="15" customHeight="1">
      <c r="A89" s="119"/>
      <c r="B89" s="120"/>
      <c r="C89" s="121"/>
      <c r="D89" s="121"/>
      <c r="E89" s="122"/>
    </row>
    <row r="90" spans="1:5" s="123" customFormat="1" ht="15" customHeight="1">
      <c r="A90" s="119"/>
      <c r="B90" s="120"/>
      <c r="C90" s="121"/>
      <c r="D90" s="121"/>
      <c r="E90" s="122"/>
    </row>
    <row r="91" spans="1:5" s="123" customFormat="1" ht="15" customHeight="1">
      <c r="A91" s="119"/>
      <c r="B91" s="120"/>
      <c r="C91" s="121"/>
      <c r="D91" s="121"/>
      <c r="E91" s="122"/>
    </row>
    <row r="92" spans="1:5" s="123" customFormat="1" ht="15" customHeight="1">
      <c r="A92" s="119"/>
      <c r="B92" s="120"/>
      <c r="C92" s="121"/>
      <c r="D92" s="121"/>
      <c r="E92" s="122"/>
    </row>
    <row r="93" spans="1:5" s="123" customFormat="1" ht="15" customHeight="1">
      <c r="A93" s="119"/>
      <c r="B93" s="120"/>
      <c r="C93" s="121"/>
      <c r="D93" s="121"/>
      <c r="E93" s="122"/>
    </row>
    <row r="94" spans="1:5" s="133" customFormat="1" ht="15" customHeight="1">
      <c r="B94" s="134"/>
      <c r="C94" s="121"/>
      <c r="D94" s="121"/>
      <c r="E94" s="121"/>
    </row>
    <row r="95" spans="1:5" s="133" customFormat="1" ht="15" customHeight="1">
      <c r="B95" s="134"/>
      <c r="C95" s="121"/>
      <c r="D95" s="121"/>
      <c r="E95" s="121"/>
    </row>
    <row r="96" spans="1:5" s="133" customFormat="1" ht="15" customHeight="1">
      <c r="B96" s="134"/>
      <c r="C96" s="121"/>
      <c r="D96" s="121"/>
      <c r="E96" s="121"/>
    </row>
    <row r="97" spans="1:9" s="133" customFormat="1" ht="15" customHeight="1">
      <c r="B97" s="134"/>
      <c r="C97" s="121"/>
      <c r="D97" s="121"/>
      <c r="E97" s="121"/>
    </row>
    <row r="98" spans="1:9" s="133" customFormat="1" ht="15" customHeight="1">
      <c r="B98" s="134"/>
      <c r="C98" s="121"/>
      <c r="D98" s="121"/>
      <c r="E98" s="121"/>
    </row>
    <row r="99" spans="1:9" s="133" customFormat="1" ht="15" customHeight="1">
      <c r="B99" s="134"/>
      <c r="C99" s="121"/>
      <c r="D99" s="121"/>
      <c r="E99" s="121"/>
    </row>
    <row r="100" spans="1:9" s="133" customFormat="1" ht="15" customHeight="1">
      <c r="B100" s="134"/>
      <c r="C100" s="121"/>
      <c r="D100" s="121"/>
      <c r="E100" s="121"/>
    </row>
    <row r="101" spans="1:9" s="133" customFormat="1" ht="15" customHeight="1">
      <c r="B101" s="134"/>
      <c r="C101" s="121"/>
      <c r="D101" s="121"/>
      <c r="E101" s="121"/>
    </row>
    <row r="102" spans="1:9" s="133" customFormat="1" ht="15" customHeight="1">
      <c r="B102" s="134"/>
      <c r="C102" s="121"/>
      <c r="D102" s="121"/>
      <c r="E102" s="121"/>
    </row>
    <row r="103" spans="1:9" s="136" customFormat="1" ht="15" customHeight="1">
      <c r="A103" s="135"/>
      <c r="B103" s="134"/>
      <c r="C103" s="121"/>
      <c r="D103" s="121"/>
      <c r="E103" s="121"/>
      <c r="F103" s="133"/>
      <c r="G103" s="133"/>
    </row>
    <row r="104" spans="1:9" ht="15" customHeight="1">
      <c r="A104" s="114"/>
      <c r="B104" s="134"/>
      <c r="C104" s="121"/>
      <c r="D104" s="121"/>
      <c r="E104" s="121"/>
      <c r="F104" s="133"/>
    </row>
    <row r="108" spans="1:9">
      <c r="I108" s="137"/>
    </row>
  </sheetData>
  <sortState columnSort="1" ref="E33:I36">
    <sortCondition ref="E33:I33"/>
  </sortState>
  <pageMargins left="0.7" right="0.7" top="0.75" bottom="0.75" header="0.3" footer="0.3"/>
  <pageSetup paperSize="9" orientation="portrait" verticalDpi="14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y 0 q r U I 8 S u U a n A A A A + Q A A A B I A H A B D b 2 5 m a W c v U G F j a 2 F n Z S 5 4 b W w g o h g A K K A U A A A A A A A A A A A A A A A A A A A A A A A A A A A A h Y + 9 D o I w G E V f h X S n f 0 S j 5 K M M r q I m J s a 1 Y o V G K I Y W y 7 s 5 + E i + g i S K u j n e k z O c + 7 j d I e 3 r K r i q 1 u r G J I h h i g J l 8 u a o T Z G g z p 3 C G U o F b G R + l o U K B t n Y u L f H B J X O X W J C v P f Y R 7 h p C 8 I p Z W S f L b d 5 q W q J P r L + L 4 f a W C d N r p C A 3 S t G c D x l e M L m H L O I M i A j h 0 y b r 8 O H Z E y B / E B Y d J X r W i X M I V y t g Y w T y P u G e A J Q S w M E F A A C A A g A y 0 q r 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K q 1 A o i k e 4 D g A A A B E A A A A T A B w A R m 9 y b X V s Y X M v U 2 V j d G l v b j E u b S C i G A A o o B Q A A A A A A A A A A A A A A A A A A A A A A A A A A A A r T k 0 u y c z P U w i G 0 I b W A F B L A Q I t A B Q A A g A I A M t K q 1 C P E r l G p w A A A P k A A A A S A A A A A A A A A A A A A A A A A A A A A A B D b 2 5 m a W c v U G F j a 2 F n Z S 5 4 b W x Q S w E C L Q A U A A I A C A D L S q t Q D 8 r p q 6 Q A A A D p A A A A E w A A A A A A A A A A A A A A A A D z A A A A W 0 N v b n R l b n R f V H l w Z X N d L n h t b F B L A Q I t A B Q A A g A I A M t K q 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u E m h + q n z T b q b X i m S u 9 j B A A A A A A I A A A A A A A N m A A D A A A A A E A A A A I l z e J w t K F v 9 P y 0 n k r k h q y c A A A A A B I A A A K A A A A A Q A A A A H o I y A t B L 9 D c E U I J N k 4 6 R v l A A A A C + M 7 Q a q q k 9 2 x 0 r I r D 2 7 N a a j E 0 d W q X / Q E p A Y 0 A w Z o a 6 s i t b p 4 p u U q u y I E 4 Y F r F m q l N 6 d t i W G J F 1 0 k g F F 6 + w k a z H p A Q o b h 0 K t L x 8 F z t v Q W H 2 N B Q A A A B y k J j o b R 9 4 h Z L u k 6 n K 7 I J P I P 2 s g w = = < / D a t a M a s h u p > 
</file>

<file path=customXml/itemProps1.xml><?xml version="1.0" encoding="utf-8"?>
<ds:datastoreItem xmlns:ds="http://schemas.openxmlformats.org/officeDocument/2006/customXml" ds:itemID="{AB342D97-B0AA-41BF-BA78-5337AE5EE4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13</vt:i4>
      </vt:variant>
    </vt:vector>
  </HeadingPairs>
  <TitlesOfParts>
    <vt:vector size="13" baseType="lpstr">
      <vt:lpstr>Front</vt:lpstr>
      <vt:lpstr>Contact info</vt:lpstr>
      <vt:lpstr>Contents</vt:lpstr>
      <vt:lpstr>APM definition</vt:lpstr>
      <vt:lpstr>1 APM</vt:lpstr>
      <vt:lpstr>2 Results and key figures</vt:lpstr>
      <vt:lpstr>3 Income</vt:lpstr>
      <vt:lpstr>4 Expences</vt:lpstr>
      <vt:lpstr>5 Margins</vt:lpstr>
      <vt:lpstr>6 Lending</vt:lpstr>
      <vt:lpstr>7 Deposits</vt:lpstr>
      <vt:lpstr>8 Customers</vt:lpstr>
      <vt:lpstr>9 Macro sensitivity</vt:lpstr>
    </vt:vector>
  </TitlesOfParts>
  <Company>SpareBank1 Østlandet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Frode Nipseth Kleven</cp:lastModifiedBy>
  <dcterms:created xsi:type="dcterms:W3CDTF">2017-12-01T09:54:14Z</dcterms:created>
  <dcterms:modified xsi:type="dcterms:W3CDTF">2020-08-06T16:07:08Z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522f8-dde9-421e-9a4d-85fac4e712b6_Enabled">
    <vt:lpwstr>True</vt:lpwstr>
  </property>
  <property fmtid="{D5CDD505-2E9C-101B-9397-08002B2CF9AE}" pid="3" name="MSIP_Label_38f522f8-dde9-421e-9a4d-85fac4e712b6_SiteId">
    <vt:lpwstr>8c39e660-8fca-4445-8047-ade8999d2570</vt:lpwstr>
  </property>
  <property fmtid="{D5CDD505-2E9C-101B-9397-08002B2CF9AE}" pid="4" name="MSIP_Label_38f522f8-dde9-421e-9a4d-85fac4e712b6_Owner">
    <vt:lpwstr>z.marius.mosholen@sb1ostlandet.no</vt:lpwstr>
  </property>
  <property fmtid="{D5CDD505-2E9C-101B-9397-08002B2CF9AE}" pid="5" name="MSIP_Label_38f522f8-dde9-421e-9a4d-85fac4e712b6_SetDate">
    <vt:lpwstr>2019-12-17T05:05:10.3016808Z</vt:lpwstr>
  </property>
  <property fmtid="{D5CDD505-2E9C-101B-9397-08002B2CF9AE}" pid="6" name="MSIP_Label_38f522f8-dde9-421e-9a4d-85fac4e712b6_Name">
    <vt:lpwstr>Intern</vt:lpwstr>
  </property>
  <property fmtid="{D5CDD505-2E9C-101B-9397-08002B2CF9AE}" pid="7" name="MSIP_Label_38f522f8-dde9-421e-9a4d-85fac4e712b6_Application">
    <vt:lpwstr>Microsoft Azure Information Protection</vt:lpwstr>
  </property>
  <property fmtid="{D5CDD505-2E9C-101B-9397-08002B2CF9AE}" pid="8" name="MSIP_Label_38f522f8-dde9-421e-9a4d-85fac4e712b6_ActionId">
    <vt:lpwstr>78b8061c-8f8d-4f61-9180-f016b4acbc56</vt:lpwstr>
  </property>
  <property fmtid="{D5CDD505-2E9C-101B-9397-08002B2CF9AE}" pid="9" name="MSIP_Label_38f522f8-dde9-421e-9a4d-85fac4e712b6_Extended_MSFT_Method">
    <vt:lpwstr>Automatic</vt:lpwstr>
  </property>
  <property fmtid="{D5CDD505-2E9C-101B-9397-08002B2CF9AE}" pid="10" name="MSIP_Label_e2178bd9-03cb-4874-80e6-5f216f933119_Enabled">
    <vt:lpwstr>True</vt:lpwstr>
  </property>
  <property fmtid="{D5CDD505-2E9C-101B-9397-08002B2CF9AE}" pid="11" name="MSIP_Label_e2178bd9-03cb-4874-80e6-5f216f933119_SiteId">
    <vt:lpwstr>8c39e660-8fca-4445-8047-ade8999d2570</vt:lpwstr>
  </property>
  <property fmtid="{D5CDD505-2E9C-101B-9397-08002B2CF9AE}" pid="12" name="MSIP_Label_e2178bd9-03cb-4874-80e6-5f216f933119_Owner">
    <vt:lpwstr>z.marius.mosholen@sb1ostlandet.no</vt:lpwstr>
  </property>
  <property fmtid="{D5CDD505-2E9C-101B-9397-08002B2CF9AE}" pid="13" name="MSIP_Label_e2178bd9-03cb-4874-80e6-5f216f933119_SetDate">
    <vt:lpwstr>2019-12-17T05:05:10.3016808Z</vt:lpwstr>
  </property>
  <property fmtid="{D5CDD505-2E9C-101B-9397-08002B2CF9AE}" pid="14" name="MSIP_Label_e2178bd9-03cb-4874-80e6-5f216f933119_Name">
    <vt:lpwstr>Intern</vt:lpwstr>
  </property>
  <property fmtid="{D5CDD505-2E9C-101B-9397-08002B2CF9AE}" pid="15" name="MSIP_Label_e2178bd9-03cb-4874-80e6-5f216f933119_Application">
    <vt:lpwstr>Microsoft Azure Information Protection</vt:lpwstr>
  </property>
  <property fmtid="{D5CDD505-2E9C-101B-9397-08002B2CF9AE}" pid="16" name="MSIP_Label_e2178bd9-03cb-4874-80e6-5f216f933119_ActionId">
    <vt:lpwstr>78b8061c-8f8d-4f61-9180-f016b4acbc56</vt:lpwstr>
  </property>
  <property fmtid="{D5CDD505-2E9C-101B-9397-08002B2CF9AE}" pid="17" name="MSIP_Label_e2178bd9-03cb-4874-80e6-5f216f933119_Parent">
    <vt:lpwstr>38f522f8-dde9-421e-9a4d-85fac4e712b6</vt:lpwstr>
  </property>
  <property fmtid="{D5CDD505-2E9C-101B-9397-08002B2CF9AE}" pid="18" name="MSIP_Label_e2178bd9-03cb-4874-80e6-5f216f933119_Extended_MSFT_Method">
    <vt:lpwstr>Automatic</vt:lpwstr>
  </property>
  <property fmtid="{D5CDD505-2E9C-101B-9397-08002B2CF9AE}" pid="19" name="Sensitivity">
    <vt:lpwstr>Intern Intern</vt:lpwstr>
  </property>
</Properties>
</file>