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M:\INTERNKONTROLL\Compliance\Pilar 3\2020\"/>
    </mc:Choice>
  </mc:AlternateContent>
  <xr:revisionPtr revIDLastSave="0" documentId="13_ncr:1_{B78505FC-BC40-4BDE-9512-4E9978F59C6D}" xr6:coauthVersionLast="45" xr6:coauthVersionMax="45" xr10:uidLastSave="{00000000-0000-0000-0000-000000000000}"/>
  <bookViews>
    <workbookView xWindow="-28920" yWindow="-120" windowWidth="29040" windowHeight="15840" activeTab="6" xr2:uid="{00000000-000D-0000-FFFF-FFFF00000000}"/>
  </bookViews>
  <sheets>
    <sheet name="Contents" sheetId="1" r:id="rId1"/>
    <sheet name="1" sheetId="5" r:id="rId2"/>
    <sheet name="3" sheetId="7" r:id="rId3"/>
    <sheet name="4" sheetId="57" r:id="rId4"/>
    <sheet name="6" sheetId="3" r:id="rId5"/>
    <sheet name="9" sheetId="80" r:id="rId6"/>
    <sheet name="10" sheetId="83" r:id="rId7"/>
    <sheet name="11" sheetId="9" r:id="rId8"/>
    <sheet name="12" sheetId="94" r:id="rId9"/>
    <sheet name="13" sheetId="13" r:id="rId10"/>
    <sheet name="14" sheetId="11" r:id="rId11"/>
    <sheet name="15" sheetId="96" r:id="rId12"/>
    <sheet name="16" sheetId="95" r:id="rId13"/>
    <sheet name="17" sheetId="97" r:id="rId14"/>
    <sheet name="18" sheetId="98" r:id="rId15"/>
    <sheet name="22" sheetId="20" r:id="rId16"/>
    <sheet name="23" sheetId="21" r:id="rId17"/>
    <sheet name="24" sheetId="22" r:id="rId18"/>
    <sheet name="31" sheetId="30" r:id="rId19"/>
    <sheet name="48" sheetId="50" r:id="rId20"/>
    <sheet name="49" sheetId="91" r:id="rId21"/>
    <sheet name="53" sheetId="92" r:id="rId22"/>
  </sheets>
  <externalReferences>
    <externalReference r:id="rId23"/>
    <externalReference r:id="rId24"/>
    <externalReference r:id="rId25"/>
  </externalReferences>
  <definedNames>
    <definedName name="__123Graph_ABALADAGS" localSheetId="1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5" hidden="1">[1]Tabell!#REF!</definedName>
    <definedName name="__123Graph_ABALADAGS" localSheetId="16" hidden="1">[1]Tabell!#REF!</definedName>
    <definedName name="__123Graph_ABALADAGS" localSheetId="17" hidden="1">[1]Tabell!#REF!</definedName>
    <definedName name="__123Graph_ABALADAGS" localSheetId="2" hidden="1">[1]Tabell!#REF!</definedName>
    <definedName name="__123Graph_ABALADAGS" localSheetId="3" hidden="1">[1]Tabell!#REF!</definedName>
    <definedName name="__123Graph_ABALADAGS" localSheetId="19" hidden="1">[1]Tabell!#REF!</definedName>
    <definedName name="__123Graph_ABALADAGS" localSheetId="21" hidden="1">[1]Tabell!#REF!</definedName>
    <definedName name="__123Graph_ABALADAGS" localSheetId="4" hidden="1">[1]Tabell!#REF!</definedName>
    <definedName name="__123Graph_ABALADAGS" localSheetId="5" hidden="1">[1]Tabell!#REF!</definedName>
    <definedName name="__123Graph_ABALADAGS" hidden="1">[1]Tabell!#REF!</definedName>
    <definedName name="__123Graph_BBALADAGS" localSheetId="1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5" hidden="1">[1]Tabell!#REF!</definedName>
    <definedName name="__123Graph_BBALADAGS" localSheetId="16" hidden="1">[1]Tabell!#REF!</definedName>
    <definedName name="__123Graph_BBALADAGS" localSheetId="17" hidden="1">[1]Tabell!#REF!</definedName>
    <definedName name="__123Graph_BBALADAGS" localSheetId="2" hidden="1">[1]Tabell!#REF!</definedName>
    <definedName name="__123Graph_BBALADAGS" localSheetId="3" hidden="1">[1]Tabell!#REF!</definedName>
    <definedName name="__123Graph_BBALADAGS" localSheetId="19" hidden="1">[1]Tabell!#REF!</definedName>
    <definedName name="__123Graph_BBALADAGS" localSheetId="21" hidden="1">[1]Tabell!#REF!</definedName>
    <definedName name="__123Graph_BBALADAGS" localSheetId="4" hidden="1">[1]Tabell!#REF!</definedName>
    <definedName name="__123Graph_BBALADAGS" localSheetId="5" hidden="1">[1]Tabell!#REF!</definedName>
    <definedName name="__123Graph_BBALADAGS" hidden="1">[1]Tabell!#REF!</definedName>
    <definedName name="__123Graph_CBALADAGS" localSheetId="1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5" hidden="1">[1]Tabell!#REF!</definedName>
    <definedName name="__123Graph_CBALADAGS" localSheetId="16" hidden="1">[1]Tabell!#REF!</definedName>
    <definedName name="__123Graph_CBALADAGS" localSheetId="17" hidden="1">[1]Tabell!#REF!</definedName>
    <definedName name="__123Graph_CBALADAGS" localSheetId="2" hidden="1">[1]Tabell!#REF!</definedName>
    <definedName name="__123Graph_CBALADAGS" localSheetId="3" hidden="1">[1]Tabell!#REF!</definedName>
    <definedName name="__123Graph_CBALADAGS" localSheetId="19" hidden="1">[1]Tabell!#REF!</definedName>
    <definedName name="__123Graph_CBALADAGS" localSheetId="21" hidden="1">[1]Tabell!#REF!</definedName>
    <definedName name="__123Graph_CBALADAGS" localSheetId="4" hidden="1">[1]Tabell!#REF!</definedName>
    <definedName name="__123Graph_CBALADAGS" localSheetId="5" hidden="1">[1]Tabell!#REF!</definedName>
    <definedName name="__123Graph_CBALADAGS" hidden="1">[1]Tabell!#REF!</definedName>
    <definedName name="__123Graph_DBALADAGS" localSheetId="1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5" hidden="1">[1]Tabell!#REF!</definedName>
    <definedName name="__123Graph_DBALADAGS" localSheetId="16" hidden="1">[1]Tabell!#REF!</definedName>
    <definedName name="__123Graph_DBALADAGS" localSheetId="17" hidden="1">[1]Tabell!#REF!</definedName>
    <definedName name="__123Graph_DBALADAGS" localSheetId="2" hidden="1">[1]Tabell!#REF!</definedName>
    <definedName name="__123Graph_DBALADAGS" localSheetId="3" hidden="1">[1]Tabell!#REF!</definedName>
    <definedName name="__123Graph_DBALADAGS" localSheetId="19" hidden="1">[1]Tabell!#REF!</definedName>
    <definedName name="__123Graph_DBALADAGS" localSheetId="21" hidden="1">[1]Tabell!#REF!</definedName>
    <definedName name="__123Graph_DBALADAGS" localSheetId="4" hidden="1">[1]Tabell!#REF!</definedName>
    <definedName name="__123Graph_DBALADAGS" localSheetId="5" hidden="1">[1]Tabell!#REF!</definedName>
    <definedName name="__123Graph_DBALADAGS" hidden="1">[1]Tabell!#REF!</definedName>
    <definedName name="__123Graph_EBALADAGS" localSheetId="1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5" hidden="1">[1]Tabell!#REF!</definedName>
    <definedName name="__123Graph_EBALADAGS" localSheetId="16" hidden="1">[1]Tabell!#REF!</definedName>
    <definedName name="__123Graph_EBALADAGS" localSheetId="17" hidden="1">[1]Tabell!#REF!</definedName>
    <definedName name="__123Graph_EBALADAGS" localSheetId="2" hidden="1">[1]Tabell!#REF!</definedName>
    <definedName name="__123Graph_EBALADAGS" localSheetId="3" hidden="1">[1]Tabell!#REF!</definedName>
    <definedName name="__123Graph_EBALADAGS" localSheetId="19" hidden="1">[1]Tabell!#REF!</definedName>
    <definedName name="__123Graph_EBALADAGS" localSheetId="21" hidden="1">[1]Tabell!#REF!</definedName>
    <definedName name="__123Graph_EBALADAGS" localSheetId="4" hidden="1">[1]Tabell!#REF!</definedName>
    <definedName name="__123Graph_EBALADAGS" localSheetId="5" hidden="1">[1]Tabell!#REF!</definedName>
    <definedName name="__123Graph_EBALADAGS" hidden="1">[1]Tabell!#REF!</definedName>
    <definedName name="__123Graph_FBALADAGS" localSheetId="1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5" hidden="1">[1]Tabell!#REF!</definedName>
    <definedName name="__123Graph_FBALADAGS" localSheetId="16" hidden="1">[1]Tabell!#REF!</definedName>
    <definedName name="__123Graph_FBALADAGS" localSheetId="17" hidden="1">[1]Tabell!#REF!</definedName>
    <definedName name="__123Graph_FBALADAGS" localSheetId="2" hidden="1">[1]Tabell!#REF!</definedName>
    <definedName name="__123Graph_FBALADAGS" localSheetId="3" hidden="1">[1]Tabell!#REF!</definedName>
    <definedName name="__123Graph_FBALADAGS" localSheetId="19" hidden="1">[1]Tabell!#REF!</definedName>
    <definedName name="__123Graph_FBALADAGS" localSheetId="21" hidden="1">[1]Tabell!#REF!</definedName>
    <definedName name="__123Graph_FBALADAGS" localSheetId="4" hidden="1">[1]Tabell!#REF!</definedName>
    <definedName name="__123Graph_FBALADAGS" localSheetId="5" hidden="1">[1]Tabell!#REF!</definedName>
    <definedName name="__123Graph_FBALADAGS" hidden="1">[1]Tabell!#REF!</definedName>
    <definedName name="__123Graph_LBL_ABALADAGS" localSheetId="1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5" hidden="1">[1]Tabell!#REF!</definedName>
    <definedName name="__123Graph_LBL_ABALADAGS" localSheetId="16" hidden="1">[1]Tabell!#REF!</definedName>
    <definedName name="__123Graph_LBL_ABALADAGS" localSheetId="17" hidden="1">[1]Tabell!#REF!</definedName>
    <definedName name="__123Graph_LBL_ABALADAGS" localSheetId="2" hidden="1">[1]Tabell!#REF!</definedName>
    <definedName name="__123Graph_LBL_ABALADAGS" localSheetId="3" hidden="1">[1]Tabell!#REF!</definedName>
    <definedName name="__123Graph_LBL_ABALADAGS" localSheetId="19" hidden="1">[1]Tabell!#REF!</definedName>
    <definedName name="__123Graph_LBL_ABALADAGS" localSheetId="21" hidden="1">[1]Tabell!#REF!</definedName>
    <definedName name="__123Graph_LBL_ABALADAGS" localSheetId="4" hidden="1">[1]Tabell!#REF!</definedName>
    <definedName name="__123Graph_LBL_ABALADAGS" localSheetId="5" hidden="1">[1]Tabell!#REF!</definedName>
    <definedName name="__123Graph_LBL_ABALADAGS" hidden="1">[1]Tabell!#REF!</definedName>
    <definedName name="__123Graph_LBL_BBALADAGS" localSheetId="1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5" hidden="1">[1]Tabell!#REF!</definedName>
    <definedName name="__123Graph_LBL_BBALADAGS" localSheetId="16" hidden="1">[1]Tabell!#REF!</definedName>
    <definedName name="__123Graph_LBL_BBALADAGS" localSheetId="17" hidden="1">[1]Tabell!#REF!</definedName>
    <definedName name="__123Graph_LBL_BBALADAGS" localSheetId="2" hidden="1">[1]Tabell!#REF!</definedName>
    <definedName name="__123Graph_LBL_BBALADAGS" localSheetId="3" hidden="1">[1]Tabell!#REF!</definedName>
    <definedName name="__123Graph_LBL_BBALADAGS" localSheetId="19" hidden="1">[1]Tabell!#REF!</definedName>
    <definedName name="__123Graph_LBL_BBALADAGS" localSheetId="21" hidden="1">[1]Tabell!#REF!</definedName>
    <definedName name="__123Graph_LBL_BBALADAGS" localSheetId="4" hidden="1">[1]Tabell!#REF!</definedName>
    <definedName name="__123Graph_LBL_BBALADAGS" localSheetId="5" hidden="1">[1]Tabell!#REF!</definedName>
    <definedName name="__123Graph_LBL_BBALADAGS" hidden="1">[1]Tabell!#REF!</definedName>
    <definedName name="__123Graph_LBL_CBALADAGS" localSheetId="1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5" hidden="1">[1]Tabell!#REF!</definedName>
    <definedName name="__123Graph_LBL_CBALADAGS" localSheetId="16" hidden="1">[1]Tabell!#REF!</definedName>
    <definedName name="__123Graph_LBL_CBALADAGS" localSheetId="17" hidden="1">[1]Tabell!#REF!</definedName>
    <definedName name="__123Graph_LBL_CBALADAGS" localSheetId="2" hidden="1">[1]Tabell!#REF!</definedName>
    <definedName name="__123Graph_LBL_CBALADAGS" localSheetId="3" hidden="1">[1]Tabell!#REF!</definedName>
    <definedName name="__123Graph_LBL_CBALADAGS" localSheetId="19" hidden="1">[1]Tabell!#REF!</definedName>
    <definedName name="__123Graph_LBL_CBALADAGS" localSheetId="21" hidden="1">[1]Tabell!#REF!</definedName>
    <definedName name="__123Graph_LBL_CBALADAGS" localSheetId="4" hidden="1">[1]Tabell!#REF!</definedName>
    <definedName name="__123Graph_LBL_CBALADAGS" localSheetId="5" hidden="1">[1]Tabell!#REF!</definedName>
    <definedName name="__123Graph_LBL_CBALADAGS" hidden="1">[1]Tabell!#REF!</definedName>
    <definedName name="__123Graph_LBL_DBALADAGS" localSheetId="1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5" hidden="1">[1]Tabell!#REF!</definedName>
    <definedName name="__123Graph_LBL_DBALADAGS" localSheetId="16" hidden="1">[1]Tabell!#REF!</definedName>
    <definedName name="__123Graph_LBL_DBALADAGS" localSheetId="17" hidden="1">[1]Tabell!#REF!</definedName>
    <definedName name="__123Graph_LBL_DBALADAGS" localSheetId="2" hidden="1">[1]Tabell!#REF!</definedName>
    <definedName name="__123Graph_LBL_DBALADAGS" localSheetId="3" hidden="1">[1]Tabell!#REF!</definedName>
    <definedName name="__123Graph_LBL_DBALADAGS" localSheetId="19" hidden="1">[1]Tabell!#REF!</definedName>
    <definedName name="__123Graph_LBL_DBALADAGS" localSheetId="21" hidden="1">[1]Tabell!#REF!</definedName>
    <definedName name="__123Graph_LBL_DBALADAGS" localSheetId="4" hidden="1">[1]Tabell!#REF!</definedName>
    <definedName name="__123Graph_LBL_DBALADAGS" localSheetId="5" hidden="1">[1]Tabell!#REF!</definedName>
    <definedName name="__123Graph_LBL_DBALADAGS" hidden="1">[1]Tabell!#REF!</definedName>
    <definedName name="__123Graph_LBL_EBALADAGS" localSheetId="1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5" hidden="1">[1]Tabell!#REF!</definedName>
    <definedName name="__123Graph_LBL_EBALADAGS" localSheetId="16" hidden="1">[1]Tabell!#REF!</definedName>
    <definedName name="__123Graph_LBL_EBALADAGS" localSheetId="17" hidden="1">[1]Tabell!#REF!</definedName>
    <definedName name="__123Graph_LBL_EBALADAGS" localSheetId="2" hidden="1">[1]Tabell!#REF!</definedName>
    <definedName name="__123Graph_LBL_EBALADAGS" localSheetId="3" hidden="1">[1]Tabell!#REF!</definedName>
    <definedName name="__123Graph_LBL_EBALADAGS" localSheetId="19" hidden="1">[1]Tabell!#REF!</definedName>
    <definedName name="__123Graph_LBL_EBALADAGS" localSheetId="21" hidden="1">[1]Tabell!#REF!</definedName>
    <definedName name="__123Graph_LBL_EBALADAGS" localSheetId="4" hidden="1">[1]Tabell!#REF!</definedName>
    <definedName name="__123Graph_LBL_EBALADAGS" localSheetId="5" hidden="1">[1]Tabell!#REF!</definedName>
    <definedName name="__123Graph_LBL_EBALADAGS" hidden="1">[1]Tabell!#REF!</definedName>
    <definedName name="__123Graph_LBL_FBALADAGS" localSheetId="1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5" hidden="1">[1]Tabell!#REF!</definedName>
    <definedName name="__123Graph_LBL_FBALADAGS" localSheetId="16" hidden="1">[1]Tabell!#REF!</definedName>
    <definedName name="__123Graph_LBL_FBALADAGS" localSheetId="17" hidden="1">[1]Tabell!#REF!</definedName>
    <definedName name="__123Graph_LBL_FBALADAGS" localSheetId="2" hidden="1">[1]Tabell!#REF!</definedName>
    <definedName name="__123Graph_LBL_FBALADAGS" localSheetId="3" hidden="1">[1]Tabell!#REF!</definedName>
    <definedName name="__123Graph_LBL_FBALADAGS" localSheetId="19" hidden="1">[1]Tabell!#REF!</definedName>
    <definedName name="__123Graph_LBL_FBALADAGS" localSheetId="21" hidden="1">[1]Tabell!#REF!</definedName>
    <definedName name="__123Graph_LBL_FBALADAGS" localSheetId="4" hidden="1">[1]Tabell!#REF!</definedName>
    <definedName name="__123Graph_LBL_FBALADAGS" localSheetId="5" hidden="1">[1]Tabell!#REF!</definedName>
    <definedName name="__123Graph_LBL_FBALADAGS" hidden="1">[1]Tabell!#REF!</definedName>
    <definedName name="__123Graph_XBALADAGS" localSheetId="1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5" hidden="1">[1]Tabell!#REF!</definedName>
    <definedName name="__123Graph_XBALADAGS" localSheetId="16" hidden="1">[1]Tabell!#REF!</definedName>
    <definedName name="__123Graph_XBALADAGS" localSheetId="17" hidden="1">[1]Tabell!#REF!</definedName>
    <definedName name="__123Graph_XBALADAGS" localSheetId="2" hidden="1">[1]Tabell!#REF!</definedName>
    <definedName name="__123Graph_XBALADAGS" localSheetId="3" hidden="1">[1]Tabell!#REF!</definedName>
    <definedName name="__123Graph_XBALADAGS" localSheetId="19" hidden="1">[1]Tabell!#REF!</definedName>
    <definedName name="__123Graph_XBALADAGS" localSheetId="21" hidden="1">[1]Tabell!#REF!</definedName>
    <definedName name="__123Graph_XBALADAGS" localSheetId="4" hidden="1">[1]Tabell!#REF!</definedName>
    <definedName name="__123Graph_XBALADAGS" localSheetId="5" hidden="1">[1]Tabell!#REF!</definedName>
    <definedName name="__123Graph_XBALADAGS" hidden="1">[1]Tabell!#REF!</definedName>
    <definedName name="_a10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0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1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5" hidden="1">'[2]Market Cap'!#REF!</definedName>
    <definedName name="_GSRATESR_2" localSheetId="16" hidden="1">'[2]Market Cap'!#REF!</definedName>
    <definedName name="_GSRATESR_2" localSheetId="17" hidden="1">'[2]Market Cap'!#REF!</definedName>
    <definedName name="_GSRATESR_2" localSheetId="2" hidden="1">'[2]Market Cap'!#REF!</definedName>
    <definedName name="_GSRATESR_2" localSheetId="3" hidden="1">'[2]Market Cap'!#REF!</definedName>
    <definedName name="_GSRATESR_2" localSheetId="19" hidden="1">'[2]Market Cap'!#REF!</definedName>
    <definedName name="_GSRATESR_2" localSheetId="21" hidden="1">'[2]Market Cap'!#REF!</definedName>
    <definedName name="_GSRATESR_2" localSheetId="4" hidden="1">'[2]Market Cap'!#REF!</definedName>
    <definedName name="_GSRATESR_2" localSheetId="5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1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2" hidden="1">#REF!</definedName>
    <definedName name="_Key1" localSheetId="3" hidden="1">#REF!</definedName>
    <definedName name="_Key1" localSheetId="19" hidden="1">#REF!</definedName>
    <definedName name="_Key1" localSheetId="21" hidden="1">#REF!</definedName>
    <definedName name="_Key1" localSheetId="4" hidden="1">#REF!</definedName>
    <definedName name="_Key1" localSheetId="5" hidden="1">#REF!</definedName>
    <definedName name="_Key1" hidden="1">#REF!</definedName>
    <definedName name="_Order1" hidden="1">255</definedName>
    <definedName name="_SA1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AAAA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B_Addin5" hidden="1">"AAB_Description for addin 5,Description for addin 5,Description for addin 5,Description for addin 5,Description for addin 5,Description for addin 5"</definedName>
    <definedName name="abc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1" hidden="1">[1]Tabell!#REF!</definedName>
    <definedName name="ads" localSheetId="6" hidden="1">[1]Tabell!#REF!</definedName>
    <definedName name="ads" localSheetId="7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5" hidden="1">[1]Tabell!#REF!</definedName>
    <definedName name="ads" localSheetId="16" hidden="1">[1]Tabell!#REF!</definedName>
    <definedName name="ads" localSheetId="17" hidden="1">[1]Tabell!#REF!</definedName>
    <definedName name="ads" localSheetId="2" hidden="1">[1]Tabell!#REF!</definedName>
    <definedName name="ads" localSheetId="3" hidden="1">[1]Tabell!#REF!</definedName>
    <definedName name="ads" localSheetId="19" hidden="1">[1]Tabell!#REF!</definedName>
    <definedName name="ads" localSheetId="21" hidden="1">[1]Tabell!#REF!</definedName>
    <definedName name="ads" localSheetId="4" hidden="1">[1]Tabell!#REF!</definedName>
    <definedName name="ads" localSheetId="5" hidden="1">[1]Tabell!#REF!</definedName>
    <definedName name="ads" hidden="1">[1]Tabell!#REF!</definedName>
    <definedName name="AS2DocOpenMode" hidden="1">"AS2DocumentEdit"</definedName>
    <definedName name="BLPB1" localSheetId="1" hidden="1">#REF!</definedName>
    <definedName name="BLPB1" localSheetId="6" hidden="1">#REF!</definedName>
    <definedName name="BLPB1" localSheetId="7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5" hidden="1">#REF!</definedName>
    <definedName name="BLPB1" localSheetId="16" hidden="1">#REF!</definedName>
    <definedName name="BLPB1" localSheetId="17" hidden="1">#REF!</definedName>
    <definedName name="BLPB1" localSheetId="2" hidden="1">#REF!</definedName>
    <definedName name="BLPB1" localSheetId="3" hidden="1">#REF!</definedName>
    <definedName name="BLPB1" localSheetId="19" hidden="1">#REF!</definedName>
    <definedName name="BLPB1" localSheetId="21" hidden="1">#REF!</definedName>
    <definedName name="BLPB1" localSheetId="4" hidden="1">#REF!</definedName>
    <definedName name="BLPB1" localSheetId="5" hidden="1">#REF!</definedName>
    <definedName name="BLPB1" hidden="1">#REF!</definedName>
    <definedName name="BLPB2" localSheetId="1" hidden="1">#REF!</definedName>
    <definedName name="BLPB2" localSheetId="6" hidden="1">#REF!</definedName>
    <definedName name="BLPB2" localSheetId="7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5" hidden="1">#REF!</definedName>
    <definedName name="BLPB2" localSheetId="16" hidden="1">#REF!</definedName>
    <definedName name="BLPB2" localSheetId="17" hidden="1">#REF!</definedName>
    <definedName name="BLPB2" localSheetId="2" hidden="1">#REF!</definedName>
    <definedName name="BLPB2" localSheetId="3" hidden="1">#REF!</definedName>
    <definedName name="BLPB2" localSheetId="19" hidden="1">#REF!</definedName>
    <definedName name="BLPB2" localSheetId="21" hidden="1">#REF!</definedName>
    <definedName name="BLPB2" localSheetId="4" hidden="1">#REF!</definedName>
    <definedName name="BLPB2" localSheetId="5" hidden="1">#REF!</definedName>
    <definedName name="BLPB2" hidden="1">#REF!</definedName>
    <definedName name="BLPH1" localSheetId="1" hidden="1">#REF!</definedName>
    <definedName name="BLPH1" localSheetId="6" hidden="1">#REF!</definedName>
    <definedName name="BLPH1" localSheetId="7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5" hidden="1">#REF!</definedName>
    <definedName name="BLPH1" localSheetId="16" hidden="1">#REF!</definedName>
    <definedName name="BLPH1" localSheetId="17" hidden="1">#REF!</definedName>
    <definedName name="BLPH1" localSheetId="2" hidden="1">#REF!</definedName>
    <definedName name="BLPH1" localSheetId="3" hidden="1">#REF!</definedName>
    <definedName name="BLPH1" localSheetId="19" hidden="1">#REF!</definedName>
    <definedName name="BLPH1" localSheetId="21" hidden="1">#REF!</definedName>
    <definedName name="BLPH1" localSheetId="4" hidden="1">#REF!</definedName>
    <definedName name="BLPH1" localSheetId="5" hidden="1">#REF!</definedName>
    <definedName name="BLPH1" hidden="1">#REF!</definedName>
    <definedName name="BLPH2" localSheetId="1" hidden="1">#REF!</definedName>
    <definedName name="BLPH2" localSheetId="6" hidden="1">#REF!</definedName>
    <definedName name="BLPH2" localSheetId="7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5" hidden="1">#REF!</definedName>
    <definedName name="BLPH2" localSheetId="16" hidden="1">#REF!</definedName>
    <definedName name="BLPH2" localSheetId="17" hidden="1">#REF!</definedName>
    <definedName name="BLPH2" localSheetId="2" hidden="1">#REF!</definedName>
    <definedName name="BLPH2" localSheetId="3" hidden="1">#REF!</definedName>
    <definedName name="BLPH2" localSheetId="19" hidden="1">#REF!</definedName>
    <definedName name="BLPH2" localSheetId="21" hidden="1">#REF!</definedName>
    <definedName name="BLPH2" localSheetId="4" hidden="1">#REF!</definedName>
    <definedName name="BLPH2" localSheetId="5" hidden="1">#REF!</definedName>
    <definedName name="BLPH2" hidden="1">#REF!</definedName>
    <definedName name="BLPH3" localSheetId="1" hidden="1">#REF!</definedName>
    <definedName name="BLPH3" localSheetId="6" hidden="1">#REF!</definedName>
    <definedName name="BLPH3" localSheetId="7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5" hidden="1">#REF!</definedName>
    <definedName name="BLPH3" localSheetId="16" hidden="1">#REF!</definedName>
    <definedName name="BLPH3" localSheetId="17" hidden="1">#REF!</definedName>
    <definedName name="BLPH3" localSheetId="2" hidden="1">#REF!</definedName>
    <definedName name="BLPH3" localSheetId="3" hidden="1">#REF!</definedName>
    <definedName name="BLPH3" localSheetId="19" hidden="1">#REF!</definedName>
    <definedName name="BLPH3" localSheetId="21" hidden="1">#REF!</definedName>
    <definedName name="BLPH3" localSheetId="4" hidden="1">#REF!</definedName>
    <definedName name="BLPH3" localSheetId="5" hidden="1">#REF!</definedName>
    <definedName name="BLPH3" hidden="1">#REF!</definedName>
    <definedName name="BLPH4" localSheetId="1" hidden="1">#REF!</definedName>
    <definedName name="BLPH4" localSheetId="6" hidden="1">#REF!</definedName>
    <definedName name="BLPH4" localSheetId="7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5" hidden="1">#REF!</definedName>
    <definedName name="BLPH4" localSheetId="16" hidden="1">#REF!</definedName>
    <definedName name="BLPH4" localSheetId="17" hidden="1">#REF!</definedName>
    <definedName name="BLPH4" localSheetId="2" hidden="1">#REF!</definedName>
    <definedName name="BLPH4" localSheetId="3" hidden="1">#REF!</definedName>
    <definedName name="BLPH4" localSheetId="19" hidden="1">#REF!</definedName>
    <definedName name="BLPH4" localSheetId="21" hidden="1">#REF!</definedName>
    <definedName name="BLPH4" localSheetId="4" hidden="1">#REF!</definedName>
    <definedName name="BLPH4" localSheetId="5" hidden="1">#REF!</definedName>
    <definedName name="BLPH4" hidden="1">#REF!</definedName>
    <definedName name="BLPH5" localSheetId="1" hidden="1">#REF!</definedName>
    <definedName name="BLPH5" localSheetId="6" hidden="1">#REF!</definedName>
    <definedName name="BLPH5" localSheetId="7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5" hidden="1">#REF!</definedName>
    <definedName name="BLPH5" localSheetId="16" hidden="1">#REF!</definedName>
    <definedName name="BLPH5" localSheetId="17" hidden="1">#REF!</definedName>
    <definedName name="BLPH5" localSheetId="2" hidden="1">#REF!</definedName>
    <definedName name="BLPH5" localSheetId="3" hidden="1">#REF!</definedName>
    <definedName name="BLPH5" localSheetId="19" hidden="1">#REF!</definedName>
    <definedName name="BLPH5" localSheetId="21" hidden="1">#REF!</definedName>
    <definedName name="BLPH5" localSheetId="4" hidden="1">#REF!</definedName>
    <definedName name="BLPH5" localSheetId="5" hidden="1">#REF!</definedName>
    <definedName name="BLPH5" hidden="1">#REF!</definedName>
    <definedName name="BLPH6" localSheetId="1" hidden="1">#REF!</definedName>
    <definedName name="BLPH6" localSheetId="6" hidden="1">#REF!</definedName>
    <definedName name="BLPH6" localSheetId="7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5" hidden="1">#REF!</definedName>
    <definedName name="BLPH6" localSheetId="16" hidden="1">#REF!</definedName>
    <definedName name="BLPH6" localSheetId="17" hidden="1">#REF!</definedName>
    <definedName name="BLPH6" localSheetId="2" hidden="1">#REF!</definedName>
    <definedName name="BLPH6" localSheetId="3" hidden="1">#REF!</definedName>
    <definedName name="BLPH6" localSheetId="19" hidden="1">#REF!</definedName>
    <definedName name="BLPH6" localSheetId="21" hidden="1">#REF!</definedName>
    <definedName name="BLPH6" localSheetId="4" hidden="1">#REF!</definedName>
    <definedName name="BLPH6" localSheetId="5" hidden="1">#REF!</definedName>
    <definedName name="BLPH6" hidden="1">#REF!</definedName>
    <definedName name="BLPH7" localSheetId="1" hidden="1">#REF!</definedName>
    <definedName name="BLPH7" localSheetId="6" hidden="1">#REF!</definedName>
    <definedName name="BLPH7" localSheetId="7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5" hidden="1">#REF!</definedName>
    <definedName name="BLPH7" localSheetId="16" hidden="1">#REF!</definedName>
    <definedName name="BLPH7" localSheetId="17" hidden="1">#REF!</definedName>
    <definedName name="BLPH7" localSheetId="2" hidden="1">#REF!</definedName>
    <definedName name="BLPH7" localSheetId="3" hidden="1">#REF!</definedName>
    <definedName name="BLPH7" localSheetId="19" hidden="1">#REF!</definedName>
    <definedName name="BLPH7" localSheetId="21" hidden="1">#REF!</definedName>
    <definedName name="BLPH7" localSheetId="4" hidden="1">#REF!</definedName>
    <definedName name="BLPH7" localSheetId="5" hidden="1">#REF!</definedName>
    <definedName name="BLPH7" hidden="1">#REF!</definedName>
    <definedName name="BLPH8" localSheetId="1" hidden="1">#REF!</definedName>
    <definedName name="BLPH8" localSheetId="6" hidden="1">#REF!</definedName>
    <definedName name="BLPH8" localSheetId="7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5" hidden="1">#REF!</definedName>
    <definedName name="BLPH8" localSheetId="16" hidden="1">#REF!</definedName>
    <definedName name="BLPH8" localSheetId="17" hidden="1">#REF!</definedName>
    <definedName name="BLPH8" localSheetId="2" hidden="1">#REF!</definedName>
    <definedName name="BLPH8" localSheetId="3" hidden="1">#REF!</definedName>
    <definedName name="BLPH8" localSheetId="19" hidden="1">#REF!</definedName>
    <definedName name="BLPH8" localSheetId="21" hidden="1">#REF!</definedName>
    <definedName name="BLPH8" localSheetId="4" hidden="1">#REF!</definedName>
    <definedName name="BLPH8" localSheetId="5" hidden="1">#REF!</definedName>
    <definedName name="BLPH8" hidden="1">#REF!</definedName>
    <definedName name="business_model" localSheetId="8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6" hidden="1">[1]Tabell!#REF!</definedName>
    <definedName name="dfhgd" localSheetId="8" hidden="1">[1]Tabell!#REF!</definedName>
    <definedName name="dfhgd" localSheetId="9" hidden="1">[1]Tabell!#REF!</definedName>
    <definedName name="dfhgd" localSheetId="10" hidden="1">[1]Tabell!#REF!</definedName>
    <definedName name="dfhgd" localSheetId="3" hidden="1">[1]Tabell!#REF!</definedName>
    <definedName name="dfhgd" localSheetId="19" hidden="1">[1]Tabell!#REF!</definedName>
    <definedName name="dfhgd" localSheetId="21" hidden="1">[1]Tabell!#REF!</definedName>
    <definedName name="dfhgd" localSheetId="5" hidden="1">[1]Tabell!#REF!</definedName>
    <definedName name="dfhgd" hidden="1">[1]Tabell!#REF!</definedName>
    <definedName name="E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6" hidden="1">[1]Tabell!#REF!</definedName>
    <definedName name="LI" localSheetId="8" hidden="1">[1]Tabell!#REF!</definedName>
    <definedName name="LI" localSheetId="9" hidden="1">[1]Tabell!#REF!</definedName>
    <definedName name="LI" localSheetId="10" hidden="1">[1]Tabell!#REF!</definedName>
    <definedName name="LI" localSheetId="3" hidden="1">[1]Tabell!#REF!</definedName>
    <definedName name="LI" localSheetId="19" hidden="1">[1]Tabell!#REF!</definedName>
    <definedName name="LI" localSheetId="21" hidden="1">[1]Tabell!#REF!</definedName>
    <definedName name="LI" localSheetId="5" hidden="1">[1]Tabell!#REF!</definedName>
    <definedName name="LI" hidden="1">[1]Tabell!#REF!</definedName>
    <definedName name="M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8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6" hidden="1">[1]Tabell!#REF!</definedName>
    <definedName name="TEST" localSheetId="8" hidden="1">[1]Tabell!#REF!</definedName>
    <definedName name="TEST" localSheetId="9" hidden="1">[1]Tabell!#REF!</definedName>
    <definedName name="TEST" localSheetId="10" hidden="1">[1]Tabell!#REF!</definedName>
    <definedName name="TEST" localSheetId="3" hidden="1">[1]Tabell!#REF!</definedName>
    <definedName name="TEST" localSheetId="19" hidden="1">[1]Tabell!#REF!</definedName>
    <definedName name="TEST" localSheetId="21" hidden="1">[1]Tabell!#REF!</definedName>
    <definedName name="TEST" localSheetId="5" hidden="1">[1]Tabell!#REF!</definedName>
    <definedName name="TEST" hidden="1">[1]Tabell!#REF!</definedName>
    <definedName name="u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8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1" hidden="1">[3]In99!#REF!</definedName>
    <definedName name="xxxxxxx" localSheetId="6" hidden="1">[3]In99!#REF!</definedName>
    <definedName name="xxxxxxx" localSheetId="7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5" hidden="1">[3]In99!#REF!</definedName>
    <definedName name="xxxxxxx" localSheetId="16" hidden="1">[3]In99!#REF!</definedName>
    <definedName name="xxxxxxx" localSheetId="17" hidden="1">[3]In99!#REF!</definedName>
    <definedName name="xxxxxxx" localSheetId="2" hidden="1">[3]In99!#REF!</definedName>
    <definedName name="xxxxxxx" localSheetId="3" hidden="1">[3]In99!#REF!</definedName>
    <definedName name="xxxxxxx" localSheetId="19" hidden="1">[3]In99!#REF!</definedName>
    <definedName name="xxxxxxx" localSheetId="21" hidden="1">[3]In99!#REF!</definedName>
    <definedName name="xxxxxxx" localSheetId="4" hidden="1">[3]In99!#REF!</definedName>
    <definedName name="xxxxxxx" localSheetId="5" hidden="1">[3]In99!#REF!</definedName>
    <definedName name="xxxxxxx" hidden="1">[3]In99!#REF!</definedName>
    <definedName name="Y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83" l="1"/>
  <c r="F34" i="50" l="1"/>
  <c r="F17" i="50"/>
  <c r="E17" i="50"/>
  <c r="F21" i="50"/>
  <c r="E21" i="50"/>
  <c r="J11" i="91" l="1"/>
  <c r="F39" i="50"/>
  <c r="E16" i="3"/>
  <c r="E36" i="57"/>
  <c r="E15" i="57"/>
  <c r="E37" i="57" l="1"/>
  <c r="E51" i="57" s="1"/>
  <c r="E69" i="57" s="1"/>
  <c r="E76" i="57" s="1"/>
  <c r="C26" i="5"/>
  <c r="C15" i="5"/>
  <c r="C20" i="5" s="1"/>
  <c r="G16" i="9"/>
  <c r="G15" i="9"/>
  <c r="G14" i="9"/>
  <c r="G13" i="9"/>
  <c r="G11" i="9"/>
  <c r="F14" i="9"/>
  <c r="F16" i="9"/>
  <c r="F15" i="9"/>
  <c r="F13" i="9"/>
  <c r="F11" i="9"/>
  <c r="D10" i="92" l="1"/>
  <c r="E13" i="30"/>
  <c r="D13" i="30"/>
  <c r="E48" i="80"/>
  <c r="E35" i="80"/>
  <c r="E42" i="80" s="1"/>
  <c r="D48" i="80"/>
  <c r="D35" i="80"/>
  <c r="D42" i="80" s="1"/>
  <c r="F16" i="3"/>
  <c r="F17" i="3" s="1"/>
  <c r="E17" i="3"/>
  <c r="G17" i="3" s="1"/>
  <c r="G15" i="3"/>
  <c r="G14" i="3"/>
  <c r="G13" i="3"/>
  <c r="G12" i="3"/>
  <c r="G11" i="3"/>
  <c r="E101" i="57"/>
  <c r="E100" i="57"/>
  <c r="E99" i="57"/>
  <c r="E56" i="57"/>
  <c r="E43" i="57"/>
  <c r="E50" i="57" s="1"/>
  <c r="G16" i="3" l="1"/>
  <c r="D41" i="80"/>
  <c r="E41" i="80"/>
  <c r="E71" i="57" l="1"/>
  <c r="E70" i="57"/>
  <c r="F16" i="50" l="1"/>
  <c r="F15" i="50"/>
  <c r="E15" i="50"/>
  <c r="C39" i="5" l="1"/>
  <c r="C28" i="5"/>
  <c r="C41" i="5" s="1"/>
  <c r="F27" i="50" l="1"/>
  <c r="F40" i="50" s="1"/>
  <c r="F41" i="50" s="1"/>
  <c r="E16" i="50"/>
  <c r="D20" i="5" l="1"/>
  <c r="E16" i="22" l="1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D16" i="22"/>
  <c r="T9" i="22"/>
  <c r="T10" i="22"/>
  <c r="T11" i="22"/>
  <c r="T12" i="22"/>
  <c r="T13" i="22"/>
  <c r="T14" i="22"/>
  <c r="T15" i="22"/>
  <c r="T8" i="22"/>
  <c r="T16" i="22" l="1"/>
  <c r="D31" i="11"/>
  <c r="D32" i="11" s="1"/>
  <c r="E20" i="13"/>
  <c r="E21" i="13" s="1"/>
  <c r="F20" i="13"/>
  <c r="F21" i="13" s="1"/>
  <c r="G20" i="13"/>
  <c r="G21" i="13" s="1"/>
  <c r="H20" i="13"/>
  <c r="I20" i="13"/>
  <c r="I21" i="13" s="1"/>
  <c r="J20" i="13"/>
  <c r="J21" i="13" s="1"/>
  <c r="K20" i="13"/>
  <c r="K21" i="13" s="1"/>
  <c r="L20" i="13"/>
  <c r="L21" i="13" s="1"/>
  <c r="M20" i="13"/>
  <c r="M21" i="13" s="1"/>
  <c r="N20" i="13"/>
  <c r="N21" i="13" s="1"/>
  <c r="O20" i="13"/>
  <c r="O21" i="13" s="1"/>
  <c r="P20" i="13"/>
  <c r="P21" i="13" s="1"/>
  <c r="Q20" i="13"/>
  <c r="Q21" i="13" s="1"/>
  <c r="R20" i="13"/>
  <c r="R21" i="13" s="1"/>
  <c r="S20" i="13"/>
  <c r="S21" i="13" s="1"/>
  <c r="T20" i="13"/>
  <c r="T21" i="13" s="1"/>
  <c r="U20" i="13"/>
  <c r="U21" i="13" s="1"/>
  <c r="V20" i="13"/>
  <c r="V21" i="13" s="1"/>
  <c r="W20" i="13"/>
  <c r="W21" i="13" s="1"/>
  <c r="X20" i="13"/>
  <c r="X21" i="13" s="1"/>
  <c r="D20" i="13"/>
  <c r="D21" i="13" s="1"/>
  <c r="E22" i="94"/>
  <c r="E23" i="94" s="1"/>
  <c r="D22" i="94"/>
  <c r="D23" i="94" s="1"/>
  <c r="Y20" i="13" l="1"/>
  <c r="Y21" i="13" s="1"/>
  <c r="H21" i="13"/>
  <c r="G9" i="9"/>
  <c r="F9" i="9"/>
  <c r="G18" i="9"/>
  <c r="G19" i="9" s="1"/>
  <c r="F18" i="9"/>
  <c r="F19" i="9" s="1"/>
</calcChain>
</file>

<file path=xl/sharedStrings.xml><?xml version="1.0" encoding="utf-8"?>
<sst xmlns="http://schemas.openxmlformats.org/spreadsheetml/2006/main" count="865" uniqueCount="555">
  <si>
    <t>Overview of RWAs</t>
  </si>
  <si>
    <t>Differences between accounting and regulatory scopes of consolidation and the mapping of financial statement categories with risk categories</t>
  </si>
  <si>
    <t>Main sources of differences between regulatory exposure amounts and carrying values in financial statements</t>
  </si>
  <si>
    <t>Total and average net amount of exposures</t>
  </si>
  <si>
    <t>Geographical breakdown of exposures</t>
  </si>
  <si>
    <t>Concentration of exposures by industry or counterparty types</t>
  </si>
  <si>
    <t>Maturity of exposures</t>
  </si>
  <si>
    <t>Credit quality of exposures by exposure class and instrument</t>
  </si>
  <si>
    <t>Credit quality of exposures by industry or counterparty types</t>
  </si>
  <si>
    <t>Credit quality of exposures by geography</t>
  </si>
  <si>
    <t>Ageing of past-due exposures</t>
  </si>
  <si>
    <t>Non-performing and forborne exposures</t>
  </si>
  <si>
    <t>Changes in the stock of general and specific credit risk adjustments</t>
  </si>
  <si>
    <t>Changes in the stock of defaulted and impaired loans and debt securities</t>
  </si>
  <si>
    <t>CRM techniques – Overview</t>
  </si>
  <si>
    <t>Standardised approach – Credit risk exposure and CRM effects</t>
  </si>
  <si>
    <t>Standardised approach</t>
  </si>
  <si>
    <t>Credit risk exposures by exposure class and PD range</t>
  </si>
  <si>
    <t>IRB approach – Effect on the RWAs of credit derivatives used as CRM techniques</t>
  </si>
  <si>
    <t>RWA flow statements of credit risk exposures under the IRB approach</t>
  </si>
  <si>
    <t>IRB approach – Backtesting of PD per exposure class</t>
  </si>
  <si>
    <t>IRB (specialised lending and equities)</t>
  </si>
  <si>
    <t>Analysis of CCR exposure by approach</t>
  </si>
  <si>
    <t>CVA capital charge</t>
  </si>
  <si>
    <t>Standardised approach – CCR exposures by regulatory portfolio and risk</t>
  </si>
  <si>
    <t>Impact of netting and collateral held on exposure values</t>
  </si>
  <si>
    <t>Composition of collateral for exposures to CCR</t>
  </si>
  <si>
    <t>Credit derivatives exposures</t>
  </si>
  <si>
    <t>RWA flow statements of CCR exposures under the IMM</t>
  </si>
  <si>
    <t>Exposures to CCPs</t>
  </si>
  <si>
    <t>Securitisation exposures in the banking book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</si>
  <si>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</si>
  <si>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</si>
  <si>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</si>
  <si>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</si>
  <si>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Market risk under the IMA</t>
  </si>
  <si>
    <t>RWA flow statements of market risk exposures under the IMA</t>
  </si>
  <si>
    <t>IMA values for trading portfolios</t>
  </si>
  <si>
    <t>Comparison of VaR estimates with gains/losses</t>
  </si>
  <si>
    <t>LCR</t>
  </si>
  <si>
    <t>Other</t>
  </si>
  <si>
    <t>Non-deducted participations in insurance undertakings</t>
  </si>
  <si>
    <t>Own funds</t>
  </si>
  <si>
    <t>a</t>
  </si>
  <si>
    <t>b</t>
  </si>
  <si>
    <t>c</t>
  </si>
  <si>
    <t>RWAs</t>
  </si>
  <si>
    <t>Total</t>
  </si>
  <si>
    <t>d</t>
  </si>
  <si>
    <t>e</t>
  </si>
  <si>
    <t>f</t>
  </si>
  <si>
    <t>g</t>
  </si>
  <si>
    <t>Other assets</t>
  </si>
  <si>
    <t>r</t>
  </si>
  <si>
    <t>Central governments or central banks</t>
  </si>
  <si>
    <t>Institutions</t>
  </si>
  <si>
    <t>Corporates</t>
  </si>
  <si>
    <t>Retail</t>
  </si>
  <si>
    <t>Equity</t>
  </si>
  <si>
    <t>Total IRB approach</t>
  </si>
  <si>
    <t>Exposures in default</t>
  </si>
  <si>
    <t>Covered bonds</t>
  </si>
  <si>
    <t>Total standardised approach</t>
  </si>
  <si>
    <t>h</t>
  </si>
  <si>
    <t>i</t>
  </si>
  <si>
    <t>j</t>
  </si>
  <si>
    <t>l</t>
  </si>
  <si>
    <t>m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</si>
  <si>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</si>
  <si>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</si>
  <si>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</si>
  <si>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</si>
  <si>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</si>
  <si>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</si>
  <si>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n</t>
  </si>
  <si>
    <t>o</t>
  </si>
  <si>
    <t>p</t>
  </si>
  <si>
    <t>q</t>
  </si>
  <si>
    <t>s</t>
  </si>
  <si>
    <t>u</t>
  </si>
  <si>
    <t>Debt securities</t>
  </si>
  <si>
    <t>Exposure classes</t>
  </si>
  <si>
    <t xml:space="preserve"> </t>
  </si>
  <si>
    <t>Risk weight</t>
  </si>
  <si>
    <t>Others</t>
  </si>
  <si>
    <t>Of which unrated</t>
  </si>
  <si>
    <t>-</t>
  </si>
  <si>
    <t>Exposure value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</si>
  <si>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</si>
  <si>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</si>
  <si>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</si>
  <si>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</si>
  <si>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</si>
  <si>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</si>
  <si>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</si>
  <si>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RWA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</si>
  <si>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</si>
  <si>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</si>
  <si>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</si>
  <si>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</si>
  <si>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</si>
  <si>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</si>
  <si>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</si>
  <si>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</si>
  <si>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</si>
  <si>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</si>
  <si>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</si>
  <si>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</si>
  <si>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</si>
  <si>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</si>
  <si>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</si>
  <si>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</si>
  <si>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</si>
  <si>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</si>
  <si>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</si>
  <si>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</si>
  <si>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</si>
  <si>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</si>
  <si>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</si>
  <si>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</si>
  <si>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</si>
  <si>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</si>
  <si>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</si>
  <si>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</si>
  <si>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20a</t>
  </si>
  <si>
    <t>Fully exempt inflows</t>
  </si>
  <si>
    <t>20b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</si>
  <si>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</si>
  <si>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</si>
  <si>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</si>
  <si>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</si>
  <si>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</si>
  <si>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</si>
  <si>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 xml:space="preserve"> Total</t>
  </si>
  <si>
    <t>Name</t>
  </si>
  <si>
    <t>Comment</t>
  </si>
  <si>
    <t>Frequency</t>
  </si>
  <si>
    <t>Summary reconciliation of accounting assets and leverage ratio exposures</t>
  </si>
  <si>
    <t>Leverage ratio common disclosure</t>
  </si>
  <si>
    <t>Encumbered and unencumbered assets</t>
  </si>
  <si>
    <t>Collateral received</t>
  </si>
  <si>
    <t>Sources of encumberance</t>
  </si>
  <si>
    <t>CRR leverage ratio exposures</t>
  </si>
  <si>
    <t>Split-up of on balance sheet exposures</t>
  </si>
  <si>
    <t>Total on-balance sheet exposures (excluding derivatives, SFTs, and exempted exposures), of which:</t>
  </si>
  <si>
    <t>EU-1</t>
  </si>
  <si>
    <t>EU-2</t>
  </si>
  <si>
    <t>EU-3</t>
  </si>
  <si>
    <t>EU-4</t>
  </si>
  <si>
    <t>EU-5</t>
  </si>
  <si>
    <t>EU-6</t>
  </si>
  <si>
    <t>EU-7</t>
  </si>
  <si>
    <t>EU-8</t>
  </si>
  <si>
    <t>EU-9</t>
  </si>
  <si>
    <t>EU-10</t>
  </si>
  <si>
    <t>EU-11</t>
  </si>
  <si>
    <t>EU-12</t>
  </si>
  <si>
    <t>Trading book exposures</t>
  </si>
  <si>
    <t>Banking book exposures, of which:</t>
  </si>
  <si>
    <t>Exposures treated as sovereigns</t>
  </si>
  <si>
    <t>Exposures to regional governments, MDB, international organisations and PSE not treated as sovereigns</t>
  </si>
  <si>
    <t>Secured by mortgages of immovable properties</t>
  </si>
  <si>
    <t>Retail exposures</t>
  </si>
  <si>
    <t>Corporate</t>
  </si>
  <si>
    <t>Other exposures (eg equity, securitisations, and other non-credit obligation assets)</t>
  </si>
  <si>
    <t>5a</t>
  </si>
  <si>
    <t>25a</t>
  </si>
  <si>
    <t>25b</t>
  </si>
  <si>
    <t>Capital instruments’ main features template</t>
  </si>
  <si>
    <t>NOK</t>
  </si>
  <si>
    <t>No.</t>
  </si>
  <si>
    <t>Differences between accounting and regulatory scopes of consolidation and the mapping of financial statement categories with regulatory risk categories</t>
  </si>
  <si>
    <t>Own funds disclosure template</t>
  </si>
  <si>
    <t>IRB approach – CCR exposures by portfolio and PD scale</t>
  </si>
  <si>
    <t>Chpt. 4.5</t>
  </si>
  <si>
    <t>Chpt. 4.15</t>
  </si>
  <si>
    <t>Chpt. 2.2.12</t>
  </si>
  <si>
    <t>Chpt. 4.3</t>
  </si>
  <si>
    <t>Chpt. 4.12</t>
  </si>
  <si>
    <t>Scope of consolidation (consolidated)</t>
  </si>
  <si>
    <t>Total unweighted value</t>
  </si>
  <si>
    <t>Total weighted value</t>
  </si>
  <si>
    <t>Currency and units (NOK million)</t>
  </si>
  <si>
    <t/>
  </si>
  <si>
    <t>Contents (linked)</t>
  </si>
  <si>
    <t>Template 1 - EU LI1</t>
  </si>
  <si>
    <t>Template 2 - EU LI2</t>
  </si>
  <si>
    <t>Template 3 - EU LI3</t>
  </si>
  <si>
    <t>Template 4 - EU OV1</t>
  </si>
  <si>
    <t>Template 6 - EU INS1</t>
  </si>
  <si>
    <t>Template 7 - EU CRB-B</t>
  </si>
  <si>
    <t>Template 8 - EU CRB-C</t>
  </si>
  <si>
    <t>Template 9 - EU CRB-D</t>
  </si>
  <si>
    <t>Split-up of on balance sheet exposures (excluding derivatives, SFTs and exempted exposures)</t>
  </si>
  <si>
    <t>Template 10 - EU CRB-E</t>
  </si>
  <si>
    <t>Template 11 - EU CR1-A</t>
  </si>
  <si>
    <t>Template 13 - EU CR1-C</t>
  </si>
  <si>
    <t>Template 12 - EU CR1-B</t>
  </si>
  <si>
    <t>Template 14 - EU CR1-D</t>
  </si>
  <si>
    <t>Template 15 - EU CR1-E</t>
  </si>
  <si>
    <t>Template 16 - EU CR2-A</t>
  </si>
  <si>
    <t>Template 17 - EU CR2-B</t>
  </si>
  <si>
    <t>Template 18 - EU CR3</t>
  </si>
  <si>
    <t>Template 19 - EU CR4</t>
  </si>
  <si>
    <t>Template 20 - EU CR5</t>
  </si>
  <si>
    <t>Template 21 - EU CR6</t>
  </si>
  <si>
    <t>Template 22 - EU CR7</t>
  </si>
  <si>
    <t>Template 23 - EU CR8</t>
  </si>
  <si>
    <t>Template 24 - EU CR9</t>
  </si>
  <si>
    <t>Template 5 - EU CR10</t>
  </si>
  <si>
    <t>Template 25 - EU CRR1</t>
  </si>
  <si>
    <t>Template 26 - EU CRR2</t>
  </si>
  <si>
    <t>Template 28 - EU CRR8</t>
  </si>
  <si>
    <t>Template 29 - EU CRR4</t>
  </si>
  <si>
    <t>Template 31 - EU CRR5-A</t>
  </si>
  <si>
    <t>Template 32 - EU CRR5-B</t>
  </si>
  <si>
    <t>Template 33 - EU CRR6</t>
  </si>
  <si>
    <t>Template 30 - EU CRR7</t>
  </si>
  <si>
    <t>Template 27 - EU CRR8</t>
  </si>
  <si>
    <t>Template 34 - EU MR1</t>
  </si>
  <si>
    <t>Template 35 - EU MR2-A</t>
  </si>
  <si>
    <t>Template 36 - EU MR2-B</t>
  </si>
  <si>
    <t>Template 37 - EU MR3</t>
  </si>
  <si>
    <t>Template 38 - EU MR4</t>
  </si>
  <si>
    <t>* European Banking Authority - Final report on the guidelines on disclosure requirements under part eight of regulation 575 2013 (EBA-GL-2016-11)</t>
  </si>
  <si>
    <t>Data not available</t>
  </si>
  <si>
    <t>Not applicable</t>
  </si>
  <si>
    <t>Geographical distribution of credit exposures used in the countercyclical capital buffer</t>
  </si>
  <si>
    <t>Amount of institution-specific countercyclical capital buffer</t>
  </si>
  <si>
    <t>Reference EBA*</t>
  </si>
  <si>
    <t>Annually</t>
  </si>
  <si>
    <t>Outlines of the differences in the scopes of consolidation</t>
  </si>
  <si>
    <t>Outline of the differences in the scopes of consolidation</t>
  </si>
  <si>
    <t>54a</t>
  </si>
  <si>
    <t>54b</t>
  </si>
  <si>
    <t>Chpt. 2.1.1</t>
  </si>
  <si>
    <t>Equity instruments</t>
  </si>
  <si>
    <t>Assets of the reporting institution</t>
  </si>
  <si>
    <t>Of which EHQLA and HQLA</t>
  </si>
  <si>
    <t>Of which notionally elligble EHQLA and HQLA</t>
  </si>
  <si>
    <t>Fair value of unencumbered assets</t>
  </si>
  <si>
    <t>Carrying amount of unencumbered assets</t>
  </si>
  <si>
    <t>Fair value of encumbered assets</t>
  </si>
  <si>
    <t>Carrying amount of encumbered assets</t>
  </si>
  <si>
    <t>Frequency: Semi-annually</t>
  </si>
  <si>
    <t>Norway</t>
  </si>
  <si>
    <t>Net value</t>
  </si>
  <si>
    <t>With regards to the templates specified by EBA in GL-2016-11, some of the templates are not included. This is due to one of the following reasons:</t>
  </si>
  <si>
    <t>Last update</t>
  </si>
  <si>
    <t>a) template is not applicable to SpareBank 1 BV or b) data is not available at the time of the reporting.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</si>
  <si>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</si>
  <si>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</si>
  <si>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</si>
  <si>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</si>
  <si>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</si>
  <si>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</si>
  <si>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</si>
  <si>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Forfalte engasjementer</t>
  </si>
  <si>
    <t>Engasjementer med pantesikkerhet i eiendom</t>
  </si>
  <si>
    <t>Massemarked</t>
  </si>
  <si>
    <t>Foretak</t>
  </si>
  <si>
    <t>Stater og sentralbanker</t>
  </si>
  <si>
    <t>Lokale og regionale myndigheter</t>
  </si>
  <si>
    <t>NACE_HOVEDGRUPPE</t>
  </si>
  <si>
    <t>NACE_HOVED_NAVN</t>
  </si>
  <si>
    <t>N</t>
  </si>
  <si>
    <t>forretning_tjenesteyting</t>
  </si>
  <si>
    <t>Q</t>
  </si>
  <si>
    <t>helse_sosialetjenester</t>
  </si>
  <si>
    <t>K</t>
  </si>
  <si>
    <t>finanseringsvirksomhet</t>
  </si>
  <si>
    <t>C</t>
  </si>
  <si>
    <t>industri</t>
  </si>
  <si>
    <t>A</t>
  </si>
  <si>
    <t>jordbruk</t>
  </si>
  <si>
    <t>Z</t>
  </si>
  <si>
    <t>udefinert</t>
  </si>
  <si>
    <t>P</t>
  </si>
  <si>
    <t>undervisning</t>
  </si>
  <si>
    <t>I</t>
  </si>
  <si>
    <t>overnattingsvirksomhet</t>
  </si>
  <si>
    <t>R</t>
  </si>
  <si>
    <t>kulturellvirksomhet</t>
  </si>
  <si>
    <t>M</t>
  </si>
  <si>
    <t>faglig_tjenesteyting</t>
  </si>
  <si>
    <t>H</t>
  </si>
  <si>
    <t>transport</t>
  </si>
  <si>
    <t>F</t>
  </si>
  <si>
    <t>bygge_anleggsvirksomhet</t>
  </si>
  <si>
    <t>L</t>
  </si>
  <si>
    <t>omsetning</t>
  </si>
  <si>
    <t>S</t>
  </si>
  <si>
    <t>annen_tjenesteyting</t>
  </si>
  <si>
    <t>O</t>
  </si>
  <si>
    <t>offentlig_administrasjon</t>
  </si>
  <si>
    <t>J</t>
  </si>
  <si>
    <t>informasjon</t>
  </si>
  <si>
    <t>D</t>
  </si>
  <si>
    <t>elektrisitet</t>
  </si>
  <si>
    <t>G</t>
  </si>
  <si>
    <t>varehandel</t>
  </si>
  <si>
    <t>LANDKODE</t>
  </si>
  <si>
    <t>EKSPONERING_MISL</t>
  </si>
  <si>
    <t>NL</t>
  </si>
  <si>
    <t>SE</t>
  </si>
  <si>
    <t>NO</t>
  </si>
  <si>
    <t>GB</t>
  </si>
  <si>
    <t>DK</t>
  </si>
  <si>
    <t>IS</t>
  </si>
  <si>
    <t>Netto eksponering ved slutten av perioden</t>
  </si>
  <si>
    <t>Total standard metoden</t>
  </si>
  <si>
    <t>Netto eksponering snitt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</si>
  <si>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</si>
  <si>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</si>
  <si>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</si>
  <si>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</si>
  <si>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</si>
  <si>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</si>
  <si>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</si>
  <si>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</si>
  <si>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</si>
  <si>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</si>
  <si>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</si>
  <si>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</si>
  <si>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</si>
  <si>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Offentlig administrasjon</t>
  </si>
  <si>
    <t>helse og sosialtjenester</t>
  </si>
  <si>
    <t>Kulturvirksomhet</t>
  </si>
  <si>
    <t>Annen tjenesteyting</t>
  </si>
  <si>
    <t>Lønnet arbeid</t>
  </si>
  <si>
    <t>Udefinert</t>
  </si>
  <si>
    <t>Forretning tjenesteyting</t>
  </si>
  <si>
    <t>Aannually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</si>
  <si>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</si>
  <si>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</si>
  <si>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</si>
  <si>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</si>
  <si>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</si>
  <si>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</si>
  <si>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</si>
  <si>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</si>
  <si>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</si>
  <si>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Herav mislighold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</si>
  <si>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</si>
  <si>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</si>
  <si>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</si>
  <si>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</si>
  <si>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</si>
  <si>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Netto engasjement balanse</t>
  </si>
  <si>
    <t>Netto engasjement u/balanse</t>
  </si>
  <si>
    <t>eksp m/konv.  balanse</t>
  </si>
  <si>
    <t>eksp m/konv. uten balanse</t>
  </si>
  <si>
    <t>RWA total</t>
  </si>
  <si>
    <t>Gjensnitt risikovekt</t>
  </si>
  <si>
    <t>Annen godkjent kjernekapital</t>
  </si>
  <si>
    <t>Tilleggskapital</t>
  </si>
  <si>
    <t>Egenkapital</t>
  </si>
  <si>
    <t>Ansvarlig lånekapital</t>
  </si>
  <si>
    <t>Selskapets navn</t>
  </si>
  <si>
    <t>Regnskapsmessig konsolidering</t>
  </si>
  <si>
    <t>Regulatorisk konsolidering</t>
  </si>
  <si>
    <t>Beskrivelse av enhet</t>
  </si>
  <si>
    <t>Frequency: Årlig</t>
  </si>
  <si>
    <t>Sammensetning av ansvarlig kapital morbank</t>
  </si>
  <si>
    <t>Ren kjernekapital: Instrumenter og opptjent kapital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</si>
  <si>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</si>
  <si>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</si>
  <si>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</si>
  <si>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</si>
  <si>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</si>
  <si>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</si>
  <si>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</si>
  <si>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</si>
  <si>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</si>
  <si>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</si>
  <si>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</si>
  <si>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</si>
  <si>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</si>
  <si>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</si>
  <si>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</si>
  <si>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</si>
  <si>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</si>
  <si>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</si>
  <si>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</si>
  <si>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</si>
  <si>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</si>
  <si>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</si>
  <si>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</si>
  <si>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</si>
  <si>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</si>
  <si>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Akkumulert underskudd i inneværende regnskapsår (negativt beløp)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</si>
  <si>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</si>
  <si>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</si>
  <si>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</si>
  <si>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</si>
  <si>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</si>
  <si>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</si>
  <si>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</si>
  <si>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</si>
  <si>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</si>
  <si>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</si>
  <si>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</si>
  <si>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</si>
  <si>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</si>
  <si>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</si>
  <si>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</si>
  <si>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</si>
  <si>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</si>
  <si>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</si>
  <si>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</si>
  <si>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</si>
  <si>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</si>
  <si>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</si>
  <si>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</si>
  <si>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</si>
  <si>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herav: nye beholdninger som ikke omfattes av overgangsbestemmelser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</si>
  <si>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</si>
  <si>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</si>
  <si>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</si>
  <si>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</si>
  <si>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</si>
  <si>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</si>
  <si>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</si>
  <si>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</si>
  <si>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</si>
  <si>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</si>
  <si>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</si>
  <si>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</si>
  <si>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</si>
  <si>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</si>
  <si>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</si>
  <si>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</si>
  <si>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</si>
  <si>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</si>
  <si>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</si>
  <si>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</si>
  <si>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</si>
  <si>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</si>
  <si>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</si>
  <si>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</si>
  <si>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</si>
  <si>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</si>
  <si>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</si>
  <si>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</si>
  <si>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</si>
  <si>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</si>
  <si>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</si>
  <si>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</si>
  <si>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</si>
  <si>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</si>
  <si>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</si>
  <si>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</si>
  <si>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</si>
  <si>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</si>
  <si>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</si>
  <si>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</si>
  <si>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</si>
  <si>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</si>
  <si>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</si>
  <si>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</si>
  <si>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</si>
  <si>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</si>
  <si>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</si>
  <si>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</si>
  <si>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</si>
  <si>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</si>
  <si>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</si>
  <si>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</si>
  <si>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</si>
  <si>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</si>
  <si>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</si>
  <si>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</si>
  <si>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</si>
  <si>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</si>
  <si>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</si>
  <si>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</si>
  <si>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</si>
  <si>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</si>
  <si>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</si>
  <si>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</si>
  <si>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</si>
  <si>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</si>
  <si>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</si>
  <si>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</si>
  <si>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</si>
  <si>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</si>
  <si>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</si>
  <si>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</si>
  <si>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</si>
  <si>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</si>
  <si>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</si>
  <si>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</si>
  <si>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Samlet beregningsgrunnlag</t>
  </si>
  <si>
    <t>Foretaksspesifikk motsyklisk kapitalbuffersats</t>
  </si>
  <si>
    <t>Krav til foretaksspesifikk motsyklisk kapitalbuffer</t>
  </si>
  <si>
    <t>Konsernbalanse fra årsregnskapet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</si>
  <si>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</si>
  <si>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</si>
  <si>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</si>
  <si>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</si>
  <si>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</si>
  <si>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</si>
  <si>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</si>
  <si>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</si>
  <si>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</si>
  <si>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</si>
  <si>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</si>
  <si>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</si>
  <si>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</si>
  <si>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</si>
  <si>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</si>
  <si>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</si>
  <si>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</si>
  <si>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</si>
  <si>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</si>
  <si>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</si>
  <si>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</si>
  <si>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</si>
  <si>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Betalbar skatt</t>
  </si>
  <si>
    <t>Annen gjeld og forpliktelser</t>
  </si>
  <si>
    <t>Sum gjeld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</si>
  <si>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</si>
  <si>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</si>
  <si>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</si>
  <si>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</si>
  <si>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</si>
  <si>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</si>
  <si>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</si>
  <si>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</si>
  <si>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</si>
  <si>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</si>
  <si>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</si>
  <si>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Frequency: Halvårlig</t>
  </si>
  <si>
    <t>Frequency: Semi annualy</t>
  </si>
  <si>
    <t>Frequency: semi annualy</t>
  </si>
  <si>
    <t>Institusjoner</t>
  </si>
  <si>
    <t>Quarter ending on 31. December 2019</t>
  </si>
  <si>
    <t>SpareBank 1 Boligkreditt AS</t>
  </si>
  <si>
    <t>SpareBank 1 Kredittkort AS</t>
  </si>
  <si>
    <t>SpareBank 1 Finans Midt-Norge AS</t>
  </si>
  <si>
    <t>Ikke konsolidert</t>
  </si>
  <si>
    <t>Konsolidering Eierforetak i samarbeidende gruppe</t>
  </si>
  <si>
    <t>Utsteder av Obligasjoner med fortrinnsrett</t>
  </si>
  <si>
    <t>Finansforetak</t>
  </si>
  <si>
    <t>Tall i tusen</t>
  </si>
  <si>
    <t>Q4 2019</t>
  </si>
  <si>
    <t xml:space="preserve">Q4 </t>
  </si>
  <si>
    <t>Herav SMB</t>
  </si>
  <si>
    <t>US</t>
  </si>
  <si>
    <t>FR</t>
  </si>
  <si>
    <t>TH</t>
  </si>
  <si>
    <t>Utlån til og fordringer på kredittinstitusjoner og fin. foretak</t>
  </si>
  <si>
    <t>Kontanter og kontantekvivalenter</t>
  </si>
  <si>
    <t>formel</t>
  </si>
  <si>
    <t>Q4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</si>
</sst>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_-* #,##0.0_-;\-* #,##0.0_-;_-* &quot;-&quot;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Verdana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b/>
      <i/>
      <sz val="8"/>
      <name val="Verdana"/>
      <family val="2"/>
    </font>
    <font>
      <b/>
      <i/>
      <sz val="8"/>
      <color theme="1"/>
      <name val="Verdana"/>
      <family val="2"/>
    </font>
    <font>
      <sz val="11"/>
      <color theme="9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</cellStyleXfs>
  <cellXfs count="609">
    <xf numFmtId="0" fontId="0" fillId="0" borderId="0" xfId="0"/>
    <xf numFmtId="0" fontId="5" fillId="0" borderId="1" xfId="0" applyFont="1" applyBorder="1"/>
    <xf numFmtId="0" fontId="6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49" fontId="5" fillId="0" borderId="0" xfId="0" applyNumberFormat="1" applyFont="1"/>
    <xf numFmtId="0" fontId="11" fillId="0" borderId="0" xfId="0" applyFont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horizontal="left" vertical="top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3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7" fillId="2" borderId="0" xfId="3" applyFont="1" applyFill="1" applyBorder="1"/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2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12" fillId="2" borderId="0" xfId="3" applyFont="1" applyFill="1" applyBorder="1"/>
    <xf numFmtId="0" fontId="21" fillId="2" borderId="39" xfId="3" applyFont="1" applyFill="1" applyBorder="1"/>
    <xf numFmtId="165" fontId="21" fillId="2" borderId="16" xfId="1" applyNumberFormat="1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25" xfId="1" applyNumberFormat="1" applyFont="1" applyFill="1" applyBorder="1"/>
    <xf numFmtId="0" fontId="12" fillId="2" borderId="59" xfId="3" applyFont="1" applyFill="1" applyBorder="1" applyAlignment="1">
      <alignment horizontal="left" vertical="center"/>
    </xf>
    <xf numFmtId="0" fontId="21" fillId="2" borderId="59" xfId="3" applyFont="1" applyFill="1" applyBorder="1" applyAlignment="1">
      <alignment horizontal="left" vertical="center"/>
    </xf>
    <xf numFmtId="165" fontId="21" fillId="2" borderId="53" xfId="1" applyNumberFormat="1" applyFont="1" applyFill="1" applyBorder="1"/>
    <xf numFmtId="0" fontId="21" fillId="2" borderId="61" xfId="3" applyFont="1" applyFill="1" applyBorder="1" applyAlignment="1">
      <alignment horizontal="left" vertical="center"/>
    </xf>
    <xf numFmtId="165" fontId="21" fillId="2" borderId="44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left" vertical="center"/>
    </xf>
    <xf numFmtId="0" fontId="20" fillId="2" borderId="50" xfId="0" applyFont="1" applyFill="1" applyBorder="1" applyAlignment="1">
      <alignment horizontal="left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2" fillId="2" borderId="42" xfId="3" applyFont="1" applyFill="1" applyBorder="1" applyAlignment="1">
      <alignment horizontal="center" vertical="center" wrapText="1"/>
    </xf>
    <xf numFmtId="0" fontId="23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14" xfId="1" applyNumberFormat="1" applyFont="1" applyFill="1" applyBorder="1"/>
    <xf numFmtId="0" fontId="12" fillId="2" borderId="59" xfId="3" applyFont="1" applyFill="1" applyBorder="1" applyAlignment="1">
      <alignment horizontal="left"/>
    </xf>
    <xf numFmtId="0" fontId="12" fillId="2" borderId="59" xfId="3" applyFont="1" applyFill="1" applyBorder="1"/>
    <xf numFmtId="0" fontId="12" fillId="2" borderId="62" xfId="3" applyFont="1" applyFill="1" applyBorder="1"/>
    <xf numFmtId="0" fontId="12" fillId="2" borderId="62" xfId="3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7" fillId="2" borderId="43" xfId="1" applyNumberFormat="1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165" fontId="21" fillId="2" borderId="32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165" fontId="17" fillId="2" borderId="51" xfId="1" applyNumberFormat="1" applyFont="1" applyFill="1" applyBorder="1"/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6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4" fillId="2" borderId="0" xfId="8" applyFont="1" applyFill="1"/>
    <xf numFmtId="0" fontId="16" fillId="2" borderId="0" xfId="8" applyFont="1" applyFill="1"/>
    <xf numFmtId="0" fontId="27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23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5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2" xfId="1" applyNumberFormat="1" applyFont="1" applyFill="1" applyBorder="1" applyAlignment="1">
      <alignment vertical="center"/>
    </xf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8" fillId="3" borderId="0" xfId="5" applyFill="1"/>
    <xf numFmtId="0" fontId="8" fillId="0" borderId="0" xfId="0" applyFont="1" applyAlignment="1"/>
    <xf numFmtId="0" fontId="8" fillId="3" borderId="0" xfId="5" applyFill="1" applyAlignment="1">
      <alignment horizontal="center"/>
    </xf>
    <xf numFmtId="165" fontId="12" fillId="3" borderId="53" xfId="1" applyNumberFormat="1" applyFont="1" applyFill="1" applyBorder="1"/>
    <xf numFmtId="165" fontId="12" fillId="3" borderId="23" xfId="1" applyNumberFormat="1" applyFont="1" applyFill="1" applyBorder="1"/>
    <xf numFmtId="165" fontId="12" fillId="3" borderId="22" xfId="1" applyNumberFormat="1" applyFont="1" applyFill="1" applyBorder="1"/>
    <xf numFmtId="165" fontId="17" fillId="3" borderId="43" xfId="1" applyNumberFormat="1" applyFont="1" applyFill="1" applyBorder="1" applyAlignment="1">
      <alignment vertical="center"/>
    </xf>
    <xf numFmtId="165" fontId="12" fillId="3" borderId="9" xfId="1" applyNumberFormat="1" applyFont="1" applyFill="1" applyBorder="1"/>
    <xf numFmtId="165" fontId="12" fillId="3" borderId="10" xfId="1" applyNumberFormat="1" applyFont="1" applyFill="1" applyBorder="1"/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28" fillId="0" borderId="0" xfId="0" applyFont="1" applyFill="1" applyAlignment="1">
      <alignment horizontal="left"/>
    </xf>
    <xf numFmtId="49" fontId="8" fillId="0" borderId="0" xfId="0" applyNumberFormat="1" applyFont="1"/>
    <xf numFmtId="0" fontId="12" fillId="3" borderId="59" xfId="3" applyFont="1" applyFill="1" applyBorder="1" applyAlignment="1">
      <alignment horizontal="left" vertical="center"/>
    </xf>
    <xf numFmtId="0" fontId="12" fillId="3" borderId="58" xfId="3" applyFont="1" applyFill="1" applyBorder="1" applyAlignment="1">
      <alignment horizontal="left" vertical="center"/>
    </xf>
    <xf numFmtId="165" fontId="12" fillId="3" borderId="56" xfId="1" applyNumberFormat="1" applyFont="1" applyFill="1" applyBorder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0" fontId="21" fillId="2" borderId="62" xfId="3" applyFont="1" applyFill="1" applyBorder="1" applyAlignment="1">
      <alignment horizontal="left" vertical="center"/>
    </xf>
    <xf numFmtId="0" fontId="22" fillId="2" borderId="59" xfId="3" applyFont="1" applyFill="1" applyBorder="1" applyAlignment="1">
      <alignment horizontal="left" vertical="center"/>
    </xf>
    <xf numFmtId="165" fontId="22" fillId="2" borderId="22" xfId="1" applyNumberFormat="1" applyFont="1" applyFill="1" applyBorder="1"/>
    <xf numFmtId="165" fontId="22" fillId="2" borderId="14" xfId="1" applyNumberFormat="1" applyFont="1" applyFill="1" applyBorder="1"/>
    <xf numFmtId="165" fontId="22" fillId="2" borderId="23" xfId="1" applyNumberFormat="1" applyFont="1" applyFill="1" applyBorder="1"/>
    <xf numFmtId="165" fontId="22" fillId="2" borderId="53" xfId="1" applyNumberFormat="1" applyFont="1" applyFill="1" applyBorder="1"/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2" fillId="2" borderId="30" xfId="3" applyFont="1" applyFill="1" applyBorder="1" applyAlignment="1">
      <alignment vertical="center"/>
    </xf>
    <xf numFmtId="165" fontId="12" fillId="3" borderId="30" xfId="1" applyNumberFormat="1" applyFont="1" applyFill="1" applyBorder="1" applyAlignment="1">
      <alignment vertical="center"/>
    </xf>
    <xf numFmtId="165" fontId="12" fillId="3" borderId="51" xfId="1" applyNumberFormat="1" applyFont="1" applyFill="1" applyBorder="1" applyAlignment="1">
      <alignment vertical="center"/>
    </xf>
    <xf numFmtId="0" fontId="22" fillId="2" borderId="4" xfId="3" applyFont="1" applyFill="1" applyBorder="1" applyAlignment="1">
      <alignment vertical="center"/>
    </xf>
    <xf numFmtId="0" fontId="22" fillId="2" borderId="50" xfId="3" applyFont="1" applyFill="1" applyBorder="1" applyAlignment="1">
      <alignment vertical="center"/>
    </xf>
    <xf numFmtId="0" fontId="22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3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3" borderId="41" xfId="10" applyFont="1" applyFill="1" applyBorder="1" applyAlignment="1">
      <alignment horizontal="left" vertical="center"/>
    </xf>
    <xf numFmtId="0" fontId="21" fillId="3" borderId="34" xfId="10" applyFont="1" applyFill="1" applyBorder="1" applyAlignment="1">
      <alignment horizontal="left" vertical="center"/>
    </xf>
    <xf numFmtId="0" fontId="21" fillId="3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3" borderId="10" xfId="1" applyNumberFormat="1" applyFont="1" applyFill="1" applyBorder="1" applyAlignment="1">
      <alignment vertical="center"/>
    </xf>
    <xf numFmtId="165" fontId="21" fillId="3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3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3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3" borderId="16" xfId="1" applyNumberFormat="1" applyFont="1" applyFill="1" applyBorder="1" applyAlignment="1">
      <alignment vertical="center"/>
    </xf>
    <xf numFmtId="165" fontId="12" fillId="3" borderId="47" xfId="1" applyNumberFormat="1" applyFont="1" applyFill="1" applyBorder="1" applyAlignment="1">
      <alignment vertical="center"/>
    </xf>
    <xf numFmtId="165" fontId="12" fillId="3" borderId="25" xfId="1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165" fontId="20" fillId="2" borderId="25" xfId="1" applyNumberFormat="1" applyFont="1" applyFill="1" applyBorder="1" applyAlignment="1">
      <alignment vertical="center"/>
    </xf>
    <xf numFmtId="0" fontId="20" fillId="2" borderId="47" xfId="7" applyFont="1" applyFill="1" applyBorder="1" applyAlignment="1">
      <alignment vertical="center"/>
    </xf>
    <xf numFmtId="0" fontId="20" fillId="2" borderId="44" xfId="7" applyFont="1" applyFill="1" applyBorder="1" applyAlignment="1">
      <alignment horizontal="center" vertical="center"/>
    </xf>
    <xf numFmtId="0" fontId="20" fillId="2" borderId="30" xfId="7" applyFont="1" applyFill="1" applyBorder="1" applyAlignment="1">
      <alignment vertical="center"/>
    </xf>
    <xf numFmtId="0" fontId="20" fillId="2" borderId="43" xfId="7" applyFont="1" applyFill="1" applyBorder="1" applyAlignment="1">
      <alignment horizontal="center" vertical="center"/>
    </xf>
    <xf numFmtId="0" fontId="12" fillId="2" borderId="30" xfId="7" applyFont="1" applyFill="1" applyBorder="1" applyAlignment="1">
      <alignment vertical="center"/>
    </xf>
    <xf numFmtId="0" fontId="12" fillId="2" borderId="43" xfId="7" applyFont="1" applyFill="1" applyBorder="1" applyAlignment="1">
      <alignment horizontal="center" vertical="center"/>
    </xf>
    <xf numFmtId="0" fontId="12" fillId="2" borderId="6" xfId="7" applyFont="1" applyFill="1" applyBorder="1" applyAlignment="1">
      <alignment vertical="center"/>
    </xf>
    <xf numFmtId="0" fontId="12" fillId="2" borderId="9" xfId="7" applyFont="1" applyFill="1" applyBorder="1" applyAlignment="1">
      <alignment horizontal="center" vertical="center"/>
    </xf>
    <xf numFmtId="0" fontId="17" fillId="2" borderId="25" xfId="10" applyFont="1" applyFill="1" applyBorder="1" applyAlignment="1">
      <alignment horizontal="center" vertical="center"/>
    </xf>
    <xf numFmtId="0" fontId="12" fillId="2" borderId="24" xfId="10" applyFont="1" applyFill="1" applyBorder="1" applyAlignment="1">
      <alignment vertical="center"/>
    </xf>
    <xf numFmtId="0" fontId="17" fillId="2" borderId="24" xfId="10" applyFont="1" applyFill="1" applyBorder="1" applyAlignment="1">
      <alignment vertical="center"/>
    </xf>
    <xf numFmtId="0" fontId="23" fillId="2" borderId="0" xfId="10" applyFont="1" applyFill="1" applyAlignment="1">
      <alignment vertical="center" wrapText="1"/>
    </xf>
    <xf numFmtId="0" fontId="12" fillId="2" borderId="56" xfId="10" applyFont="1" applyFill="1" applyBorder="1" applyAlignment="1">
      <alignment horizontal="center" vertical="center" wrapText="1"/>
    </xf>
    <xf numFmtId="0" fontId="12" fillId="2" borderId="42" xfId="10" applyFont="1" applyFill="1" applyBorder="1" applyAlignment="1">
      <alignment horizontal="center" vertical="center" wrapText="1"/>
    </xf>
    <xf numFmtId="0" fontId="13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2" fillId="2" borderId="25" xfId="3" applyFont="1" applyFill="1" applyBorder="1"/>
    <xf numFmtId="165" fontId="22" fillId="2" borderId="40" xfId="1" applyNumberFormat="1" applyFont="1" applyFill="1" applyBorder="1"/>
    <xf numFmtId="165" fontId="22" fillId="2" borderId="16" xfId="1" applyNumberFormat="1" applyFont="1" applyFill="1" applyBorder="1"/>
    <xf numFmtId="165" fontId="22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 applyAlignment="1"/>
    <xf numFmtId="0" fontId="25" fillId="2" borderId="46" xfId="3" applyFont="1" applyFill="1" applyBorder="1" applyAlignment="1"/>
    <xf numFmtId="0" fontId="25" fillId="2" borderId="66" xfId="3" applyFont="1" applyFill="1" applyBorder="1" applyAlignment="1"/>
    <xf numFmtId="0" fontId="25" fillId="2" borderId="55" xfId="3" applyFont="1" applyFill="1" applyBorder="1" applyAlignment="1"/>
    <xf numFmtId="0" fontId="25" fillId="2" borderId="31" xfId="3" applyFont="1" applyFill="1" applyBorder="1" applyAlignment="1">
      <alignment vertical="center"/>
    </xf>
    <xf numFmtId="0" fontId="25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0" borderId="14" xfId="0" applyFont="1" applyBorder="1"/>
    <xf numFmtId="0" fontId="12" fillId="2" borderId="14" xfId="0" applyFont="1" applyFill="1" applyBorder="1" applyAlignment="1">
      <alignment horizontal="left" vertical="center"/>
    </xf>
    <xf numFmtId="167" fontId="29" fillId="0" borderId="14" xfId="1" applyNumberFormat="1" applyFont="1" applyBorder="1"/>
    <xf numFmtId="167" fontId="12" fillId="0" borderId="30" xfId="1" applyNumberFormat="1" applyFont="1" applyBorder="1"/>
    <xf numFmtId="165" fontId="21" fillId="2" borderId="60" xfId="1" applyNumberFormat="1" applyFont="1" applyFill="1" applyBorder="1" applyAlignment="1">
      <alignment vertical="center"/>
    </xf>
    <xf numFmtId="167" fontId="29" fillId="0" borderId="51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29" fillId="0" borderId="0" xfId="0" applyFont="1"/>
    <xf numFmtId="0" fontId="31" fillId="0" borderId="0" xfId="0" applyFont="1"/>
    <xf numFmtId="0" fontId="29" fillId="0" borderId="14" xfId="0" applyFont="1" applyBorder="1"/>
    <xf numFmtId="0" fontId="29" fillId="0" borderId="9" xfId="0" applyFont="1" applyBorder="1"/>
    <xf numFmtId="0" fontId="29" fillId="0" borderId="10" xfId="0" applyFont="1" applyBorder="1"/>
    <xf numFmtId="0" fontId="29" fillId="0" borderId="56" xfId="0" applyFont="1" applyBorder="1"/>
    <xf numFmtId="0" fontId="29" fillId="0" borderId="43" xfId="0" applyFont="1" applyBorder="1"/>
    <xf numFmtId="0" fontId="29" fillId="0" borderId="44" xfId="0" applyFont="1" applyBorder="1"/>
    <xf numFmtId="0" fontId="29" fillId="0" borderId="16" xfId="0" applyFont="1" applyBorder="1"/>
    <xf numFmtId="165" fontId="29" fillId="0" borderId="14" xfId="1" applyNumberFormat="1" applyFont="1" applyBorder="1"/>
    <xf numFmtId="165" fontId="29" fillId="0" borderId="51" xfId="1" applyNumberFormat="1" applyFont="1" applyBorder="1"/>
    <xf numFmtId="165" fontId="29" fillId="0" borderId="16" xfId="1" applyNumberFormat="1" applyFont="1" applyBorder="1"/>
    <xf numFmtId="165" fontId="29" fillId="0" borderId="25" xfId="1" applyNumberFormat="1" applyFont="1" applyBorder="1"/>
    <xf numFmtId="165" fontId="0" fillId="0" borderId="0" xfId="1" applyNumberFormat="1" applyFont="1"/>
    <xf numFmtId="0" fontId="12" fillId="2" borderId="41" xfId="3" applyFont="1" applyFill="1" applyBorder="1"/>
    <xf numFmtId="0" fontId="12" fillId="2" borderId="71" xfId="3" applyFont="1" applyFill="1" applyBorder="1"/>
    <xf numFmtId="165" fontId="21" fillId="2" borderId="54" xfId="1" applyNumberFormat="1" applyFont="1" applyFill="1" applyBorder="1"/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3" fillId="0" borderId="0" xfId="5" applyFont="1"/>
    <xf numFmtId="0" fontId="33" fillId="3" borderId="0" xfId="5" applyFont="1" applyFill="1"/>
    <xf numFmtId="0" fontId="33" fillId="2" borderId="0" xfId="5" applyFont="1" applyFill="1"/>
    <xf numFmtId="0" fontId="33" fillId="0" borderId="7" xfId="5" applyFont="1" applyBorder="1"/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34" fillId="2" borderId="0" xfId="0" applyFont="1" applyFill="1" applyBorder="1"/>
    <xf numFmtId="165" fontId="12" fillId="2" borderId="0" xfId="1" applyNumberFormat="1" applyFont="1" applyFill="1" applyBorder="1" applyAlignment="1">
      <alignment vertical="center"/>
    </xf>
    <xf numFmtId="0" fontId="13" fillId="2" borderId="0" xfId="3" applyFont="1" applyFill="1" applyBorder="1"/>
    <xf numFmtId="0" fontId="17" fillId="2" borderId="0" xfId="3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Border="1" applyAlignment="1">
      <alignment vertical="center"/>
    </xf>
    <xf numFmtId="0" fontId="21" fillId="2" borderId="0" xfId="3" applyFont="1" applyFill="1" applyBorder="1" applyAlignment="1">
      <alignment horizontal="left" vertical="center"/>
    </xf>
    <xf numFmtId="0" fontId="35" fillId="2" borderId="0" xfId="8" applyFont="1" applyFill="1" applyAlignment="1">
      <alignment vertical="top" wrapText="1"/>
    </xf>
    <xf numFmtId="0" fontId="36" fillId="2" borderId="0" xfId="8" applyFont="1" applyFill="1" applyAlignment="1">
      <alignment vertical="top" wrapText="1"/>
    </xf>
    <xf numFmtId="0" fontId="37" fillId="3" borderId="42" xfId="3" applyFont="1" applyFill="1" applyBorder="1" applyAlignment="1">
      <alignment vertical="center"/>
    </xf>
    <xf numFmtId="0" fontId="37" fillId="3" borderId="34" xfId="3" applyFont="1" applyFill="1" applyBorder="1" applyAlignment="1">
      <alignment vertical="center"/>
    </xf>
    <xf numFmtId="0" fontId="37" fillId="3" borderId="45" xfId="3" applyFont="1" applyFill="1" applyBorder="1" applyAlignment="1">
      <alignment horizontal="center" vertical="center"/>
    </xf>
    <xf numFmtId="0" fontId="35" fillId="2" borderId="12" xfId="3" applyFont="1" applyFill="1" applyBorder="1" applyAlignment="1">
      <alignment horizontal="center" vertical="center"/>
    </xf>
    <xf numFmtId="0" fontId="35" fillId="2" borderId="30" xfId="3" applyFont="1" applyFill="1" applyBorder="1" applyAlignment="1">
      <alignment vertical="center"/>
    </xf>
    <xf numFmtId="0" fontId="35" fillId="2" borderId="31" xfId="3" applyFont="1" applyFill="1" applyBorder="1" applyAlignment="1">
      <alignment vertical="center"/>
    </xf>
    <xf numFmtId="165" fontId="35" fillId="2" borderId="62" xfId="1" applyNumberFormat="1" applyFont="1" applyFill="1" applyBorder="1" applyAlignment="1">
      <alignment vertical="center"/>
    </xf>
    <xf numFmtId="0" fontId="35" fillId="2" borderId="43" xfId="3" applyFont="1" applyFill="1" applyBorder="1" applyAlignment="1">
      <alignment horizontal="center" vertical="center"/>
    </xf>
    <xf numFmtId="0" fontId="38" fillId="2" borderId="31" xfId="3" applyFont="1" applyFill="1" applyBorder="1" applyAlignment="1">
      <alignment vertical="center"/>
    </xf>
    <xf numFmtId="0" fontId="36" fillId="2" borderId="46" xfId="8" applyFont="1" applyFill="1" applyBorder="1"/>
    <xf numFmtId="165" fontId="38" fillId="2" borderId="62" xfId="1" applyNumberFormat="1" applyFont="1" applyFill="1" applyBorder="1" applyAlignment="1">
      <alignment vertical="center"/>
    </xf>
    <xf numFmtId="0" fontId="36" fillId="2" borderId="0" xfId="8" applyFont="1" applyFill="1"/>
    <xf numFmtId="0" fontId="37" fillId="2" borderId="12" xfId="3" applyFont="1" applyFill="1" applyBorder="1" applyAlignment="1">
      <alignment horizontal="center" vertical="center"/>
    </xf>
    <xf numFmtId="0" fontId="37" fillId="2" borderId="30" xfId="3" applyFont="1" applyFill="1" applyBorder="1" applyAlignment="1">
      <alignment vertical="center"/>
    </xf>
    <xf numFmtId="0" fontId="37" fillId="2" borderId="31" xfId="3" applyFont="1" applyFill="1" applyBorder="1" applyAlignment="1">
      <alignment vertical="center"/>
    </xf>
    <xf numFmtId="165" fontId="37" fillId="2" borderId="62" xfId="1" applyNumberFormat="1" applyFont="1" applyFill="1" applyBorder="1" applyAlignment="1">
      <alignment vertical="center"/>
    </xf>
    <xf numFmtId="0" fontId="37" fillId="3" borderId="54" xfId="3" applyFont="1" applyFill="1" applyBorder="1" applyAlignment="1">
      <alignment vertical="center"/>
    </xf>
    <xf numFmtId="0" fontId="37" fillId="3" borderId="7" xfId="3" applyFont="1" applyFill="1" applyBorder="1" applyAlignment="1">
      <alignment vertical="center"/>
    </xf>
    <xf numFmtId="0" fontId="37" fillId="3" borderId="21" xfId="3" applyFont="1" applyFill="1" applyBorder="1" applyAlignment="1">
      <alignment vertical="center"/>
    </xf>
    <xf numFmtId="166" fontId="35" fillId="2" borderId="62" xfId="2" applyNumberFormat="1" applyFont="1" applyFill="1" applyBorder="1" applyAlignment="1">
      <alignment vertical="center"/>
    </xf>
    <xf numFmtId="0" fontId="35" fillId="2" borderId="40" xfId="3" applyFont="1" applyFill="1" applyBorder="1" applyAlignment="1">
      <alignment horizontal="center" vertical="center"/>
    </xf>
    <xf numFmtId="0" fontId="35" fillId="2" borderId="47" xfId="3" applyFont="1" applyFill="1" applyBorder="1" applyAlignment="1">
      <alignment vertical="center"/>
    </xf>
    <xf numFmtId="0" fontId="35" fillId="2" borderId="50" xfId="3" applyFont="1" applyFill="1" applyBorder="1" applyAlignment="1">
      <alignment vertical="center"/>
    </xf>
    <xf numFmtId="165" fontId="35" fillId="2" borderId="61" xfId="1" applyNumberFormat="1" applyFont="1" applyFill="1" applyBorder="1" applyAlignment="1">
      <alignment vertical="center"/>
    </xf>
    <xf numFmtId="0" fontId="10" fillId="3" borderId="29" xfId="3" applyFont="1" applyFill="1" applyBorder="1" applyAlignment="1">
      <alignment vertical="top"/>
    </xf>
    <xf numFmtId="0" fontId="16" fillId="3" borderId="29" xfId="8" applyFont="1" applyFill="1" applyBorder="1" applyAlignment="1">
      <alignment vertical="top" wrapText="1"/>
    </xf>
    <xf numFmtId="0" fontId="16" fillId="3" borderId="14" xfId="8" applyFont="1" applyFill="1" applyBorder="1" applyAlignment="1">
      <alignment vertical="top" wrapText="1"/>
    </xf>
    <xf numFmtId="0" fontId="13" fillId="3" borderId="14" xfId="8" applyFont="1" applyFill="1" applyBorder="1" applyAlignment="1">
      <alignment vertical="top" wrapText="1"/>
    </xf>
    <xf numFmtId="0" fontId="10" fillId="2" borderId="30" xfId="3" applyFont="1" applyFill="1" applyBorder="1" applyAlignment="1">
      <alignment vertical="top"/>
    </xf>
    <xf numFmtId="0" fontId="16" fillId="2" borderId="13" xfId="8" applyFont="1" applyFill="1" applyBorder="1" applyAlignment="1">
      <alignment vertical="top" wrapText="1"/>
    </xf>
    <xf numFmtId="0" fontId="35" fillId="2" borderId="13" xfId="8" applyFont="1" applyFill="1" applyBorder="1" applyAlignment="1">
      <alignment vertical="top" wrapText="1"/>
    </xf>
    <xf numFmtId="165" fontId="36" fillId="2" borderId="14" xfId="1" applyNumberFormat="1" applyFont="1" applyFill="1" applyBorder="1" applyAlignment="1">
      <alignment vertical="top" wrapText="1"/>
    </xf>
    <xf numFmtId="10" fontId="36" fillId="2" borderId="14" xfId="2" applyNumberFormat="1" applyFont="1" applyFill="1" applyBorder="1" applyAlignment="1">
      <alignment vertical="top" wrapText="1"/>
    </xf>
    <xf numFmtId="0" fontId="10" fillId="2" borderId="6" xfId="3" applyFont="1" applyFill="1" applyBorder="1" applyAlignment="1">
      <alignment vertical="top"/>
    </xf>
    <xf numFmtId="0" fontId="16" fillId="2" borderId="8" xfId="8" applyFont="1" applyFill="1" applyBorder="1" applyAlignment="1">
      <alignment vertical="top" wrapText="1"/>
    </xf>
    <xf numFmtId="0" fontId="15" fillId="2" borderId="0" xfId="3" applyFont="1" applyFill="1" applyBorder="1" applyAlignment="1">
      <alignment vertical="top" wrapText="1"/>
    </xf>
    <xf numFmtId="0" fontId="13" fillId="2" borderId="0" xfId="3" applyFont="1" applyFill="1" applyBorder="1" applyAlignment="1">
      <alignment vertical="top" wrapText="1"/>
    </xf>
    <xf numFmtId="0" fontId="20" fillId="2" borderId="0" xfId="3" applyFont="1" applyFill="1" applyBorder="1" applyAlignment="1">
      <alignment horizontal="center" vertical="center"/>
    </xf>
    <xf numFmtId="165" fontId="21" fillId="2" borderId="0" xfId="1" applyNumberFormat="1" applyFont="1" applyFill="1" applyBorder="1"/>
    <xf numFmtId="0" fontId="20" fillId="2" borderId="0" xfId="3" applyFont="1" applyFill="1" applyBorder="1" applyAlignment="1">
      <alignment vertical="center"/>
    </xf>
    <xf numFmtId="0" fontId="36" fillId="2" borderId="0" xfId="3" applyFont="1" applyFill="1"/>
    <xf numFmtId="0" fontId="36" fillId="2" borderId="9" xfId="3" applyFont="1" applyFill="1" applyBorder="1" applyAlignment="1">
      <alignment horizontal="center" vertical="center" wrapText="1"/>
    </xf>
    <xf numFmtId="0" fontId="36" fillId="2" borderId="10" xfId="3" applyFont="1" applyFill="1" applyBorder="1" applyAlignment="1">
      <alignment horizontal="center" vertical="center" wrapText="1"/>
    </xf>
    <xf numFmtId="0" fontId="36" fillId="2" borderId="56" xfId="3" applyFont="1" applyFill="1" applyBorder="1" applyAlignment="1">
      <alignment horizontal="center" vertical="center" wrapText="1"/>
    </xf>
    <xf numFmtId="0" fontId="36" fillId="2" borderId="0" xfId="3" applyFont="1" applyFill="1" applyBorder="1"/>
    <xf numFmtId="0" fontId="36" fillId="2" borderId="11" xfId="3" applyFont="1" applyFill="1" applyBorder="1"/>
    <xf numFmtId="0" fontId="35" fillId="2" borderId="51" xfId="3" applyFont="1" applyFill="1" applyBorder="1" applyAlignment="1">
      <alignment horizontal="center" vertical="center" wrapText="1"/>
    </xf>
    <xf numFmtId="0" fontId="36" fillId="2" borderId="9" xfId="3" applyFont="1" applyFill="1" applyBorder="1" applyAlignment="1">
      <alignment horizontal="center" vertical="center"/>
    </xf>
    <xf numFmtId="0" fontId="35" fillId="2" borderId="10" xfId="3" applyFont="1" applyFill="1" applyBorder="1" applyAlignment="1">
      <alignment horizontal="left" vertical="center"/>
    </xf>
    <xf numFmtId="0" fontId="35" fillId="2" borderId="10" xfId="3" applyFont="1" applyFill="1" applyBorder="1" applyAlignment="1">
      <alignment vertical="center"/>
    </xf>
    <xf numFmtId="165" fontId="35" fillId="2" borderId="10" xfId="1" applyNumberFormat="1" applyFont="1" applyFill="1" applyBorder="1"/>
    <xf numFmtId="165" fontId="35" fillId="2" borderId="56" xfId="1" applyNumberFormat="1" applyFont="1" applyFill="1" applyBorder="1"/>
    <xf numFmtId="0" fontId="36" fillId="2" borderId="22" xfId="3" applyFont="1" applyFill="1" applyBorder="1" applyAlignment="1">
      <alignment horizontal="center" vertical="center"/>
    </xf>
    <xf numFmtId="0" fontId="35" fillId="2" borderId="13" xfId="3" applyFont="1" applyFill="1" applyBorder="1" applyAlignment="1">
      <alignment vertical="center"/>
    </xf>
    <xf numFmtId="0" fontId="36" fillId="2" borderId="14" xfId="3" applyFont="1" applyFill="1" applyBorder="1"/>
    <xf numFmtId="165" fontId="35" fillId="2" borderId="8" xfId="1" applyNumberFormat="1" applyFont="1" applyFill="1" applyBorder="1"/>
    <xf numFmtId="165" fontId="35" fillId="2" borderId="23" xfId="1" applyNumberFormat="1" applyFont="1" applyFill="1" applyBorder="1"/>
    <xf numFmtId="165" fontId="35" fillId="2" borderId="51" xfId="1" applyNumberFormat="1" applyFont="1" applyFill="1" applyBorder="1"/>
    <xf numFmtId="0" fontId="36" fillId="2" borderId="43" xfId="3" applyFont="1" applyFill="1" applyBorder="1" applyAlignment="1">
      <alignment horizontal="center" vertical="center"/>
    </xf>
    <xf numFmtId="0" fontId="35" fillId="2" borderId="14" xfId="3" applyFont="1" applyFill="1" applyBorder="1" applyAlignment="1">
      <alignment horizontal="left" vertical="center"/>
    </xf>
    <xf numFmtId="0" fontId="35" fillId="2" borderId="23" xfId="3" applyFont="1" applyFill="1" applyBorder="1" applyAlignment="1">
      <alignment vertical="center"/>
    </xf>
    <xf numFmtId="165" fontId="35" fillId="2" borderId="14" xfId="1" applyNumberFormat="1" applyFont="1" applyFill="1" applyBorder="1"/>
    <xf numFmtId="0" fontId="35" fillId="2" borderId="14" xfId="3" applyFont="1" applyFill="1" applyBorder="1" applyAlignment="1">
      <alignment vertical="center"/>
    </xf>
    <xf numFmtId="0" fontId="36" fillId="2" borderId="28" xfId="3" applyFont="1" applyFill="1" applyBorder="1" applyAlignment="1">
      <alignment horizontal="center" vertical="center"/>
    </xf>
    <xf numFmtId="0" fontId="35" fillId="2" borderId="29" xfId="3" applyFont="1" applyFill="1" applyBorder="1" applyAlignment="1">
      <alignment horizontal="left" vertical="center"/>
    </xf>
    <xf numFmtId="0" fontId="35" fillId="2" borderId="29" xfId="3" applyFont="1" applyFill="1" applyBorder="1" applyAlignment="1">
      <alignment vertical="center"/>
    </xf>
    <xf numFmtId="165" fontId="35" fillId="2" borderId="29" xfId="1" applyNumberFormat="1" applyFont="1" applyFill="1" applyBorder="1"/>
    <xf numFmtId="0" fontId="36" fillId="2" borderId="44" xfId="3" applyFont="1" applyFill="1" applyBorder="1" applyAlignment="1">
      <alignment horizontal="center" vertical="center"/>
    </xf>
    <xf numFmtId="0" fontId="35" fillId="2" borderId="16" xfId="3" applyFont="1" applyFill="1" applyBorder="1" applyAlignment="1">
      <alignment horizontal="left" vertical="center"/>
    </xf>
    <xf numFmtId="0" fontId="35" fillId="2" borderId="16" xfId="3" applyFont="1" applyFill="1" applyBorder="1" applyAlignment="1">
      <alignment vertical="center"/>
    </xf>
    <xf numFmtId="165" fontId="35" fillId="2" borderId="16" xfId="1" applyNumberFormat="1" applyFont="1" applyFill="1" applyBorder="1"/>
    <xf numFmtId="165" fontId="35" fillId="2" borderId="25" xfId="1" applyNumberFormat="1" applyFont="1" applyFill="1" applyBorder="1"/>
    <xf numFmtId="0" fontId="10" fillId="2" borderId="0" xfId="3" applyFont="1" applyFill="1" applyBorder="1" applyAlignment="1">
      <alignment vertical="top"/>
    </xf>
    <xf numFmtId="0" fontId="37" fillId="3" borderId="30" xfId="3" applyFont="1" applyFill="1" applyBorder="1" applyAlignment="1">
      <alignment vertical="top"/>
    </xf>
    <xf numFmtId="0" fontId="35" fillId="3" borderId="31" xfId="0" applyFont="1" applyFill="1" applyBorder="1"/>
    <xf numFmtId="14" fontId="35" fillId="3" borderId="14" xfId="0" applyNumberFormat="1" applyFont="1" applyFill="1" applyBorder="1" applyAlignment="1">
      <alignment horizontal="right"/>
    </xf>
    <xf numFmtId="14" fontId="35" fillId="3" borderId="13" xfId="0" applyNumberFormat="1" applyFont="1" applyFill="1" applyBorder="1" applyAlignment="1">
      <alignment horizontal="right"/>
    </xf>
    <xf numFmtId="0" fontId="35" fillId="2" borderId="71" xfId="0" applyFont="1" applyFill="1" applyBorder="1"/>
    <xf numFmtId="0" fontId="35" fillId="2" borderId="0" xfId="0" applyFont="1" applyFill="1" applyBorder="1"/>
    <xf numFmtId="3" fontId="35" fillId="2" borderId="29" xfId="0" applyNumberFormat="1" applyFont="1" applyFill="1" applyBorder="1"/>
    <xf numFmtId="3" fontId="35" fillId="2" borderId="5" xfId="0" applyNumberFormat="1" applyFont="1" applyFill="1" applyBorder="1"/>
    <xf numFmtId="3" fontId="35" fillId="2" borderId="17" xfId="0" applyNumberFormat="1" applyFont="1" applyFill="1" applyBorder="1"/>
    <xf numFmtId="0" fontId="39" fillId="3" borderId="30" xfId="0" applyFont="1" applyFill="1" applyBorder="1"/>
    <xf numFmtId="3" fontId="39" fillId="3" borderId="14" xfId="0" applyNumberFormat="1" applyFont="1" applyFill="1" applyBorder="1" applyAlignment="1">
      <alignment horizontal="right" wrapText="1"/>
    </xf>
    <xf numFmtId="3" fontId="39" fillId="3" borderId="13" xfId="0" applyNumberFormat="1" applyFont="1" applyFill="1" applyBorder="1" applyAlignment="1">
      <alignment horizontal="right" wrapText="1"/>
    </xf>
    <xf numFmtId="10" fontId="37" fillId="2" borderId="17" xfId="0" applyNumberFormat="1" applyFont="1" applyFill="1" applyBorder="1"/>
    <xf numFmtId="0" fontId="35" fillId="2" borderId="6" xfId="0" applyFont="1" applyFill="1" applyBorder="1"/>
    <xf numFmtId="0" fontId="35" fillId="2" borderId="7" xfId="0" applyFont="1" applyFill="1" applyBorder="1"/>
    <xf numFmtId="10" fontId="37" fillId="2" borderId="23" xfId="0" applyNumberFormat="1" applyFont="1" applyFill="1" applyBorder="1"/>
    <xf numFmtId="10" fontId="40" fillId="2" borderId="0" xfId="0" applyNumberFormat="1" applyFont="1" applyFill="1" applyBorder="1"/>
    <xf numFmtId="10" fontId="34" fillId="2" borderId="0" xfId="0" applyNumberFormat="1" applyFont="1" applyFill="1" applyBorder="1"/>
    <xf numFmtId="0" fontId="39" fillId="3" borderId="3" xfId="0" applyFont="1" applyFill="1" applyBorder="1"/>
    <xf numFmtId="0" fontId="35" fillId="3" borderId="4" xfId="0" applyFont="1" applyFill="1" applyBorder="1"/>
    <xf numFmtId="0" fontId="35" fillId="0" borderId="3" xfId="0" applyFont="1" applyFill="1" applyBorder="1"/>
    <xf numFmtId="0" fontId="35" fillId="0" borderId="72" xfId="0" applyFont="1" applyFill="1" applyBorder="1"/>
    <xf numFmtId="3" fontId="36" fillId="0" borderId="29" xfId="0" applyNumberFormat="1" applyFont="1" applyFill="1" applyBorder="1" applyAlignment="1">
      <alignment horizontal="right" wrapText="1"/>
    </xf>
    <xf numFmtId="0" fontId="35" fillId="2" borderId="5" xfId="0" applyFont="1" applyFill="1" applyBorder="1"/>
    <xf numFmtId="0" fontId="35" fillId="2" borderId="8" xfId="0" applyFont="1" applyFill="1" applyBorder="1"/>
    <xf numFmtId="10" fontId="35" fillId="2" borderId="23" xfId="0" applyNumberFormat="1" applyFont="1" applyFill="1" applyBorder="1"/>
    <xf numFmtId="0" fontId="12" fillId="2" borderId="0" xfId="3" applyFont="1" applyFill="1" applyBorder="1" applyAlignment="1">
      <alignment horizontal="left"/>
    </xf>
    <xf numFmtId="3" fontId="12" fillId="2" borderId="14" xfId="1" applyNumberFormat="1" applyFont="1" applyFill="1" applyBorder="1"/>
    <xf numFmtId="3" fontId="21" fillId="2" borderId="14" xfId="1" applyNumberFormat="1" applyFont="1" applyFill="1" applyBorder="1"/>
    <xf numFmtId="3" fontId="12" fillId="0" borderId="14" xfId="0" applyNumberFormat="1" applyFont="1" applyBorder="1"/>
    <xf numFmtId="3" fontId="12" fillId="0" borderId="14" xfId="1" applyNumberFormat="1" applyFont="1" applyBorder="1"/>
    <xf numFmtId="3" fontId="29" fillId="0" borderId="14" xfId="0" applyNumberFormat="1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3" fontId="29" fillId="0" borderId="25" xfId="0" applyNumberFormat="1" applyFont="1" applyBorder="1" applyAlignment="1">
      <alignment horizontal="center"/>
    </xf>
    <xf numFmtId="0" fontId="12" fillId="2" borderId="14" xfId="3" applyFont="1" applyFill="1" applyBorder="1" applyAlignment="1">
      <alignment horizontal="center" vertical="center" wrapText="1"/>
    </xf>
    <xf numFmtId="0" fontId="12" fillId="2" borderId="24" xfId="3" applyFont="1" applyFill="1" applyBorder="1"/>
    <xf numFmtId="0" fontId="12" fillId="2" borderId="30" xfId="3" applyFont="1" applyFill="1" applyBorder="1"/>
    <xf numFmtId="9" fontId="12" fillId="2" borderId="14" xfId="3" applyNumberFormat="1" applyFont="1" applyFill="1" applyBorder="1" applyAlignment="1">
      <alignment horizontal="center" vertical="center" wrapText="1"/>
    </xf>
    <xf numFmtId="0" fontId="30" fillId="0" borderId="14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56" xfId="0" applyFont="1" applyBorder="1"/>
    <xf numFmtId="3" fontId="29" fillId="0" borderId="43" xfId="0" applyNumberFormat="1" applyFont="1" applyBorder="1" applyAlignment="1">
      <alignment horizontal="center"/>
    </xf>
    <xf numFmtId="3" fontId="29" fillId="0" borderId="14" xfId="0" applyNumberFormat="1" applyFont="1" applyBorder="1"/>
    <xf numFmtId="3" fontId="29" fillId="0" borderId="51" xfId="0" applyNumberFormat="1" applyFont="1" applyBorder="1" applyAlignment="1">
      <alignment horizontal="center"/>
    </xf>
    <xf numFmtId="0" fontId="37" fillId="3" borderId="21" xfId="8" applyFont="1" applyFill="1" applyBorder="1" applyAlignment="1">
      <alignment vertical="center"/>
    </xf>
    <xf numFmtId="10" fontId="35" fillId="2" borderId="62" xfId="2" applyNumberFormat="1" applyFont="1" applyFill="1" applyBorder="1" applyAlignment="1">
      <alignment vertical="center"/>
    </xf>
    <xf numFmtId="14" fontId="35" fillId="2" borderId="15" xfId="8" applyNumberFormat="1" applyFont="1" applyFill="1" applyBorder="1" applyAlignment="1">
      <alignment horizontal="center" vertical="center" wrapText="1"/>
    </xf>
    <xf numFmtId="14" fontId="35" fillId="2" borderId="29" xfId="8" applyNumberFormat="1" applyFont="1" applyFill="1" applyBorder="1" applyAlignment="1">
      <alignment horizontal="center" vertical="center" wrapText="1"/>
    </xf>
    <xf numFmtId="14" fontId="35" fillId="2" borderId="38" xfId="8" applyNumberFormat="1" applyFont="1" applyFill="1" applyBorder="1" applyAlignment="1">
      <alignment horizontal="center" vertical="center" wrapText="1"/>
    </xf>
    <xf numFmtId="168" fontId="13" fillId="2" borderId="0" xfId="3" applyNumberFormat="1" applyFont="1" applyFill="1"/>
    <xf numFmtId="0" fontId="41" fillId="2" borderId="0" xfId="3" applyFont="1" applyFill="1" applyAlignment="1">
      <alignment vertical="top"/>
    </xf>
    <xf numFmtId="14" fontId="35" fillId="2" borderId="43" xfId="1" applyNumberFormat="1" applyFont="1" applyFill="1" applyBorder="1" applyAlignment="1">
      <alignment horizontal="right" vertical="center" wrapText="1"/>
    </xf>
    <xf numFmtId="14" fontId="35" fillId="2" borderId="51" xfId="1" applyNumberFormat="1" applyFont="1" applyFill="1" applyBorder="1" applyAlignment="1">
      <alignment horizontal="right" vertical="center" wrapText="1"/>
    </xf>
    <xf numFmtId="165" fontId="35" fillId="2" borderId="44" xfId="1" applyNumberFormat="1" applyFont="1" applyFill="1" applyBorder="1" applyAlignment="1">
      <alignment horizontal="center" vertical="center" wrapText="1"/>
    </xf>
    <xf numFmtId="165" fontId="35" fillId="2" borderId="25" xfId="1" applyNumberFormat="1" applyFont="1" applyFill="1" applyBorder="1" applyAlignment="1">
      <alignment horizontal="center" vertical="center" wrapText="1"/>
    </xf>
    <xf numFmtId="0" fontId="36" fillId="2" borderId="30" xfId="3" applyFont="1" applyFill="1" applyBorder="1" applyAlignment="1">
      <alignment horizontal="left" vertical="center"/>
    </xf>
    <xf numFmtId="0" fontId="35" fillId="2" borderId="46" xfId="3" applyFont="1" applyFill="1" applyBorder="1" applyAlignment="1">
      <alignment horizontal="left"/>
    </xf>
    <xf numFmtId="165" fontId="37" fillId="3" borderId="12" xfId="1" applyNumberFormat="1" applyFont="1" applyFill="1" applyBorder="1" applyAlignment="1">
      <alignment horizontal="center"/>
    </xf>
    <xf numFmtId="165" fontId="37" fillId="0" borderId="51" xfId="1" applyNumberFormat="1" applyFont="1" applyFill="1" applyBorder="1"/>
    <xf numFmtId="0" fontId="42" fillId="2" borderId="46" xfId="3" applyFont="1" applyFill="1" applyBorder="1" applyAlignment="1">
      <alignment horizontal="left" vertical="center"/>
    </xf>
    <xf numFmtId="165" fontId="35" fillId="0" borderId="43" xfId="1" applyNumberFormat="1" applyFont="1" applyFill="1" applyBorder="1"/>
    <xf numFmtId="165" fontId="35" fillId="0" borderId="51" xfId="1" applyNumberFormat="1" applyFont="1" applyFill="1" applyBorder="1"/>
    <xf numFmtId="0" fontId="36" fillId="2" borderId="30" xfId="3" applyFont="1" applyFill="1" applyBorder="1" applyAlignment="1">
      <alignment horizontal="center" vertical="center"/>
    </xf>
    <xf numFmtId="0" fontId="38" fillId="2" borderId="46" xfId="3" applyFont="1" applyFill="1" applyBorder="1" applyAlignment="1">
      <alignment horizontal="left" vertical="center"/>
    </xf>
    <xf numFmtId="165" fontId="38" fillId="0" borderId="43" xfId="1" applyNumberFormat="1" applyFont="1" applyFill="1" applyBorder="1"/>
    <xf numFmtId="165" fontId="38" fillId="0" borderId="51" xfId="1" applyNumberFormat="1" applyFont="1" applyFill="1" applyBorder="1"/>
    <xf numFmtId="165" fontId="35" fillId="0" borderId="12" xfId="1" applyNumberFormat="1" applyFont="1" applyFill="1" applyBorder="1" applyAlignment="1">
      <alignment horizontal="center"/>
    </xf>
    <xf numFmtId="0" fontId="36" fillId="2" borderId="31" xfId="3" applyFont="1" applyFill="1" applyBorder="1" applyAlignment="1">
      <alignment horizontal="left" vertical="center"/>
    </xf>
    <xf numFmtId="0" fontId="42" fillId="2" borderId="31" xfId="3" applyFont="1" applyFill="1" applyBorder="1" applyAlignment="1">
      <alignment horizontal="left" vertical="center"/>
    </xf>
    <xf numFmtId="0" fontId="39" fillId="2" borderId="22" xfId="3" applyFont="1" applyFill="1" applyBorder="1" applyAlignment="1">
      <alignment horizontal="center" vertical="center"/>
    </xf>
    <xf numFmtId="0" fontId="39" fillId="2" borderId="7" xfId="3" applyFont="1" applyFill="1" applyBorder="1" applyAlignment="1">
      <alignment horizontal="left" vertical="center"/>
    </xf>
    <xf numFmtId="0" fontId="42" fillId="2" borderId="7" xfId="3" applyFont="1" applyFill="1" applyBorder="1" applyAlignment="1">
      <alignment horizontal="left" vertical="center"/>
    </xf>
    <xf numFmtId="165" fontId="35" fillId="3" borderId="54" xfId="1" applyNumberFormat="1" applyFont="1" applyFill="1" applyBorder="1" applyAlignment="1">
      <alignment horizontal="center"/>
    </xf>
    <xf numFmtId="165" fontId="37" fillId="2" borderId="53" xfId="1" applyNumberFormat="1" applyFont="1" applyFill="1" applyBorder="1"/>
    <xf numFmtId="0" fontId="36" fillId="2" borderId="7" xfId="3" applyFont="1" applyFill="1" applyBorder="1" applyAlignment="1">
      <alignment horizontal="left" vertical="center"/>
    </xf>
    <xf numFmtId="165" fontId="35" fillId="2" borderId="22" xfId="1" applyNumberFormat="1" applyFont="1" applyFill="1" applyBorder="1"/>
    <xf numFmtId="165" fontId="35" fillId="2" borderId="53" xfId="1" applyNumberFormat="1" applyFont="1" applyFill="1" applyBorder="1"/>
    <xf numFmtId="165" fontId="35" fillId="2" borderId="43" xfId="1" applyNumberFormat="1" applyFont="1" applyFill="1" applyBorder="1"/>
    <xf numFmtId="165" fontId="35" fillId="3" borderId="12" xfId="1" applyNumberFormat="1" applyFont="1" applyFill="1" applyBorder="1" applyAlignment="1">
      <alignment horizontal="center"/>
    </xf>
    <xf numFmtId="0" fontId="39" fillId="2" borderId="43" xfId="3" applyFont="1" applyFill="1" applyBorder="1" applyAlignment="1">
      <alignment horizontal="center" vertical="center"/>
    </xf>
    <xf numFmtId="0" fontId="39" fillId="2" borderId="31" xfId="3" applyFont="1" applyFill="1" applyBorder="1" applyAlignment="1">
      <alignment horizontal="left" vertical="center"/>
    </xf>
    <xf numFmtId="0" fontId="43" fillId="2" borderId="31" xfId="3" applyFont="1" applyFill="1" applyBorder="1" applyAlignment="1">
      <alignment horizontal="left" vertical="center"/>
    </xf>
    <xf numFmtId="165" fontId="44" fillId="2" borderId="44" xfId="1" applyNumberFormat="1" applyFont="1" applyFill="1" applyBorder="1"/>
    <xf numFmtId="165" fontId="37" fillId="2" borderId="51" xfId="1" applyNumberFormat="1" applyFont="1" applyFill="1" applyBorder="1"/>
    <xf numFmtId="0" fontId="45" fillId="2" borderId="31" xfId="3" applyFont="1" applyFill="1" applyBorder="1" applyAlignment="1">
      <alignment horizontal="left" vertical="center"/>
    </xf>
    <xf numFmtId="165" fontId="37" fillId="2" borderId="43" xfId="1" applyNumberFormat="1" applyFont="1" applyFill="1" applyBorder="1"/>
    <xf numFmtId="0" fontId="39" fillId="2" borderId="44" xfId="3" applyFont="1" applyFill="1" applyBorder="1" applyAlignment="1">
      <alignment horizontal="center" vertical="center"/>
    </xf>
    <xf numFmtId="0" fontId="45" fillId="2" borderId="50" xfId="3" applyFont="1" applyFill="1" applyBorder="1" applyAlignment="1">
      <alignment horizontal="left" vertical="center"/>
    </xf>
    <xf numFmtId="0" fontId="43" fillId="2" borderId="50" xfId="3" applyFont="1" applyFill="1" applyBorder="1" applyAlignment="1">
      <alignment horizontal="left" vertical="center"/>
    </xf>
    <xf numFmtId="165" fontId="44" fillId="2" borderId="25" xfId="1" applyNumberFormat="1" applyFont="1" applyFill="1" applyBorder="1"/>
    <xf numFmtId="0" fontId="36" fillId="2" borderId="49" xfId="3" applyFont="1" applyFill="1" applyBorder="1" applyAlignment="1">
      <alignment horizontal="center" vertical="center"/>
    </xf>
    <xf numFmtId="0" fontId="36" fillId="2" borderId="18" xfId="3" applyFont="1" applyFill="1" applyBorder="1"/>
    <xf numFmtId="165" fontId="36" fillId="3" borderId="42" xfId="1" applyNumberFormat="1" applyFont="1" applyFill="1" applyBorder="1" applyAlignment="1">
      <alignment horizontal="center"/>
    </xf>
    <xf numFmtId="165" fontId="39" fillId="2" borderId="37" xfId="1" applyNumberFormat="1" applyFont="1" applyFill="1" applyBorder="1"/>
    <xf numFmtId="0" fontId="36" fillId="2" borderId="40" xfId="3" applyFont="1" applyFill="1" applyBorder="1" applyAlignment="1">
      <alignment horizontal="center" vertical="center"/>
    </xf>
    <xf numFmtId="0" fontId="36" fillId="2" borderId="50" xfId="3" applyFont="1" applyFill="1" applyBorder="1"/>
    <xf numFmtId="165" fontId="36" fillId="3" borderId="40" xfId="1" applyNumberFormat="1" applyFont="1" applyFill="1" applyBorder="1" applyAlignment="1">
      <alignment horizontal="center"/>
    </xf>
    <xf numFmtId="165" fontId="39" fillId="2" borderId="25" xfId="1" applyNumberFormat="1" applyFont="1" applyFill="1" applyBorder="1"/>
    <xf numFmtId="0" fontId="36" fillId="2" borderId="27" xfId="3" applyFont="1" applyFill="1" applyBorder="1" applyAlignment="1">
      <alignment horizontal="center" vertical="center"/>
    </xf>
    <xf numFmtId="0" fontId="36" fillId="2" borderId="24" xfId="3" applyFont="1" applyFill="1" applyBorder="1"/>
    <xf numFmtId="165" fontId="36" fillId="3" borderId="57" xfId="1" applyNumberFormat="1" applyFont="1" applyFill="1" applyBorder="1" applyAlignment="1">
      <alignment horizontal="left"/>
    </xf>
    <xf numFmtId="166" fontId="39" fillId="2" borderId="39" xfId="2" applyNumberFormat="1" applyFont="1" applyFill="1" applyBorder="1"/>
    <xf numFmtId="0" fontId="12" fillId="2" borderId="28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42" xfId="3" applyFont="1" applyFill="1" applyBorder="1" applyAlignment="1">
      <alignment horizontal="center" vertical="center" wrapText="1"/>
    </xf>
    <xf numFmtId="3" fontId="20" fillId="2" borderId="51" xfId="1" applyNumberFormat="1" applyFont="1" applyFill="1" applyBorder="1" applyAlignment="1">
      <alignment vertical="center"/>
    </xf>
    <xf numFmtId="3" fontId="20" fillId="2" borderId="43" xfId="1" applyNumberFormat="1" applyFont="1" applyFill="1" applyBorder="1" applyAlignment="1">
      <alignment vertical="center"/>
    </xf>
    <xf numFmtId="3" fontId="20" fillId="2" borderId="44" xfId="1" applyNumberFormat="1" applyFont="1" applyFill="1" applyBorder="1" applyAlignment="1">
      <alignment vertical="center"/>
    </xf>
    <xf numFmtId="3" fontId="20" fillId="2" borderId="25" xfId="1" applyNumberFormat="1" applyFont="1" applyFill="1" applyBorder="1" applyAlignment="1">
      <alignment vertical="center"/>
    </xf>
    <xf numFmtId="3" fontId="29" fillId="0" borderId="56" xfId="1" applyNumberFormat="1" applyFont="1" applyBorder="1" applyAlignment="1">
      <alignment horizontal="right"/>
    </xf>
    <xf numFmtId="3" fontId="29" fillId="0" borderId="51" xfId="1" applyNumberFormat="1" applyFont="1" applyBorder="1" applyAlignment="1">
      <alignment horizontal="right"/>
    </xf>
    <xf numFmtId="3" fontId="29" fillId="0" borderId="43" xfId="1" applyNumberFormat="1" applyFont="1" applyBorder="1" applyAlignment="1">
      <alignment horizontal="right"/>
    </xf>
    <xf numFmtId="3" fontId="29" fillId="0" borderId="44" xfId="1" applyNumberFormat="1" applyFont="1" applyBorder="1" applyAlignment="1">
      <alignment horizontal="right"/>
    </xf>
    <xf numFmtId="3" fontId="29" fillId="0" borderId="25" xfId="1" applyNumberFormat="1" applyFont="1" applyBorder="1" applyAlignment="1">
      <alignment horizontal="right"/>
    </xf>
    <xf numFmtId="0" fontId="46" fillId="2" borderId="0" xfId="10" applyFont="1" applyFill="1"/>
    <xf numFmtId="165" fontId="20" fillId="2" borderId="29" xfId="1" applyNumberFormat="1" applyFont="1" applyFill="1" applyBorder="1" applyAlignment="1">
      <alignment vertical="center"/>
    </xf>
    <xf numFmtId="3" fontId="29" fillId="0" borderId="20" xfId="0" applyNumberFormat="1" applyFont="1" applyBorder="1" applyAlignment="1">
      <alignment horizontal="right"/>
    </xf>
    <xf numFmtId="165" fontId="17" fillId="2" borderId="44" xfId="1" applyNumberFormat="1" applyFont="1" applyFill="1" applyBorder="1" applyAlignment="1">
      <alignment vertical="center"/>
    </xf>
    <xf numFmtId="165" fontId="20" fillId="2" borderId="29" xfId="1" quotePrefix="1" applyNumberFormat="1" applyFont="1" applyFill="1" applyBorder="1" applyAlignment="1">
      <alignment vertical="center"/>
    </xf>
    <xf numFmtId="165" fontId="12" fillId="2" borderId="8" xfId="1" applyNumberFormat="1" applyFont="1" applyFill="1" applyBorder="1" applyAlignment="1">
      <alignment vertical="center"/>
    </xf>
    <xf numFmtId="165" fontId="12" fillId="2" borderId="13" xfId="1" applyNumberFormat="1" applyFont="1" applyFill="1" applyBorder="1" applyAlignment="1">
      <alignment vertical="center"/>
    </xf>
    <xf numFmtId="165" fontId="20" fillId="2" borderId="72" xfId="1" quotePrefix="1" applyNumberFormat="1" applyFont="1" applyFill="1" applyBorder="1" applyAlignment="1">
      <alignment vertical="center"/>
    </xf>
    <xf numFmtId="3" fontId="29" fillId="0" borderId="13" xfId="0" applyNumberFormat="1" applyFont="1" applyBorder="1"/>
    <xf numFmtId="165" fontId="20" fillId="2" borderId="13" xfId="1" quotePrefix="1" applyNumberFormat="1" applyFont="1" applyFill="1" applyBorder="1" applyAlignment="1">
      <alignment vertical="center"/>
    </xf>
    <xf numFmtId="0" fontId="12" fillId="2" borderId="56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20" fillId="2" borderId="60" xfId="0" applyFont="1" applyFill="1" applyBorder="1" applyAlignment="1">
      <alignment vertical="center"/>
    </xf>
    <xf numFmtId="0" fontId="29" fillId="0" borderId="51" xfId="0" applyFont="1" applyBorder="1"/>
    <xf numFmtId="0" fontId="20" fillId="2" borderId="51" xfId="3" applyFont="1" applyFill="1" applyBorder="1" applyAlignment="1">
      <alignment vertical="center"/>
    </xf>
    <xf numFmtId="0" fontId="20" fillId="2" borderId="25" xfId="3" applyFont="1" applyFill="1" applyBorder="1" applyAlignment="1">
      <alignment vertical="center"/>
    </xf>
    <xf numFmtId="165" fontId="20" fillId="2" borderId="16" xfId="1" applyNumberFormat="1" applyFont="1" applyFill="1" applyBorder="1" applyAlignment="1">
      <alignment vertical="center"/>
    </xf>
    <xf numFmtId="0" fontId="18" fillId="0" borderId="14" xfId="0" applyFont="1" applyBorder="1"/>
    <xf numFmtId="0" fontId="0" fillId="0" borderId="14" xfId="0" applyBorder="1"/>
    <xf numFmtId="0" fontId="0" fillId="0" borderId="51" xfId="0" applyBorder="1"/>
    <xf numFmtId="0" fontId="0" fillId="0" borderId="16" xfId="0" applyBorder="1"/>
    <xf numFmtId="3" fontId="29" fillId="0" borderId="16" xfId="0" applyNumberFormat="1" applyFont="1" applyBorder="1"/>
    <xf numFmtId="0" fontId="0" fillId="0" borderId="25" xfId="0" applyBorder="1"/>
    <xf numFmtId="3" fontId="29" fillId="0" borderId="30" xfId="0" applyNumberFormat="1" applyFont="1" applyBorder="1"/>
    <xf numFmtId="0" fontId="12" fillId="2" borderId="6" xfId="3" applyFont="1" applyFill="1" applyBorder="1"/>
    <xf numFmtId="0" fontId="21" fillId="2" borderId="48" xfId="3" applyFont="1" applyFill="1" applyBorder="1"/>
    <xf numFmtId="0" fontId="12" fillId="2" borderId="41" xfId="3" applyFont="1" applyFill="1" applyBorder="1" applyAlignment="1">
      <alignment horizontal="center" vertical="center" wrapText="1"/>
    </xf>
    <xf numFmtId="3" fontId="29" fillId="0" borderId="43" xfId="0" applyNumberFormat="1" applyFont="1" applyBorder="1"/>
    <xf numFmtId="4" fontId="29" fillId="0" borderId="51" xfId="0" applyNumberFormat="1" applyFont="1" applyBorder="1"/>
    <xf numFmtId="0" fontId="29" fillId="2" borderId="36" xfId="3" applyFont="1" applyFill="1" applyBorder="1" applyAlignment="1">
      <alignment horizontal="center" vertical="center" wrapText="1"/>
    </xf>
    <xf numFmtId="0" fontId="29" fillId="2" borderId="29" xfId="3" applyFont="1" applyFill="1" applyBorder="1" applyAlignment="1">
      <alignment horizontal="center" vertical="center" wrapText="1"/>
    </xf>
    <xf numFmtId="0" fontId="29" fillId="2" borderId="60" xfId="3" applyFont="1" applyFill="1" applyBorder="1" applyAlignment="1">
      <alignment horizontal="center" vertical="center" wrapText="1"/>
    </xf>
    <xf numFmtId="165" fontId="29" fillId="2" borderId="9" xfId="1" applyNumberFormat="1" applyFont="1" applyFill="1" applyBorder="1" applyAlignment="1">
      <alignment vertical="center"/>
    </xf>
    <xf numFmtId="165" fontId="29" fillId="2" borderId="10" xfId="1" applyNumberFormat="1" applyFont="1" applyFill="1" applyBorder="1" applyAlignment="1">
      <alignment horizontal="left" vertical="center"/>
    </xf>
    <xf numFmtId="165" fontId="29" fillId="2" borderId="51" xfId="1" applyNumberFormat="1" applyFont="1" applyFill="1" applyBorder="1" applyAlignment="1">
      <alignment horizontal="left" vertical="center"/>
    </xf>
    <xf numFmtId="165" fontId="29" fillId="2" borderId="43" xfId="1" applyNumberFormat="1" applyFont="1" applyFill="1" applyBorder="1" applyAlignment="1">
      <alignment vertical="center"/>
    </xf>
    <xf numFmtId="0" fontId="12" fillId="2" borderId="28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37" fillId="3" borderId="54" xfId="3" applyFont="1" applyFill="1" applyBorder="1" applyAlignment="1">
      <alignment horizontal="left" vertical="center"/>
    </xf>
    <xf numFmtId="0" fontId="37" fillId="3" borderId="7" xfId="3" applyFont="1" applyFill="1" applyBorder="1" applyAlignment="1">
      <alignment horizontal="left" vertical="center"/>
    </xf>
    <xf numFmtId="0" fontId="37" fillId="3" borderId="21" xfId="3" applyFont="1" applyFill="1" applyBorder="1" applyAlignment="1">
      <alignment horizontal="left" vertical="center"/>
    </xf>
    <xf numFmtId="0" fontId="35" fillId="2" borderId="30" xfId="3" applyFont="1" applyFill="1" applyBorder="1" applyAlignment="1">
      <alignment horizontal="left" vertical="center" wrapText="1"/>
    </xf>
    <xf numFmtId="0" fontId="35" fillId="2" borderId="46" xfId="3" applyFont="1" applyFill="1" applyBorder="1" applyAlignment="1">
      <alignment horizontal="left" vertical="center" wrapText="1"/>
    </xf>
    <xf numFmtId="0" fontId="35" fillId="2" borderId="12" xfId="3" applyFont="1" applyFill="1" applyBorder="1" applyAlignment="1">
      <alignment horizontal="center" vertical="center" wrapText="1"/>
    </xf>
    <xf numFmtId="0" fontId="35" fillId="2" borderId="13" xfId="3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/>
    </xf>
    <xf numFmtId="0" fontId="12" fillId="2" borderId="46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43" xfId="3" applyFont="1" applyFill="1" applyBorder="1" applyAlignment="1">
      <alignment horizontal="center" vertical="center" wrapText="1"/>
    </xf>
    <xf numFmtId="0" fontId="12" fillId="2" borderId="14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0" fontId="37" fillId="2" borderId="40" xfId="3" applyFont="1" applyFill="1" applyBorder="1" applyAlignment="1">
      <alignment horizontal="left"/>
    </xf>
    <xf numFmtId="0" fontId="37" fillId="2" borderId="50" xfId="3" applyFont="1" applyFill="1" applyBorder="1" applyAlignment="1">
      <alignment horizontal="left"/>
    </xf>
    <xf numFmtId="0" fontId="37" fillId="3" borderId="42" xfId="3" applyFont="1" applyFill="1" applyBorder="1" applyAlignment="1">
      <alignment horizontal="left"/>
    </xf>
    <xf numFmtId="0" fontId="37" fillId="3" borderId="34" xfId="3" applyFont="1" applyFill="1" applyBorder="1" applyAlignment="1">
      <alignment horizontal="left"/>
    </xf>
    <xf numFmtId="0" fontId="37" fillId="3" borderId="7" xfId="3" applyFont="1" applyFill="1" applyBorder="1" applyAlignment="1">
      <alignment horizontal="left"/>
    </xf>
    <xf numFmtId="0" fontId="37" fillId="3" borderId="21" xfId="3" applyFont="1" applyFill="1" applyBorder="1" applyAlignment="1">
      <alignment horizontal="left"/>
    </xf>
    <xf numFmtId="0" fontId="37" fillId="3" borderId="12" xfId="3" applyFont="1" applyFill="1" applyBorder="1" applyAlignment="1">
      <alignment horizontal="left"/>
    </xf>
    <xf numFmtId="0" fontId="37" fillId="3" borderId="31" xfId="3" applyFont="1" applyFill="1" applyBorder="1" applyAlignment="1">
      <alignment horizontal="left"/>
    </xf>
    <xf numFmtId="0" fontId="37" fillId="3" borderId="46" xfId="3" applyFont="1" applyFill="1" applyBorder="1" applyAlignment="1">
      <alignment horizontal="left"/>
    </xf>
    <xf numFmtId="0" fontId="36" fillId="2" borderId="30" xfId="3" applyFont="1" applyFill="1" applyBorder="1" applyAlignment="1">
      <alignment horizontal="left" vertical="center" wrapText="1"/>
    </xf>
    <xf numFmtId="0" fontId="36" fillId="2" borderId="46" xfId="3" applyFont="1" applyFill="1" applyBorder="1" applyAlignment="1">
      <alignment horizontal="left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37" fillId="2" borderId="12" xfId="3" applyFont="1" applyFill="1" applyBorder="1" applyAlignment="1">
      <alignment horizontal="left"/>
    </xf>
    <xf numFmtId="0" fontId="37" fillId="2" borderId="31" xfId="3" applyFont="1" applyFill="1" applyBorder="1" applyAlignment="1">
      <alignment horizontal="left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69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165" fontId="12" fillId="2" borderId="59" xfId="11" applyNumberFormat="1" applyFont="1" applyFill="1" applyBorder="1"/>
    <xf numFmtId="165" fontId="12" fillId="2" borderId="62" xfId="11" applyNumberFormat="1" applyFont="1" applyFill="1" applyBorder="1"/>
    <xf numFmtId="165" fontId="12" fillId="2" borderId="67" xfId="11" applyNumberFormat="1" applyFont="1" applyFill="1" applyBorder="1"/>
    <xf numFmtId="165" fontId="12" fillId="2" borderId="61" xfId="11" applyNumberFormat="1" applyFont="1" applyFill="1" applyBorder="1"/>
  </cellXfs>
  <cellStyles count="12">
    <cellStyle name="Comma 2" xfId="9" xr:uid="{00000000-0005-0000-0000-000000000000}"/>
    <cellStyle name="Komma" xfId="1" builtinId="3"/>
    <cellStyle name="Komma 2" xfId="11" xr:uid="{BE7A6CF0-8744-4030-B4FE-40C33C770A03}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49</xdr:row>
      <xdr:rowOff>44823</xdr:rowOff>
    </xdr:from>
    <xdr:to>
      <xdr:col>4</xdr:col>
      <xdr:colOff>392206</xdr:colOff>
      <xdr:row>75</xdr:row>
      <xdr:rowOff>78441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47</xdr:row>
      <xdr:rowOff>56029</xdr:rowOff>
    </xdr:from>
    <xdr:to>
      <xdr:col>9</xdr:col>
      <xdr:colOff>2801</xdr:colOff>
      <xdr:row>48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i tusen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3</xdr:col>
      <xdr:colOff>888066</xdr:colOff>
      <xdr:row>45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21526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524435</xdr:colOff>
      <xdr:row>16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534150" y="1990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24</xdr:row>
      <xdr:rowOff>0</xdr:rowOff>
    </xdr:from>
    <xdr:to>
      <xdr:col>4</xdr:col>
      <xdr:colOff>497541</xdr:colOff>
      <xdr:row>53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514910</xdr:colOff>
      <xdr:row>23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152400</xdr:rowOff>
    </xdr:from>
    <xdr:to>
      <xdr:col>4</xdr:col>
      <xdr:colOff>1430991</xdr:colOff>
      <xdr:row>64</xdr:row>
      <xdr:rowOff>35299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56578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514910</xdr:colOff>
      <xdr:row>36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89646</xdr:rowOff>
    </xdr:from>
    <xdr:to>
      <xdr:col>5</xdr:col>
      <xdr:colOff>156882</xdr:colOff>
      <xdr:row>51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24</xdr:row>
      <xdr:rowOff>44824</xdr:rowOff>
    </xdr:from>
    <xdr:to>
      <xdr:col>9</xdr:col>
      <xdr:colOff>0</xdr:colOff>
      <xdr:row>25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17</xdr:row>
      <xdr:rowOff>156882</xdr:rowOff>
    </xdr:from>
    <xdr:to>
      <xdr:col>5</xdr:col>
      <xdr:colOff>112058</xdr:colOff>
      <xdr:row>44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16</xdr:row>
      <xdr:rowOff>78440</xdr:rowOff>
    </xdr:from>
    <xdr:to>
      <xdr:col>20</xdr:col>
      <xdr:colOff>899272</xdr:colOff>
      <xdr:row>17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tall i tusen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i millioner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26</xdr:row>
      <xdr:rowOff>145677</xdr:rowOff>
    </xdr:from>
    <xdr:to>
      <xdr:col>4</xdr:col>
      <xdr:colOff>123267</xdr:colOff>
      <xdr:row>53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19</xdr:row>
      <xdr:rowOff>86286</xdr:rowOff>
    </xdr:from>
    <xdr:to>
      <xdr:col>4</xdr:col>
      <xdr:colOff>2701924</xdr:colOff>
      <xdr:row>20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12</xdr:row>
      <xdr:rowOff>56029</xdr:rowOff>
    </xdr:from>
    <xdr:to>
      <xdr:col>5</xdr:col>
      <xdr:colOff>100853</xdr:colOff>
      <xdr:row>38</xdr:row>
      <xdr:rowOff>89646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268942" y="2678205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128</xdr:row>
      <xdr:rowOff>21852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38685" y="18763690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Tall i</a:t>
          </a:r>
          <a:r>
            <a:rPr lang="nb-NO" sz="1100" baseline="0">
              <a:solidFill>
                <a:sysClr val="windowText" lastClr="000000"/>
              </a:solidFill>
            </a:rPr>
            <a:t>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 i 1000</a:t>
          </a: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21</xdr:row>
      <xdr:rowOff>134471</xdr:rowOff>
    </xdr:from>
    <xdr:to>
      <xdr:col>7</xdr:col>
      <xdr:colOff>214313</xdr:colOff>
      <xdr:row>47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19</xdr:row>
      <xdr:rowOff>56029</xdr:rowOff>
    </xdr:from>
    <xdr:to>
      <xdr:col>6</xdr:col>
      <xdr:colOff>0</xdr:colOff>
      <xdr:row>20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23</xdr:row>
      <xdr:rowOff>56030</xdr:rowOff>
    </xdr:from>
    <xdr:to>
      <xdr:col>4</xdr:col>
      <xdr:colOff>941293</xdr:colOff>
      <xdr:row>24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33</xdr:row>
      <xdr:rowOff>0</xdr:rowOff>
    </xdr:from>
    <xdr:to>
      <xdr:col>4</xdr:col>
      <xdr:colOff>705971</xdr:colOff>
      <xdr:row>59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184274</xdr:colOff>
      <xdr:row>33</xdr:row>
      <xdr:rowOff>73896</xdr:rowOff>
    </xdr:from>
    <xdr:to>
      <xdr:col>6</xdr:col>
      <xdr:colOff>150656</xdr:colOff>
      <xdr:row>59</xdr:row>
      <xdr:rowOff>107513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84274" y="8398746"/>
          <a:ext cx="5671857" cy="47389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i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321608</xdr:colOff>
      <xdr:row>21</xdr:row>
      <xdr:rowOff>119342</xdr:rowOff>
    </xdr:from>
    <xdr:to>
      <xdr:col>22</xdr:col>
      <xdr:colOff>21850</xdr:colOff>
      <xdr:row>22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G61"/>
  <sheetViews>
    <sheetView showGridLines="0" zoomScale="110" zoomScaleNormal="110" zoomScaleSheetLayoutView="90" workbookViewId="0">
      <selection activeCell="J11" sqref="J11"/>
    </sheetView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16384" width="11.42578125" style="5"/>
  </cols>
  <sheetData>
    <row r="1" spans="1:7" s="1" customFormat="1" ht="18.75" customHeight="1" x14ac:dyDescent="0.2">
      <c r="A1" s="149"/>
      <c r="B1" s="150"/>
      <c r="C1" s="151"/>
      <c r="D1" s="150"/>
      <c r="E1" s="151"/>
      <c r="F1" s="151"/>
      <c r="G1" s="152"/>
    </row>
    <row r="2" spans="1:7" ht="18.75" customHeight="1" x14ac:dyDescent="0.2">
      <c r="B2" s="2" t="s">
        <v>184</v>
      </c>
      <c r="C2" s="153"/>
      <c r="D2" s="3"/>
      <c r="E2" s="153"/>
      <c r="F2" s="153"/>
      <c r="G2" s="153"/>
    </row>
    <row r="3" spans="1:7" ht="14.25" customHeight="1" x14ac:dyDescent="0.2">
      <c r="A3" s="154"/>
      <c r="B3" s="175" t="s">
        <v>170</v>
      </c>
      <c r="C3" s="176" t="s">
        <v>134</v>
      </c>
      <c r="D3" s="176" t="s">
        <v>229</v>
      </c>
      <c r="E3" s="176" t="s">
        <v>136</v>
      </c>
      <c r="F3" s="176" t="s">
        <v>248</v>
      </c>
      <c r="G3" s="176" t="s">
        <v>135</v>
      </c>
    </row>
    <row r="4" spans="1:7" s="9" customFormat="1" ht="14.25" customHeight="1" x14ac:dyDescent="0.15">
      <c r="A4" s="8"/>
      <c r="B4" s="157">
        <v>1</v>
      </c>
      <c r="C4" s="123" t="s">
        <v>1</v>
      </c>
      <c r="D4" s="123" t="s">
        <v>185</v>
      </c>
      <c r="E4" s="123" t="s">
        <v>230</v>
      </c>
      <c r="F4" s="123" t="s">
        <v>554</v>
      </c>
      <c r="G4" s="308"/>
    </row>
    <row r="5" spans="1:7" s="9" customFormat="1" ht="14.25" customHeight="1" x14ac:dyDescent="0.15">
      <c r="A5" s="8"/>
      <c r="B5" s="168">
        <v>2</v>
      </c>
      <c r="C5" s="166" t="s">
        <v>2</v>
      </c>
      <c r="D5" s="166" t="s">
        <v>186</v>
      </c>
      <c r="E5" s="166" t="s">
        <v>230</v>
      </c>
      <c r="F5" s="166" t="s">
        <v>554</v>
      </c>
      <c r="G5" s="309" t="s">
        <v>226</v>
      </c>
    </row>
    <row r="6" spans="1:7" s="9" customFormat="1" ht="14.25" customHeight="1" x14ac:dyDescent="0.15">
      <c r="A6" s="8"/>
      <c r="B6" s="157">
        <v>3</v>
      </c>
      <c r="C6" s="123" t="s">
        <v>232</v>
      </c>
      <c r="D6" s="123" t="s">
        <v>187</v>
      </c>
      <c r="E6" s="123" t="s">
        <v>230</v>
      </c>
      <c r="F6" s="123" t="s">
        <v>554</v>
      </c>
      <c r="G6" s="308" t="s">
        <v>86</v>
      </c>
    </row>
    <row r="7" spans="1:7" s="9" customFormat="1" ht="14.25" customHeight="1" x14ac:dyDescent="0.15">
      <c r="A7" s="8"/>
      <c r="B7" s="168">
        <v>4</v>
      </c>
      <c r="C7" s="166" t="s">
        <v>42</v>
      </c>
      <c r="D7" s="166" t="s">
        <v>174</v>
      </c>
      <c r="E7" s="166" t="s">
        <v>230</v>
      </c>
      <c r="F7" s="123" t="s">
        <v>554</v>
      </c>
      <c r="G7" s="309" t="s">
        <v>86</v>
      </c>
    </row>
    <row r="8" spans="1:7" s="9" customFormat="1" ht="14.25" customHeight="1" x14ac:dyDescent="0.15">
      <c r="A8" s="8"/>
      <c r="B8" s="180">
        <v>5</v>
      </c>
      <c r="C8" s="179" t="s">
        <v>168</v>
      </c>
      <c r="D8" s="179" t="s">
        <v>174</v>
      </c>
      <c r="E8" s="179" t="s">
        <v>230</v>
      </c>
      <c r="F8" s="166" t="s">
        <v>554</v>
      </c>
      <c r="G8" s="309" t="s">
        <v>226</v>
      </c>
    </row>
    <row r="9" spans="1:7" s="9" customFormat="1" ht="14.25" customHeight="1" x14ac:dyDescent="0.15">
      <c r="A9" s="8"/>
      <c r="B9" s="168">
        <v>6</v>
      </c>
      <c r="C9" s="166" t="s">
        <v>0</v>
      </c>
      <c r="D9" s="166" t="s">
        <v>188</v>
      </c>
      <c r="E9" s="166" t="s">
        <v>230</v>
      </c>
      <c r="F9" s="123" t="s">
        <v>554</v>
      </c>
      <c r="G9" s="309"/>
    </row>
    <row r="10" spans="1:7" s="9" customFormat="1" ht="14.25" customHeight="1" x14ac:dyDescent="0.15">
      <c r="A10" s="8"/>
      <c r="B10" s="157">
        <v>7</v>
      </c>
      <c r="C10" s="123" t="s">
        <v>41</v>
      </c>
      <c r="D10" s="123" t="s">
        <v>189</v>
      </c>
      <c r="E10" s="179" t="s">
        <v>230</v>
      </c>
      <c r="F10" s="123" t="s">
        <v>554</v>
      </c>
      <c r="G10" s="308" t="s">
        <v>226</v>
      </c>
    </row>
    <row r="11" spans="1:7" ht="14.25" customHeight="1" x14ac:dyDescent="0.2">
      <c r="A11" s="156"/>
      <c r="B11" s="168">
        <v>8</v>
      </c>
      <c r="C11" s="166" t="s">
        <v>137</v>
      </c>
      <c r="D11" s="166" t="s">
        <v>175</v>
      </c>
      <c r="E11" s="166" t="s">
        <v>230</v>
      </c>
      <c r="F11" s="166" t="s">
        <v>554</v>
      </c>
      <c r="G11" s="309" t="s">
        <v>225</v>
      </c>
    </row>
    <row r="12" spans="1:7" ht="14.25" customHeight="1" x14ac:dyDescent="0.2">
      <c r="A12" s="156"/>
      <c r="B12" s="180">
        <v>9</v>
      </c>
      <c r="C12" s="179" t="s">
        <v>138</v>
      </c>
      <c r="D12" s="179" t="s">
        <v>175</v>
      </c>
      <c r="E12" s="179" t="s">
        <v>230</v>
      </c>
      <c r="F12" s="123" t="s">
        <v>554</v>
      </c>
      <c r="G12" s="310"/>
    </row>
    <row r="13" spans="1:7" ht="14.25" customHeight="1" x14ac:dyDescent="0.2">
      <c r="A13" s="156"/>
      <c r="B13" s="168">
        <v>10</v>
      </c>
      <c r="C13" s="166" t="s">
        <v>143</v>
      </c>
      <c r="D13" s="166" t="s">
        <v>175</v>
      </c>
      <c r="E13" s="166" t="s">
        <v>230</v>
      </c>
      <c r="F13" s="123" t="s">
        <v>554</v>
      </c>
      <c r="G13" s="309"/>
    </row>
    <row r="14" spans="1:7" s="7" customFormat="1" ht="14.25" customHeight="1" x14ac:dyDescent="0.2">
      <c r="A14" s="155"/>
      <c r="B14" s="157">
        <v>11</v>
      </c>
      <c r="C14" s="123" t="s">
        <v>3</v>
      </c>
      <c r="D14" s="123" t="s">
        <v>190</v>
      </c>
      <c r="E14" s="123" t="s">
        <v>230</v>
      </c>
      <c r="F14" s="166" t="s">
        <v>554</v>
      </c>
      <c r="G14" s="308"/>
    </row>
    <row r="15" spans="1:7" s="7" customFormat="1" ht="14.25" customHeight="1" x14ac:dyDescent="0.2">
      <c r="A15" s="155"/>
      <c r="B15" s="168">
        <v>12</v>
      </c>
      <c r="C15" s="166" t="s">
        <v>4</v>
      </c>
      <c r="D15" s="166" t="s">
        <v>191</v>
      </c>
      <c r="E15" s="166" t="s">
        <v>230</v>
      </c>
      <c r="F15" s="123" t="s">
        <v>554</v>
      </c>
      <c r="G15" s="309"/>
    </row>
    <row r="16" spans="1:7" s="7" customFormat="1" ht="14.25" customHeight="1" x14ac:dyDescent="0.2">
      <c r="A16" s="155"/>
      <c r="B16" s="157">
        <v>13</v>
      </c>
      <c r="C16" s="123" t="s">
        <v>5</v>
      </c>
      <c r="D16" s="123" t="s">
        <v>192</v>
      </c>
      <c r="E16" s="123" t="s">
        <v>230</v>
      </c>
      <c r="F16" s="123" t="s">
        <v>554</v>
      </c>
      <c r="G16" s="308"/>
    </row>
    <row r="17" spans="1:7" s="7" customFormat="1" ht="14.25" customHeight="1" x14ac:dyDescent="0.2">
      <c r="A17" s="155"/>
      <c r="B17" s="168">
        <v>14</v>
      </c>
      <c r="C17" s="166" t="s">
        <v>6</v>
      </c>
      <c r="D17" s="166" t="s">
        <v>194</v>
      </c>
      <c r="E17" s="166" t="s">
        <v>230</v>
      </c>
      <c r="F17" s="166" t="s">
        <v>554</v>
      </c>
      <c r="G17" s="309"/>
    </row>
    <row r="18" spans="1:7" s="7" customFormat="1" ht="14.25" customHeight="1" x14ac:dyDescent="0.2">
      <c r="A18" s="155"/>
      <c r="B18" s="157">
        <v>15</v>
      </c>
      <c r="C18" s="123" t="s">
        <v>7</v>
      </c>
      <c r="D18" s="123" t="s">
        <v>195</v>
      </c>
      <c r="E18" s="123" t="s">
        <v>332</v>
      </c>
      <c r="F18" s="123" t="s">
        <v>554</v>
      </c>
      <c r="G18" s="308"/>
    </row>
    <row r="19" spans="1:7" s="7" customFormat="1" ht="14.25" customHeight="1" x14ac:dyDescent="0.2">
      <c r="A19" s="155"/>
      <c r="B19" s="168">
        <v>16</v>
      </c>
      <c r="C19" s="166" t="s">
        <v>8</v>
      </c>
      <c r="D19" s="166" t="s">
        <v>197</v>
      </c>
      <c r="E19" s="166" t="s">
        <v>230</v>
      </c>
      <c r="F19" s="123" t="s">
        <v>554</v>
      </c>
      <c r="G19" s="309"/>
    </row>
    <row r="20" spans="1:7" s="7" customFormat="1" ht="14.25" customHeight="1" x14ac:dyDescent="0.2">
      <c r="A20" s="155"/>
      <c r="B20" s="157">
        <v>17</v>
      </c>
      <c r="C20" s="123" t="s">
        <v>9</v>
      </c>
      <c r="D20" s="123" t="s">
        <v>196</v>
      </c>
      <c r="E20" s="123" t="s">
        <v>230</v>
      </c>
      <c r="F20" s="166" t="s">
        <v>554</v>
      </c>
      <c r="G20" s="308"/>
    </row>
    <row r="21" spans="1:7" s="7" customFormat="1" ht="14.25" customHeight="1" x14ac:dyDescent="0.2">
      <c r="A21" s="155"/>
      <c r="B21" s="168">
        <v>18</v>
      </c>
      <c r="C21" s="166" t="s">
        <v>10</v>
      </c>
      <c r="D21" s="166" t="s">
        <v>198</v>
      </c>
      <c r="E21" s="166" t="s">
        <v>230</v>
      </c>
      <c r="F21" s="123" t="s">
        <v>554</v>
      </c>
      <c r="G21" s="309"/>
    </row>
    <row r="22" spans="1:7" s="7" customFormat="1" ht="14.25" customHeight="1" x14ac:dyDescent="0.2">
      <c r="A22" s="155"/>
      <c r="B22" s="157">
        <v>19</v>
      </c>
      <c r="C22" s="123" t="s">
        <v>11</v>
      </c>
      <c r="D22" s="123" t="s">
        <v>199</v>
      </c>
      <c r="E22" s="123" t="s">
        <v>230</v>
      </c>
      <c r="F22" s="123" t="s">
        <v>554</v>
      </c>
      <c r="G22" s="308" t="s">
        <v>225</v>
      </c>
    </row>
    <row r="23" spans="1:7" s="7" customFormat="1" ht="14.25" customHeight="1" x14ac:dyDescent="0.2">
      <c r="A23" s="155"/>
      <c r="B23" s="168">
        <v>20</v>
      </c>
      <c r="C23" s="166" t="s">
        <v>12</v>
      </c>
      <c r="D23" s="166" t="s">
        <v>200</v>
      </c>
      <c r="E23" s="166" t="s">
        <v>230</v>
      </c>
      <c r="F23" s="166" t="s">
        <v>554</v>
      </c>
      <c r="G23" s="309" t="s">
        <v>225</v>
      </c>
    </row>
    <row r="24" spans="1:7" s="7" customFormat="1" ht="14.25" customHeight="1" x14ac:dyDescent="0.2">
      <c r="A24" s="155"/>
      <c r="B24" s="157">
        <v>21</v>
      </c>
      <c r="C24" s="123" t="s">
        <v>13</v>
      </c>
      <c r="D24" s="123" t="s">
        <v>201</v>
      </c>
      <c r="E24" s="179" t="s">
        <v>230</v>
      </c>
      <c r="F24" s="123" t="s">
        <v>554</v>
      </c>
      <c r="G24" s="308" t="s">
        <v>225</v>
      </c>
    </row>
    <row r="25" spans="1:7" s="7" customFormat="1" ht="14.25" customHeight="1" x14ac:dyDescent="0.2">
      <c r="A25" s="155"/>
      <c r="B25" s="168">
        <v>22</v>
      </c>
      <c r="C25" s="166" t="s">
        <v>14</v>
      </c>
      <c r="D25" s="166" t="s">
        <v>202</v>
      </c>
      <c r="E25" s="166" t="s">
        <v>230</v>
      </c>
      <c r="F25" s="123" t="s">
        <v>554</v>
      </c>
      <c r="G25" s="309"/>
    </row>
    <row r="26" spans="1:7" s="7" customFormat="1" ht="14.25" customHeight="1" x14ac:dyDescent="0.2">
      <c r="A26" s="155"/>
      <c r="B26" s="157">
        <v>23</v>
      </c>
      <c r="C26" s="123" t="s">
        <v>15</v>
      </c>
      <c r="D26" s="123" t="s">
        <v>203</v>
      </c>
      <c r="E26" s="123" t="s">
        <v>230</v>
      </c>
      <c r="F26" s="166" t="s">
        <v>554</v>
      </c>
      <c r="G26" s="308"/>
    </row>
    <row r="27" spans="1:7" s="7" customFormat="1" ht="14.25" customHeight="1" x14ac:dyDescent="0.2">
      <c r="A27" s="155"/>
      <c r="B27" s="168">
        <v>24</v>
      </c>
      <c r="C27" s="166" t="s">
        <v>16</v>
      </c>
      <c r="D27" s="166" t="s">
        <v>204</v>
      </c>
      <c r="E27" s="166" t="s">
        <v>230</v>
      </c>
      <c r="F27" s="123" t="s">
        <v>554</v>
      </c>
      <c r="G27" s="309"/>
    </row>
    <row r="28" spans="1:7" s="7" customFormat="1" ht="14.25" customHeight="1" x14ac:dyDescent="0.2">
      <c r="A28" s="155"/>
      <c r="B28" s="157">
        <v>25</v>
      </c>
      <c r="C28" s="123" t="s">
        <v>17</v>
      </c>
      <c r="D28" s="123" t="s">
        <v>205</v>
      </c>
      <c r="E28" s="123" t="s">
        <v>230</v>
      </c>
      <c r="F28" s="123" t="s">
        <v>554</v>
      </c>
      <c r="G28" s="308" t="s">
        <v>226</v>
      </c>
    </row>
    <row r="29" spans="1:7" s="7" customFormat="1" ht="14.25" customHeight="1" x14ac:dyDescent="0.2">
      <c r="A29" s="155"/>
      <c r="B29" s="168">
        <v>26</v>
      </c>
      <c r="C29" s="166" t="s">
        <v>18</v>
      </c>
      <c r="D29" s="166" t="s">
        <v>206</v>
      </c>
      <c r="E29" s="166" t="s">
        <v>230</v>
      </c>
      <c r="F29" s="166" t="s">
        <v>554</v>
      </c>
      <c r="G29" s="309" t="s">
        <v>226</v>
      </c>
    </row>
    <row r="30" spans="1:7" s="7" customFormat="1" ht="14.25" customHeight="1" x14ac:dyDescent="0.2">
      <c r="A30" s="155"/>
      <c r="B30" s="157">
        <v>27</v>
      </c>
      <c r="C30" s="123" t="s">
        <v>19</v>
      </c>
      <c r="D30" s="123" t="s">
        <v>207</v>
      </c>
      <c r="E30" s="179" t="s">
        <v>230</v>
      </c>
      <c r="F30" s="123" t="s">
        <v>554</v>
      </c>
      <c r="G30" s="310" t="s">
        <v>226</v>
      </c>
    </row>
    <row r="31" spans="1:7" s="7" customFormat="1" ht="14.25" customHeight="1" x14ac:dyDescent="0.2">
      <c r="A31" s="155"/>
      <c r="B31" s="168">
        <v>28</v>
      </c>
      <c r="C31" s="166" t="s">
        <v>20</v>
      </c>
      <c r="D31" s="166" t="s">
        <v>208</v>
      </c>
      <c r="E31" s="166" t="s">
        <v>230</v>
      </c>
      <c r="F31" s="123" t="s">
        <v>554</v>
      </c>
      <c r="G31" s="309" t="s">
        <v>226</v>
      </c>
    </row>
    <row r="32" spans="1:7" s="7" customFormat="1" ht="14.25" customHeight="1" x14ac:dyDescent="0.2">
      <c r="A32" s="155"/>
      <c r="B32" s="157">
        <v>29</v>
      </c>
      <c r="C32" s="123" t="s">
        <v>21</v>
      </c>
      <c r="D32" s="123" t="s">
        <v>209</v>
      </c>
      <c r="E32" s="179" t="s">
        <v>230</v>
      </c>
      <c r="F32" s="166" t="s">
        <v>554</v>
      </c>
      <c r="G32" s="308" t="s">
        <v>226</v>
      </c>
    </row>
    <row r="33" spans="1:7" s="9" customFormat="1" ht="14.25" customHeight="1" x14ac:dyDescent="0.15">
      <c r="A33" s="155"/>
      <c r="B33" s="168">
        <v>30</v>
      </c>
      <c r="C33" s="166" t="s">
        <v>22</v>
      </c>
      <c r="D33" s="166" t="s">
        <v>210</v>
      </c>
      <c r="E33" s="166" t="s">
        <v>230</v>
      </c>
      <c r="F33" s="123" t="s">
        <v>554</v>
      </c>
      <c r="G33" s="309" t="s">
        <v>226</v>
      </c>
    </row>
    <row r="34" spans="1:7" s="9" customFormat="1" ht="14.25" customHeight="1" x14ac:dyDescent="0.15">
      <c r="A34" s="155"/>
      <c r="B34" s="180">
        <v>31</v>
      </c>
      <c r="C34" s="179" t="s">
        <v>23</v>
      </c>
      <c r="D34" s="179" t="s">
        <v>211</v>
      </c>
      <c r="E34" s="179" t="s">
        <v>230</v>
      </c>
      <c r="F34" s="123" t="s">
        <v>554</v>
      </c>
      <c r="G34" s="310"/>
    </row>
    <row r="35" spans="1:7" s="9" customFormat="1" ht="14.25" customHeight="1" x14ac:dyDescent="0.15">
      <c r="A35" s="155"/>
      <c r="B35" s="168">
        <v>32</v>
      </c>
      <c r="C35" s="166" t="s">
        <v>24</v>
      </c>
      <c r="D35" s="166" t="s">
        <v>212</v>
      </c>
      <c r="E35" s="166" t="s">
        <v>230</v>
      </c>
      <c r="F35" s="166" t="s">
        <v>554</v>
      </c>
      <c r="G35" s="309" t="s">
        <v>226</v>
      </c>
    </row>
    <row r="36" spans="1:7" s="9" customFormat="1" ht="14.25" customHeight="1" x14ac:dyDescent="0.15">
      <c r="A36" s="155"/>
      <c r="B36" s="157">
        <v>33</v>
      </c>
      <c r="C36" s="123" t="s">
        <v>173</v>
      </c>
      <c r="D36" s="123" t="s">
        <v>213</v>
      </c>
      <c r="E36" s="179" t="s">
        <v>230</v>
      </c>
      <c r="F36" s="123" t="s">
        <v>554</v>
      </c>
      <c r="G36" s="308" t="s">
        <v>226</v>
      </c>
    </row>
    <row r="37" spans="1:7" s="9" customFormat="1" ht="14.25" customHeight="1" x14ac:dyDescent="0.15">
      <c r="A37" s="155"/>
      <c r="B37" s="168">
        <v>34</v>
      </c>
      <c r="C37" s="166" t="s">
        <v>25</v>
      </c>
      <c r="D37" s="166" t="s">
        <v>214</v>
      </c>
      <c r="E37" s="166" t="s">
        <v>230</v>
      </c>
      <c r="F37" s="123" t="s">
        <v>554</v>
      </c>
      <c r="G37" s="309" t="s">
        <v>226</v>
      </c>
    </row>
    <row r="38" spans="1:7" s="9" customFormat="1" ht="14.25" customHeight="1" x14ac:dyDescent="0.15">
      <c r="A38" s="155"/>
      <c r="B38" s="157">
        <v>35</v>
      </c>
      <c r="C38" s="123" t="s">
        <v>26</v>
      </c>
      <c r="D38" s="123" t="s">
        <v>215</v>
      </c>
      <c r="E38" s="123" t="s">
        <v>230</v>
      </c>
      <c r="F38" s="166" t="s">
        <v>554</v>
      </c>
      <c r="G38" s="308" t="s">
        <v>226</v>
      </c>
    </row>
    <row r="39" spans="1:7" s="9" customFormat="1" ht="14.25" customHeight="1" x14ac:dyDescent="0.15">
      <c r="A39" s="155"/>
      <c r="B39" s="168">
        <v>36</v>
      </c>
      <c r="C39" s="166" t="s">
        <v>27</v>
      </c>
      <c r="D39" s="166" t="s">
        <v>216</v>
      </c>
      <c r="E39" s="166" t="s">
        <v>230</v>
      </c>
      <c r="F39" s="123" t="s">
        <v>554</v>
      </c>
      <c r="G39" s="309" t="s">
        <v>226</v>
      </c>
    </row>
    <row r="40" spans="1:7" s="9" customFormat="1" ht="14.25" customHeight="1" x14ac:dyDescent="0.15">
      <c r="A40" s="155"/>
      <c r="B40" s="157">
        <v>37</v>
      </c>
      <c r="C40" s="123" t="s">
        <v>28</v>
      </c>
      <c r="D40" s="123" t="s">
        <v>217</v>
      </c>
      <c r="E40" s="179" t="s">
        <v>230</v>
      </c>
      <c r="F40" s="123" t="s">
        <v>554</v>
      </c>
      <c r="G40" s="308" t="s">
        <v>226</v>
      </c>
    </row>
    <row r="41" spans="1:7" s="9" customFormat="1" ht="14.25" customHeight="1" x14ac:dyDescent="0.15">
      <c r="A41" s="155"/>
      <c r="B41" s="168">
        <v>38</v>
      </c>
      <c r="C41" s="166" t="s">
        <v>29</v>
      </c>
      <c r="D41" s="166" t="s">
        <v>218</v>
      </c>
      <c r="E41" s="166" t="s">
        <v>230</v>
      </c>
      <c r="F41" s="166" t="s">
        <v>554</v>
      </c>
      <c r="G41" s="309" t="s">
        <v>226</v>
      </c>
    </row>
    <row r="42" spans="1:7" s="9" customFormat="1" ht="14.25" customHeight="1" x14ac:dyDescent="0.15">
      <c r="A42" s="155"/>
      <c r="B42" s="157">
        <v>39</v>
      </c>
      <c r="C42" s="123" t="s">
        <v>30</v>
      </c>
      <c r="D42" s="123" t="s">
        <v>176</v>
      </c>
      <c r="E42" s="179" t="s">
        <v>230</v>
      </c>
      <c r="F42" s="123" t="s">
        <v>554</v>
      </c>
      <c r="G42" s="308" t="s">
        <v>226</v>
      </c>
    </row>
    <row r="43" spans="1:7" s="9" customFormat="1" ht="14.25" customHeight="1" x14ac:dyDescent="0.15">
      <c r="A43" s="155"/>
      <c r="B43" s="168">
        <v>40</v>
      </c>
      <c r="C43" s="166" t="s">
        <v>31</v>
      </c>
      <c r="D43" s="166" t="s">
        <v>176</v>
      </c>
      <c r="E43" s="166" t="s">
        <v>230</v>
      </c>
      <c r="F43" s="123" t="s">
        <v>554</v>
      </c>
      <c r="G43" s="309" t="s">
        <v>226</v>
      </c>
    </row>
    <row r="44" spans="1:7" s="9" customFormat="1" ht="14.25" customHeight="1" x14ac:dyDescent="0.15">
      <c r="A44" s="155"/>
      <c r="B44" s="157">
        <v>41</v>
      </c>
      <c r="C44" s="123" t="s">
        <v>32</v>
      </c>
      <c r="D44" s="123" t="s">
        <v>176</v>
      </c>
      <c r="E44" s="179" t="s">
        <v>230</v>
      </c>
      <c r="F44" s="166" t="s">
        <v>554</v>
      </c>
      <c r="G44" s="308" t="s">
        <v>226</v>
      </c>
    </row>
    <row r="45" spans="1:7" s="9" customFormat="1" ht="14.25" customHeight="1" x14ac:dyDescent="0.15">
      <c r="A45" s="155"/>
      <c r="B45" s="168">
        <v>42</v>
      </c>
      <c r="C45" s="166" t="s">
        <v>33</v>
      </c>
      <c r="D45" s="166" t="s">
        <v>176</v>
      </c>
      <c r="E45" s="166" t="s">
        <v>230</v>
      </c>
      <c r="F45" s="123" t="s">
        <v>554</v>
      </c>
      <c r="G45" s="309" t="s">
        <v>226</v>
      </c>
    </row>
    <row r="46" spans="1:7" s="9" customFormat="1" ht="14.25" customHeight="1" x14ac:dyDescent="0.15">
      <c r="A46" s="155"/>
      <c r="B46" s="157">
        <v>43</v>
      </c>
      <c r="C46" s="123" t="s">
        <v>34</v>
      </c>
      <c r="D46" s="123" t="s">
        <v>219</v>
      </c>
      <c r="E46" s="179" t="s">
        <v>230</v>
      </c>
      <c r="F46" s="123" t="s">
        <v>554</v>
      </c>
      <c r="G46" s="308" t="s">
        <v>226</v>
      </c>
    </row>
    <row r="47" spans="1:7" s="9" customFormat="1" ht="14.25" customHeight="1" x14ac:dyDescent="0.15">
      <c r="A47" s="155"/>
      <c r="B47" s="168">
        <v>44</v>
      </c>
      <c r="C47" s="166" t="s">
        <v>35</v>
      </c>
      <c r="D47" s="166" t="s">
        <v>220</v>
      </c>
      <c r="E47" s="166" t="s">
        <v>230</v>
      </c>
      <c r="F47" s="166" t="s">
        <v>554</v>
      </c>
      <c r="G47" s="309" t="s">
        <v>226</v>
      </c>
    </row>
    <row r="48" spans="1:7" s="9" customFormat="1" ht="14.25" customHeight="1" x14ac:dyDescent="0.15">
      <c r="A48" s="155"/>
      <c r="B48" s="157">
        <v>45</v>
      </c>
      <c r="C48" s="123" t="s">
        <v>36</v>
      </c>
      <c r="D48" s="123" t="s">
        <v>221</v>
      </c>
      <c r="E48" s="179" t="s">
        <v>230</v>
      </c>
      <c r="F48" s="123" t="s">
        <v>554</v>
      </c>
      <c r="G48" s="308" t="s">
        <v>226</v>
      </c>
    </row>
    <row r="49" spans="1:7" s="9" customFormat="1" ht="14.25" customHeight="1" x14ac:dyDescent="0.15">
      <c r="A49" s="155"/>
      <c r="B49" s="168">
        <v>46</v>
      </c>
      <c r="C49" s="166" t="s">
        <v>37</v>
      </c>
      <c r="D49" s="166" t="s">
        <v>222</v>
      </c>
      <c r="E49" s="166" t="s">
        <v>230</v>
      </c>
      <c r="F49" s="123" t="s">
        <v>554</v>
      </c>
      <c r="G49" s="309" t="s">
        <v>226</v>
      </c>
    </row>
    <row r="50" spans="1:7" s="9" customFormat="1" ht="14.25" customHeight="1" x14ac:dyDescent="0.15">
      <c r="A50" s="155"/>
      <c r="B50" s="157">
        <v>47</v>
      </c>
      <c r="C50" s="123" t="s">
        <v>38</v>
      </c>
      <c r="D50" s="123" t="s">
        <v>223</v>
      </c>
      <c r="E50" s="179" t="s">
        <v>230</v>
      </c>
      <c r="F50" s="166" t="s">
        <v>554</v>
      </c>
      <c r="G50" s="308" t="s">
        <v>226</v>
      </c>
    </row>
    <row r="51" spans="1:7" s="9" customFormat="1" ht="14.25" customHeight="1" x14ac:dyDescent="0.15">
      <c r="A51" s="8"/>
      <c r="B51" s="168">
        <v>48</v>
      </c>
      <c r="C51" s="166" t="s">
        <v>39</v>
      </c>
      <c r="D51" s="166" t="s">
        <v>177</v>
      </c>
      <c r="E51" s="166" t="s">
        <v>230</v>
      </c>
      <c r="F51" s="123" t="s">
        <v>554</v>
      </c>
      <c r="G51" s="309"/>
    </row>
    <row r="52" spans="1:7" s="9" customFormat="1" ht="14.25" customHeight="1" x14ac:dyDescent="0.15">
      <c r="A52" s="155"/>
      <c r="B52" s="157">
        <v>49</v>
      </c>
      <c r="C52" s="123" t="s">
        <v>139</v>
      </c>
      <c r="D52" s="123" t="s">
        <v>178</v>
      </c>
      <c r="E52" s="179" t="s">
        <v>230</v>
      </c>
      <c r="F52" s="123" t="s">
        <v>554</v>
      </c>
      <c r="G52" s="308"/>
    </row>
    <row r="53" spans="1:7" s="9" customFormat="1" ht="14.25" customHeight="1" x14ac:dyDescent="0.15">
      <c r="A53" s="155"/>
      <c r="B53" s="168">
        <v>50</v>
      </c>
      <c r="C53" s="166" t="s">
        <v>140</v>
      </c>
      <c r="D53" s="166" t="s">
        <v>178</v>
      </c>
      <c r="E53" s="166" t="s">
        <v>230</v>
      </c>
      <c r="F53" s="166" t="s">
        <v>554</v>
      </c>
      <c r="G53" s="309" t="s">
        <v>226</v>
      </c>
    </row>
    <row r="54" spans="1:7" s="9" customFormat="1" ht="14.25" customHeight="1" x14ac:dyDescent="0.15">
      <c r="A54" s="155"/>
      <c r="B54" s="157">
        <v>51</v>
      </c>
      <c r="C54" s="123" t="s">
        <v>141</v>
      </c>
      <c r="D54" s="123" t="s">
        <v>178</v>
      </c>
      <c r="E54" s="179" t="s">
        <v>230</v>
      </c>
      <c r="F54" s="123" t="s">
        <v>554</v>
      </c>
      <c r="G54" s="308" t="s">
        <v>226</v>
      </c>
    </row>
    <row r="55" spans="1:7" x14ac:dyDescent="0.2">
      <c r="B55" s="168">
        <v>52</v>
      </c>
      <c r="C55" s="166" t="s">
        <v>227</v>
      </c>
      <c r="D55" s="166" t="s">
        <v>235</v>
      </c>
      <c r="E55" s="166" t="s">
        <v>230</v>
      </c>
      <c r="F55" s="123" t="s">
        <v>554</v>
      </c>
      <c r="G55" s="308" t="s">
        <v>226</v>
      </c>
    </row>
    <row r="56" spans="1:7" x14ac:dyDescent="0.2">
      <c r="B56" s="177">
        <v>53</v>
      </c>
      <c r="C56" s="178" t="s">
        <v>228</v>
      </c>
      <c r="D56" s="178" t="s">
        <v>235</v>
      </c>
      <c r="E56" s="179" t="s">
        <v>230</v>
      </c>
      <c r="F56" s="166" t="s">
        <v>554</v>
      </c>
      <c r="G56" s="311"/>
    </row>
    <row r="57" spans="1:7" x14ac:dyDescent="0.2">
      <c r="B57" s="167" t="s">
        <v>224</v>
      </c>
    </row>
    <row r="59" spans="1:7" x14ac:dyDescent="0.2">
      <c r="B59" s="181" t="s">
        <v>247</v>
      </c>
      <c r="C59" s="182"/>
    </row>
    <row r="60" spans="1:7" x14ac:dyDescent="0.2">
      <c r="B60" s="181" t="s">
        <v>249</v>
      </c>
      <c r="C60" s="182"/>
    </row>
    <row r="61" spans="1:7" x14ac:dyDescent="0.2">
      <c r="B61" s="181"/>
      <c r="C61" s="182"/>
    </row>
  </sheetData>
  <autoFilter ref="B3:G57" xr:uid="{00000000-0009-0000-0000-000000000000}"/>
  <hyperlinks>
    <hyperlink ref="B5:G5" location="'2'!A1" display="'2'!A1" xr:uid="{00000000-0004-0000-0000-000000000000}"/>
    <hyperlink ref="G37" location="'34'!A1" display="'34'!A1" xr:uid="{00000000-0004-0000-0000-000001000000}"/>
    <hyperlink ref="G38" location="'35'!A1" display="'35'!A1" xr:uid="{00000000-0004-0000-0000-000002000000}"/>
    <hyperlink ref="F5" location="'2'!A1" display="'2'!A1" xr:uid="{00000000-0004-0000-0000-000003000000}"/>
    <hyperlink ref="F6" location="'1'!A1" display="'1'!A1" xr:uid="{00000000-0004-0000-0000-000004000000}"/>
    <hyperlink ref="G8" location="'2'!A1" display="'2'!A1" xr:uid="{00000000-0004-0000-0000-000005000000}"/>
    <hyperlink ref="E11" location="'2'!A1" display="'2'!A1" xr:uid="{00000000-0004-0000-0000-000006000000}"/>
    <hyperlink ref="E15" location="'2'!A1" display="'2'!A1" xr:uid="{00000000-0004-0000-0000-000007000000}"/>
    <hyperlink ref="E23" location="'2'!A1" display="'2'!A1" xr:uid="{00000000-0004-0000-0000-000008000000}"/>
    <hyperlink ref="E29" location="'2'!A1" display="'2'!A1" xr:uid="{00000000-0004-0000-0000-000009000000}"/>
    <hyperlink ref="E33" location="'2'!A1" display="'2'!A1" xr:uid="{00000000-0004-0000-0000-00000A000000}"/>
    <hyperlink ref="E35" location="'2'!A1" display="'2'!A1" xr:uid="{00000000-0004-0000-0000-00000B000000}"/>
    <hyperlink ref="E37" location="'2'!A1" display="'2'!A1" xr:uid="{00000000-0004-0000-0000-00000C000000}"/>
    <hyperlink ref="E39" location="'2'!A1" display="'2'!A1" xr:uid="{00000000-0004-0000-0000-00000D000000}"/>
    <hyperlink ref="E41" location="'2'!A1" display="'2'!A1" xr:uid="{00000000-0004-0000-0000-00000E000000}"/>
    <hyperlink ref="E43" location="'2'!A1" display="'2'!A1" xr:uid="{00000000-0004-0000-0000-00000F000000}"/>
    <hyperlink ref="E45" location="'2'!A1" display="'2'!A1" xr:uid="{00000000-0004-0000-0000-000010000000}"/>
    <hyperlink ref="E47" location="'2'!A1" display="'2'!A1" xr:uid="{00000000-0004-0000-0000-000011000000}"/>
    <hyperlink ref="E49" location="'2'!A1" display="'2'!A1" xr:uid="{00000000-0004-0000-0000-000012000000}"/>
    <hyperlink ref="E51" location="'2'!A1" display="'2'!A1" xr:uid="{00000000-0004-0000-0000-000013000000}"/>
    <hyperlink ref="E53" location="'2'!A1" display="'2'!A1" xr:uid="{00000000-0004-0000-0000-000014000000}"/>
    <hyperlink ref="F4" location="'1'!A1" display="'1'!A1" xr:uid="{00000000-0004-0000-0000-000015000000}"/>
    <hyperlink ref="F8" location="'2'!A1" display="'2'!A1" xr:uid="{00000000-0004-0000-0000-000016000000}"/>
    <hyperlink ref="F11" location="'2'!A1" display="'2'!A1" xr:uid="{00000000-0004-0000-0000-000017000000}"/>
    <hyperlink ref="F14" location="'2'!A1" display="'2'!A1" xr:uid="{00000000-0004-0000-0000-000018000000}"/>
    <hyperlink ref="F17" location="'2'!A1" display="'2'!A1" xr:uid="{00000000-0004-0000-0000-000019000000}"/>
    <hyperlink ref="F20" location="'2'!A1" display="'2'!A1" xr:uid="{00000000-0004-0000-0000-00001A000000}"/>
    <hyperlink ref="F23" location="'2'!A1" display="'2'!A1" xr:uid="{00000000-0004-0000-0000-00001B000000}"/>
    <hyperlink ref="F26" location="'2'!A1" display="'2'!A1" xr:uid="{00000000-0004-0000-0000-00001C000000}"/>
    <hyperlink ref="F29" location="'2'!A1" display="'2'!A1" xr:uid="{00000000-0004-0000-0000-00001D000000}"/>
    <hyperlink ref="F32" location="'2'!A1" display="'2'!A1" xr:uid="{00000000-0004-0000-0000-00001E000000}"/>
    <hyperlink ref="F35" location="'2'!A1" display="'2'!A1" xr:uid="{00000000-0004-0000-0000-00001F000000}"/>
    <hyperlink ref="F38" location="'2'!A1" display="'2'!A1" xr:uid="{00000000-0004-0000-0000-000020000000}"/>
    <hyperlink ref="F41" location="'2'!A1" display="'2'!A1" xr:uid="{00000000-0004-0000-0000-000021000000}"/>
    <hyperlink ref="F44" location="'2'!A1" display="'2'!A1" xr:uid="{00000000-0004-0000-0000-000022000000}"/>
    <hyperlink ref="F47" location="'2'!A1" display="'2'!A1" xr:uid="{00000000-0004-0000-0000-000023000000}"/>
    <hyperlink ref="F50" location="'2'!A1" display="'2'!A1" xr:uid="{00000000-0004-0000-0000-000024000000}"/>
    <hyperlink ref="F53" location="'2'!A1" display="'2'!A1" xr:uid="{00000000-0004-0000-0000-000025000000}"/>
    <hyperlink ref="F56" location="'1'!A1" display="'1'!A1" xr:uid="{00000000-0004-0000-0000-000026000000}"/>
    <hyperlink ref="F9" location="'1'!A1" display="'1'!A1" xr:uid="{00000000-0004-0000-0000-000027000000}"/>
    <hyperlink ref="F12" location="'1'!A1" display="'1'!A1" xr:uid="{00000000-0004-0000-0000-000028000000}"/>
    <hyperlink ref="F15" location="'1'!A1" display="'1'!A1" xr:uid="{00000000-0004-0000-0000-000029000000}"/>
    <hyperlink ref="F18" location="'1'!A1" display="'1'!A1" xr:uid="{00000000-0004-0000-0000-00002A000000}"/>
    <hyperlink ref="F21" location="'1'!A1" display="'1'!A1" xr:uid="{00000000-0004-0000-0000-00002B000000}"/>
    <hyperlink ref="F24" location="'1'!A1" display="'1'!A1" xr:uid="{00000000-0004-0000-0000-00002C000000}"/>
    <hyperlink ref="F27" location="'1'!A1" display="'1'!A1" xr:uid="{00000000-0004-0000-0000-00002D000000}"/>
    <hyperlink ref="F30" location="'1'!A1" display="'1'!A1" xr:uid="{00000000-0004-0000-0000-00002E000000}"/>
    <hyperlink ref="F33" location="'1'!A1" display="'1'!A1" xr:uid="{00000000-0004-0000-0000-00002F000000}"/>
    <hyperlink ref="F36" location="'1'!A1" display="'1'!A1" xr:uid="{00000000-0004-0000-0000-000030000000}"/>
    <hyperlink ref="F39" location="'1'!A1" display="'1'!A1" xr:uid="{00000000-0004-0000-0000-000031000000}"/>
    <hyperlink ref="F42" location="'1'!A1" display="'1'!A1" xr:uid="{00000000-0004-0000-0000-000032000000}"/>
    <hyperlink ref="F45" location="'1'!A1" display="'1'!A1" xr:uid="{00000000-0004-0000-0000-000033000000}"/>
    <hyperlink ref="F48" location="'1'!A1" display="'1'!A1" xr:uid="{00000000-0004-0000-0000-000034000000}"/>
    <hyperlink ref="F51" location="'1'!A1" display="'1'!A1" xr:uid="{00000000-0004-0000-0000-000035000000}"/>
    <hyperlink ref="F54" location="'1'!A1" display="'1'!A1" xr:uid="{00000000-0004-0000-0000-000036000000}"/>
    <hyperlink ref="F7" location="'1'!A1" display="'1'!A1" xr:uid="{00000000-0004-0000-0000-000037000000}"/>
    <hyperlink ref="F10" location="'1'!A1" display="'1'!A1" xr:uid="{00000000-0004-0000-0000-000038000000}"/>
    <hyperlink ref="F13" location="'1'!A1" display="'1'!A1" xr:uid="{00000000-0004-0000-0000-000039000000}"/>
    <hyperlink ref="F16" location="'1'!A1" display="'1'!A1" xr:uid="{00000000-0004-0000-0000-00003A000000}"/>
    <hyperlink ref="F19" location="'1'!A1" display="'1'!A1" xr:uid="{00000000-0004-0000-0000-00003B000000}"/>
    <hyperlink ref="F22" location="'1'!A1" display="'1'!A1" xr:uid="{00000000-0004-0000-0000-00003C000000}"/>
    <hyperlink ref="F25" location="'1'!A1" display="'1'!A1" xr:uid="{00000000-0004-0000-0000-00003D000000}"/>
    <hyperlink ref="F28" location="'1'!A1" display="'1'!A1" xr:uid="{00000000-0004-0000-0000-00003E000000}"/>
    <hyperlink ref="F31" location="'1'!A1" display="'1'!A1" xr:uid="{00000000-0004-0000-0000-00003F000000}"/>
    <hyperlink ref="F34" location="'1'!A1" display="'1'!A1" xr:uid="{00000000-0004-0000-0000-000040000000}"/>
    <hyperlink ref="F37" location="'1'!A1" display="'1'!A1" xr:uid="{00000000-0004-0000-0000-000041000000}"/>
    <hyperlink ref="F40" location="'1'!A1" display="'1'!A1" xr:uid="{00000000-0004-0000-0000-000042000000}"/>
    <hyperlink ref="F43" location="'1'!A1" display="'1'!A1" xr:uid="{00000000-0004-0000-0000-000043000000}"/>
    <hyperlink ref="F46" location="'1'!A1" display="'1'!A1" xr:uid="{00000000-0004-0000-0000-000044000000}"/>
    <hyperlink ref="F49" location="'1'!A1" display="'1'!A1" xr:uid="{00000000-0004-0000-0000-000045000000}"/>
    <hyperlink ref="F52" location="'1'!A1" display="'1'!A1" xr:uid="{00000000-0004-0000-0000-000046000000}"/>
    <hyperlink ref="F55" location="'1'!A1" display="'1'!A1" xr:uid="{00000000-0004-0000-0000-000047000000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3">
    <tabColor theme="9" tint="-0.249977111117893"/>
  </sheetPr>
  <dimension ref="A1:Y30"/>
  <sheetViews>
    <sheetView topLeftCell="B1" zoomScaleNormal="100" workbookViewId="0">
      <selection activeCell="I27" sqref="I27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4" width="11.28515625" style="21" bestFit="1" customWidth="1"/>
    <col min="5" max="5" width="9.5703125" style="21" bestFit="1" customWidth="1"/>
    <col min="6" max="6" width="10.85546875" style="21" bestFit="1" customWidth="1"/>
    <col min="7" max="7" width="9.7109375" style="21" bestFit="1" customWidth="1"/>
    <col min="8" max="8" width="7.7109375" style="21" bestFit="1" customWidth="1"/>
    <col min="9" max="9" width="9.5703125" style="21" bestFit="1" customWidth="1"/>
    <col min="10" max="10" width="9" style="21" bestFit="1" customWidth="1"/>
    <col min="11" max="11" width="8.5703125" style="21" bestFit="1" customWidth="1"/>
    <col min="12" max="12" width="8.42578125" style="21" bestFit="1" customWidth="1"/>
    <col min="13" max="13" width="7.7109375" style="21" bestFit="1" customWidth="1"/>
    <col min="14" max="14" width="11.85546875" style="21" bestFit="1" customWidth="1"/>
    <col min="15" max="15" width="10.28515625" style="21" bestFit="1" customWidth="1"/>
    <col min="16" max="16" width="8.140625" style="21" bestFit="1" customWidth="1"/>
    <col min="17" max="17" width="8.7109375" style="21" bestFit="1" customWidth="1"/>
    <col min="18" max="18" width="8.5703125" style="21" bestFit="1" customWidth="1"/>
    <col min="19" max="19" width="8.140625" style="21" bestFit="1" customWidth="1"/>
    <col min="20" max="20" width="11" style="21" customWidth="1"/>
    <col min="21" max="21" width="7.7109375" style="21" bestFit="1" customWidth="1"/>
    <col min="22" max="22" width="11.85546875" style="21" bestFit="1" customWidth="1"/>
    <col min="23" max="24" width="11.42578125" style="21"/>
    <col min="25" max="25" width="14.7109375" style="21" bestFit="1" customWidth="1"/>
    <col min="26" max="16384" width="11.42578125" style="21"/>
  </cols>
  <sheetData>
    <row r="1" spans="1:25" ht="18.75" customHeight="1" x14ac:dyDescent="0.2"/>
    <row r="2" spans="1:25" ht="18.75" customHeight="1" x14ac:dyDescent="0.2">
      <c r="A2" s="22" t="s">
        <v>5</v>
      </c>
      <c r="B2" s="23"/>
      <c r="C2" s="23"/>
      <c r="D2" s="24"/>
      <c r="E2" s="24"/>
      <c r="F2" s="24"/>
      <c r="G2" s="24"/>
      <c r="H2" s="24"/>
      <c r="L2" s="23"/>
    </row>
    <row r="3" spans="1:25" ht="15" customHeight="1" x14ac:dyDescent="0.2">
      <c r="A3" s="22"/>
      <c r="B3" s="23"/>
      <c r="C3" s="23"/>
      <c r="D3" s="24"/>
      <c r="E3" s="24"/>
      <c r="F3" s="24"/>
      <c r="G3" s="24"/>
      <c r="H3" s="24"/>
      <c r="L3" s="23"/>
    </row>
    <row r="4" spans="1:25" ht="14.25" customHeight="1" x14ac:dyDescent="0.2">
      <c r="A4" s="22"/>
      <c r="B4" s="25" t="s">
        <v>362</v>
      </c>
      <c r="C4" s="26"/>
      <c r="D4" s="24"/>
      <c r="E4" s="24"/>
      <c r="F4" s="24"/>
      <c r="G4" s="24"/>
      <c r="H4" s="24"/>
      <c r="L4" s="26"/>
    </row>
    <row r="5" spans="1:25" ht="14.25" customHeight="1" thickBot="1" x14ac:dyDescent="0.25">
      <c r="A5" s="22"/>
      <c r="B5" s="24"/>
      <c r="C5" s="24"/>
      <c r="D5" s="24"/>
      <c r="E5" s="24"/>
      <c r="F5" s="24"/>
      <c r="G5" s="24"/>
      <c r="H5" s="24"/>
    </row>
    <row r="6" spans="1:25" ht="14.25" customHeight="1" x14ac:dyDescent="0.2">
      <c r="B6" s="24"/>
      <c r="C6" s="24"/>
      <c r="D6" s="61" t="s">
        <v>43</v>
      </c>
      <c r="E6" s="68" t="s">
        <v>44</v>
      </c>
      <c r="F6" s="68" t="s">
        <v>45</v>
      </c>
      <c r="G6" s="68" t="s">
        <v>48</v>
      </c>
      <c r="H6" s="68" t="s">
        <v>49</v>
      </c>
      <c r="I6" s="68" t="s">
        <v>50</v>
      </c>
      <c r="J6" s="68" t="s">
        <v>51</v>
      </c>
      <c r="K6" s="68" t="s">
        <v>63</v>
      </c>
      <c r="L6" s="68" t="s">
        <v>64</v>
      </c>
      <c r="M6" s="68" t="s">
        <v>65</v>
      </c>
      <c r="N6" s="68" t="s">
        <v>66</v>
      </c>
      <c r="O6" s="68" t="s">
        <v>67</v>
      </c>
      <c r="P6" s="68" t="s">
        <v>74</v>
      </c>
      <c r="Q6" s="68"/>
      <c r="R6" s="68" t="s">
        <v>75</v>
      </c>
      <c r="S6" s="68" t="s">
        <v>76</v>
      </c>
      <c r="T6" s="68" t="s">
        <v>77</v>
      </c>
      <c r="U6" s="68" t="s">
        <v>53</v>
      </c>
      <c r="V6" s="68"/>
      <c r="W6" s="68"/>
      <c r="X6" s="68" t="s">
        <v>78</v>
      </c>
      <c r="Y6" s="85" t="s">
        <v>79</v>
      </c>
    </row>
    <row r="7" spans="1:25" s="69" customFormat="1" ht="90.75" thickBot="1" x14ac:dyDescent="0.25">
      <c r="B7" s="124"/>
      <c r="C7" s="124"/>
      <c r="D7" s="133" t="s">
        <v>312</v>
      </c>
      <c r="E7" s="20" t="s">
        <v>313</v>
      </c>
      <c r="F7" s="20" t="s">
        <v>314</v>
      </c>
      <c r="G7" s="20" t="s">
        <v>315</v>
      </c>
      <c r="H7" s="20" t="s">
        <v>316</v>
      </c>
      <c r="I7" s="20" t="s">
        <v>317</v>
      </c>
      <c r="J7" s="20" t="s">
        <v>318</v>
      </c>
      <c r="K7" s="20" t="s">
        <v>319</v>
      </c>
      <c r="L7" s="20" t="s">
        <v>320</v>
      </c>
      <c r="M7" s="20" t="s">
        <v>321</v>
      </c>
      <c r="N7" s="20" t="s">
        <v>322</v>
      </c>
      <c r="O7" s="20" t="s">
        <v>323</v>
      </c>
      <c r="P7" s="20" t="s">
        <v>324</v>
      </c>
      <c r="Q7" s="20" t="s">
        <v>331</v>
      </c>
      <c r="R7" s="20" t="s">
        <v>325</v>
      </c>
      <c r="S7" s="20" t="s">
        <v>278</v>
      </c>
      <c r="T7" s="20" t="s">
        <v>326</v>
      </c>
      <c r="U7" s="20" t="s">
        <v>327</v>
      </c>
      <c r="V7" s="20" t="s">
        <v>328</v>
      </c>
      <c r="W7" s="20" t="s">
        <v>329</v>
      </c>
      <c r="X7" s="20" t="s">
        <v>330</v>
      </c>
      <c r="Y7" s="84" t="s">
        <v>133</v>
      </c>
    </row>
    <row r="8" spans="1:25" s="69" customFormat="1" ht="14.25" customHeight="1" x14ac:dyDescent="0.2">
      <c r="B8" s="61">
        <v>1</v>
      </c>
      <c r="C8" s="523"/>
      <c r="D8" s="518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</row>
    <row r="9" spans="1:25" s="69" customFormat="1" ht="14.25" customHeight="1" x14ac:dyDescent="0.2">
      <c r="B9" s="62">
        <v>2</v>
      </c>
      <c r="C9" s="524"/>
      <c r="D9" s="519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spans="1:25" s="69" customFormat="1" ht="14.25" customHeight="1" x14ac:dyDescent="0.2">
      <c r="B10" s="62">
        <v>3</v>
      </c>
      <c r="C10" s="524"/>
      <c r="D10" s="519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spans="1:25" s="69" customFormat="1" ht="14.25" customHeight="1" x14ac:dyDescent="0.2">
      <c r="B11" s="62">
        <v>4</v>
      </c>
      <c r="C11" s="524"/>
      <c r="D11" s="519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spans="1:25" s="69" customFormat="1" ht="14.25" customHeight="1" x14ac:dyDescent="0.2">
      <c r="B12" s="62">
        <v>5</v>
      </c>
      <c r="C12" s="524"/>
      <c r="D12" s="519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</row>
    <row r="13" spans="1:25" s="69" customFormat="1" ht="14.25" customHeight="1" x14ac:dyDescent="0.2">
      <c r="B13" s="63">
        <v>6</v>
      </c>
      <c r="C13" s="525" t="s">
        <v>59</v>
      </c>
      <c r="D13" s="520"/>
      <c r="E13" s="517"/>
      <c r="F13" s="517"/>
      <c r="G13" s="517"/>
      <c r="H13" s="517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</row>
    <row r="14" spans="1:25" s="69" customFormat="1" ht="14.25" customHeight="1" x14ac:dyDescent="0.15">
      <c r="B14" s="285">
        <v>7</v>
      </c>
      <c r="C14" s="526" t="s">
        <v>260</v>
      </c>
      <c r="D14" s="521">
        <v>114429.3224</v>
      </c>
      <c r="E14" s="441"/>
      <c r="F14" s="441">
        <v>24375.339749999999</v>
      </c>
      <c r="G14" s="441"/>
      <c r="H14" s="441"/>
      <c r="I14" s="441">
        <v>252492.52577000001</v>
      </c>
      <c r="J14" s="441">
        <v>826.55785000000003</v>
      </c>
      <c r="K14" s="441">
        <v>0.31374999999999997</v>
      </c>
      <c r="L14" s="441">
        <v>40839.229420000003</v>
      </c>
      <c r="M14" s="441"/>
      <c r="N14" s="441"/>
      <c r="O14" s="441">
        <v>368232.69562000001</v>
      </c>
      <c r="P14" s="441">
        <v>11195.967140000001</v>
      </c>
      <c r="Q14" s="441">
        <v>68.772959999999998</v>
      </c>
      <c r="R14" s="441"/>
      <c r="S14" s="441"/>
      <c r="T14" s="441"/>
      <c r="U14" s="441"/>
      <c r="V14" s="441"/>
      <c r="W14" s="441"/>
      <c r="X14" s="441"/>
      <c r="Y14" s="441">
        <v>46465.536990000001</v>
      </c>
    </row>
    <row r="15" spans="1:25" s="69" customFormat="1" ht="14.25" customHeight="1" x14ac:dyDescent="0.15">
      <c r="B15" s="285">
        <v>8</v>
      </c>
      <c r="C15" s="526" t="s">
        <v>259</v>
      </c>
      <c r="D15" s="521">
        <v>493127.36934999999</v>
      </c>
      <c r="E15" s="441"/>
      <c r="F15" s="441">
        <v>36699.395810000002</v>
      </c>
      <c r="G15" s="441">
        <v>11758.59851</v>
      </c>
      <c r="H15" s="441"/>
      <c r="I15" s="441">
        <v>124275.76392</v>
      </c>
      <c r="J15" s="441">
        <v>67477.004830000005</v>
      </c>
      <c r="K15" s="441">
        <v>31920.816480000001</v>
      </c>
      <c r="L15" s="441">
        <v>104988.47289999999</v>
      </c>
      <c r="M15" s="441">
        <v>662.38995</v>
      </c>
      <c r="N15" s="441">
        <v>10624.723540000001</v>
      </c>
      <c r="O15" s="441">
        <v>242324.68661</v>
      </c>
      <c r="P15" s="441">
        <v>3614.2187199999998</v>
      </c>
      <c r="Q15" s="441">
        <v>15568.86169</v>
      </c>
      <c r="R15" s="441">
        <v>0.10143000000000001</v>
      </c>
      <c r="S15" s="441">
        <v>6509.1651000000002</v>
      </c>
      <c r="T15" s="441">
        <v>3578.86366</v>
      </c>
      <c r="U15" s="441">
        <v>14610.3071</v>
      </c>
      <c r="V15" s="441">
        <v>10465.54876</v>
      </c>
      <c r="W15" s="441"/>
      <c r="X15" s="441"/>
      <c r="Y15" s="441">
        <v>311494.83006000001</v>
      </c>
    </row>
    <row r="16" spans="1:25" s="69" customFormat="1" ht="14.25" customHeight="1" x14ac:dyDescent="0.15">
      <c r="B16" s="285">
        <v>9</v>
      </c>
      <c r="C16" s="526" t="s">
        <v>535</v>
      </c>
      <c r="D16" s="521"/>
      <c r="E16" s="441"/>
      <c r="F16" s="441"/>
      <c r="G16" s="441"/>
      <c r="H16" s="441"/>
      <c r="I16" s="441"/>
      <c r="J16" s="441"/>
      <c r="K16" s="441"/>
      <c r="L16" s="441"/>
      <c r="M16" s="441"/>
      <c r="N16" s="441">
        <v>99358.314530000003</v>
      </c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</row>
    <row r="17" spans="2:25" s="69" customFormat="1" ht="14.25" customHeight="1" x14ac:dyDescent="0.15">
      <c r="B17" s="285">
        <v>10</v>
      </c>
      <c r="C17" s="526" t="s">
        <v>257</v>
      </c>
      <c r="D17" s="521">
        <v>2847.6997999999999</v>
      </c>
      <c r="E17" s="441"/>
      <c r="F17" s="441">
        <v>13.56212</v>
      </c>
      <c r="G17" s="441"/>
      <c r="H17" s="441"/>
      <c r="I17" s="441">
        <v>419.09415999999999</v>
      </c>
      <c r="J17" s="441"/>
      <c r="K17" s="441">
        <v>3.6902900000000001</v>
      </c>
      <c r="L17" s="441"/>
      <c r="M17" s="441"/>
      <c r="N17" s="441"/>
      <c r="O17" s="441">
        <v>488.62331999999998</v>
      </c>
      <c r="P17" s="441">
        <v>21.3109</v>
      </c>
      <c r="Q17" s="441"/>
      <c r="R17" s="441"/>
      <c r="S17" s="441"/>
      <c r="T17" s="441"/>
      <c r="U17" s="441"/>
      <c r="V17" s="441"/>
      <c r="W17" s="441"/>
      <c r="X17" s="441"/>
      <c r="Y17" s="441">
        <v>5559.3726699999997</v>
      </c>
    </row>
    <row r="18" spans="2:25" s="69" customFormat="1" ht="14.25" customHeight="1" x14ac:dyDescent="0.15">
      <c r="B18" s="285">
        <v>11</v>
      </c>
      <c r="C18" s="526" t="s">
        <v>261</v>
      </c>
      <c r="D18" s="521"/>
      <c r="E18" s="441"/>
      <c r="F18" s="441">
        <v>1783.0350000000001</v>
      </c>
      <c r="G18" s="441"/>
      <c r="H18" s="441"/>
      <c r="I18" s="441">
        <v>1496.9213999999999</v>
      </c>
      <c r="J18" s="441">
        <v>220.9023</v>
      </c>
      <c r="K18" s="441">
        <v>430.07130000000001</v>
      </c>
      <c r="L18" s="441">
        <v>4338.5949000000001</v>
      </c>
      <c r="M18" s="441"/>
      <c r="N18" s="441"/>
      <c r="O18" s="441">
        <v>460.6497</v>
      </c>
      <c r="P18" s="441">
        <v>1262.0826</v>
      </c>
      <c r="Q18" s="441">
        <v>610.63739999999996</v>
      </c>
      <c r="R18" s="441"/>
      <c r="S18" s="441"/>
      <c r="T18" s="441"/>
      <c r="U18" s="441"/>
      <c r="V18" s="441"/>
      <c r="W18" s="441"/>
      <c r="X18" s="441"/>
      <c r="Y18" s="441"/>
    </row>
    <row r="19" spans="2:25" s="69" customFormat="1" ht="14.25" customHeight="1" x14ac:dyDescent="0.15">
      <c r="B19" s="285">
        <v>12</v>
      </c>
      <c r="C19" s="526" t="s">
        <v>258</v>
      </c>
      <c r="D19" s="521">
        <v>510527.03998</v>
      </c>
      <c r="E19" s="441"/>
      <c r="F19" s="441">
        <v>11883.93</v>
      </c>
      <c r="G19" s="441"/>
      <c r="H19" s="441"/>
      <c r="I19" s="441">
        <v>205060.15784</v>
      </c>
      <c r="J19" s="441">
        <v>31613.475760000001</v>
      </c>
      <c r="K19" s="441">
        <v>24240.130700000002</v>
      </c>
      <c r="L19" s="441">
        <v>12866.038259999999</v>
      </c>
      <c r="M19" s="441">
        <v>1944.7249999999999</v>
      </c>
      <c r="N19" s="441"/>
      <c r="O19" s="441">
        <v>80840.024000000005</v>
      </c>
      <c r="P19" s="441">
        <v>787.36699999999996</v>
      </c>
      <c r="Q19" s="441">
        <v>4437.7089999999998</v>
      </c>
      <c r="R19" s="441"/>
      <c r="S19" s="441">
        <v>5571.1085899999998</v>
      </c>
      <c r="T19" s="441">
        <v>3483.2719999999999</v>
      </c>
      <c r="U19" s="441">
        <v>8676.81</v>
      </c>
      <c r="V19" s="441">
        <v>343.80700000000002</v>
      </c>
      <c r="W19" s="441"/>
      <c r="X19" s="441"/>
      <c r="Y19" s="441">
        <v>3148010.0035199998</v>
      </c>
    </row>
    <row r="20" spans="2:25" s="69" customFormat="1" ht="14.25" customHeight="1" x14ac:dyDescent="0.2">
      <c r="B20" s="63">
        <v>23</v>
      </c>
      <c r="C20" s="527" t="s">
        <v>62</v>
      </c>
      <c r="D20" s="522">
        <f t="shared" ref="D20:X20" si="0">SUM(D14:D19)</f>
        <v>1120931.4315299999</v>
      </c>
      <c r="E20" s="134">
        <f t="shared" si="0"/>
        <v>0</v>
      </c>
      <c r="F20" s="134">
        <f t="shared" si="0"/>
        <v>74755.262680000014</v>
      </c>
      <c r="G20" s="134">
        <f t="shared" si="0"/>
        <v>11758.59851</v>
      </c>
      <c r="H20" s="134">
        <f t="shared" si="0"/>
        <v>0</v>
      </c>
      <c r="I20" s="134">
        <f t="shared" si="0"/>
        <v>583744.46308999998</v>
      </c>
      <c r="J20" s="134">
        <f t="shared" si="0"/>
        <v>100137.94074000001</v>
      </c>
      <c r="K20" s="134">
        <f t="shared" si="0"/>
        <v>56595.022519999999</v>
      </c>
      <c r="L20" s="134">
        <f t="shared" si="0"/>
        <v>163032.33547999998</v>
      </c>
      <c r="M20" s="134">
        <f t="shared" si="0"/>
        <v>2607.1149500000001</v>
      </c>
      <c r="N20" s="134">
        <f t="shared" si="0"/>
        <v>109983.03807000001</v>
      </c>
      <c r="O20" s="134">
        <f t="shared" si="0"/>
        <v>692346.67924999993</v>
      </c>
      <c r="P20" s="134">
        <f t="shared" si="0"/>
        <v>16880.946360000002</v>
      </c>
      <c r="Q20" s="134">
        <f t="shared" si="0"/>
        <v>20685.981049999999</v>
      </c>
      <c r="R20" s="134">
        <f t="shared" si="0"/>
        <v>0.10143000000000001</v>
      </c>
      <c r="S20" s="134">
        <f t="shared" si="0"/>
        <v>12080.27369</v>
      </c>
      <c r="T20" s="134">
        <f t="shared" si="0"/>
        <v>7062.1356599999999</v>
      </c>
      <c r="U20" s="134">
        <f t="shared" si="0"/>
        <v>23287.117099999999</v>
      </c>
      <c r="V20" s="134">
        <f t="shared" si="0"/>
        <v>10809.35576</v>
      </c>
      <c r="W20" s="134">
        <f t="shared" si="0"/>
        <v>0</v>
      </c>
      <c r="X20" s="134">
        <f t="shared" si="0"/>
        <v>0</v>
      </c>
      <c r="Y20" s="286">
        <f t="shared" ref="Y20" si="1">SUM(D20:X20)</f>
        <v>3006697.7978699999</v>
      </c>
    </row>
    <row r="21" spans="2:25" s="69" customFormat="1" ht="14.25" customHeight="1" thickBot="1" x14ac:dyDescent="0.25">
      <c r="B21" s="64">
        <v>24</v>
      </c>
      <c r="C21" s="528" t="s">
        <v>47</v>
      </c>
      <c r="D21" s="522">
        <f>D20</f>
        <v>1120931.4315299999</v>
      </c>
      <c r="E21" s="134">
        <f t="shared" ref="E21:Y21" si="2">E20</f>
        <v>0</v>
      </c>
      <c r="F21" s="134">
        <f t="shared" si="2"/>
        <v>74755.262680000014</v>
      </c>
      <c r="G21" s="134">
        <f t="shared" si="2"/>
        <v>11758.59851</v>
      </c>
      <c r="H21" s="134">
        <f t="shared" si="2"/>
        <v>0</v>
      </c>
      <c r="I21" s="134">
        <f t="shared" si="2"/>
        <v>583744.46308999998</v>
      </c>
      <c r="J21" s="134">
        <f t="shared" si="2"/>
        <v>100137.94074000001</v>
      </c>
      <c r="K21" s="134">
        <f t="shared" si="2"/>
        <v>56595.022519999999</v>
      </c>
      <c r="L21" s="134">
        <f t="shared" si="2"/>
        <v>163032.33547999998</v>
      </c>
      <c r="M21" s="134">
        <f t="shared" si="2"/>
        <v>2607.1149500000001</v>
      </c>
      <c r="N21" s="134">
        <f t="shared" si="2"/>
        <v>109983.03807000001</v>
      </c>
      <c r="O21" s="134">
        <f t="shared" si="2"/>
        <v>692346.67924999993</v>
      </c>
      <c r="P21" s="134">
        <f t="shared" si="2"/>
        <v>16880.946360000002</v>
      </c>
      <c r="Q21" s="134">
        <f t="shared" si="2"/>
        <v>20685.981049999999</v>
      </c>
      <c r="R21" s="134">
        <f t="shared" si="2"/>
        <v>0.10143000000000001</v>
      </c>
      <c r="S21" s="134">
        <f t="shared" si="2"/>
        <v>12080.27369</v>
      </c>
      <c r="T21" s="134">
        <f t="shared" si="2"/>
        <v>7062.1356599999999</v>
      </c>
      <c r="U21" s="134">
        <f t="shared" si="2"/>
        <v>23287.117099999999</v>
      </c>
      <c r="V21" s="134">
        <f t="shared" si="2"/>
        <v>10809.35576</v>
      </c>
      <c r="W21" s="134">
        <f t="shared" si="2"/>
        <v>0</v>
      </c>
      <c r="X21" s="134">
        <f t="shared" si="2"/>
        <v>0</v>
      </c>
      <c r="Y21" s="134">
        <f t="shared" si="2"/>
        <v>3006697.7978699999</v>
      </c>
    </row>
    <row r="22" spans="2:25" s="69" customFormat="1" ht="14.25" customHeight="1" x14ac:dyDescent="0.2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2:25" s="69" customFormat="1" ht="14.25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2:25" s="69" customFormat="1" ht="14.25" customHeight="1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2:25" s="69" customFormat="1" ht="14.25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2:25" s="69" customFormat="1" ht="14.2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2:25" s="69" customFormat="1" ht="14.2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2:25" s="69" customFormat="1" ht="14.25" customHeight="1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2:25" s="69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2:25" s="69" customFormat="1" ht="14.2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9" tint="-0.249977111117893"/>
  </sheetPr>
  <dimension ref="A1:I32"/>
  <sheetViews>
    <sheetView zoomScaleNormal="100" workbookViewId="0">
      <selection activeCell="D16" sqref="D16:D21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6</v>
      </c>
      <c r="B2" s="23"/>
      <c r="C2" s="23"/>
      <c r="D2" s="24"/>
      <c r="E2" s="24"/>
      <c r="I2" s="23"/>
    </row>
    <row r="3" spans="1:9" ht="14.25" customHeight="1" x14ac:dyDescent="0.2">
      <c r="A3" s="22"/>
      <c r="B3" s="23"/>
      <c r="C3" s="23"/>
      <c r="D3" s="24"/>
      <c r="E3" s="24"/>
      <c r="I3" s="23"/>
    </row>
    <row r="4" spans="1:9" ht="14.25" customHeight="1" x14ac:dyDescent="0.2">
      <c r="A4" s="22"/>
      <c r="B4" s="25" t="s">
        <v>362</v>
      </c>
      <c r="C4" s="26"/>
      <c r="D4" s="24"/>
      <c r="E4" s="24"/>
      <c r="I4" s="26"/>
    </row>
    <row r="5" spans="1:9" ht="14.25" customHeight="1" thickBot="1" x14ac:dyDescent="0.25">
      <c r="A5" s="22"/>
      <c r="B5" s="23"/>
      <c r="C5" s="23"/>
      <c r="D5" s="24"/>
      <c r="E5" s="24"/>
    </row>
    <row r="6" spans="1:9" ht="14.25" customHeight="1" x14ac:dyDescent="0.2">
      <c r="B6" s="69"/>
      <c r="C6" s="69"/>
      <c r="D6" s="503" t="s">
        <v>43</v>
      </c>
      <c r="E6" s="30" t="s">
        <v>44</v>
      </c>
      <c r="F6" s="30" t="s">
        <v>45</v>
      </c>
      <c r="G6" s="30" t="s">
        <v>48</v>
      </c>
      <c r="H6" s="30" t="s">
        <v>49</v>
      </c>
      <c r="I6" s="60" t="s">
        <v>50</v>
      </c>
    </row>
    <row r="7" spans="1:9" ht="14.25" customHeight="1" x14ac:dyDescent="0.2">
      <c r="B7" s="71"/>
      <c r="C7" s="71"/>
      <c r="D7" s="565" t="s">
        <v>68</v>
      </c>
      <c r="E7" s="566"/>
      <c r="F7" s="566"/>
      <c r="G7" s="566"/>
      <c r="H7" s="566"/>
      <c r="I7" s="567"/>
    </row>
    <row r="8" spans="1:9" ht="14.25" customHeight="1" thickBot="1" x14ac:dyDescent="0.25">
      <c r="B8" s="72"/>
      <c r="C8" s="73"/>
      <c r="D8" s="74" t="s">
        <v>69</v>
      </c>
      <c r="E8" s="17" t="s">
        <v>70</v>
      </c>
      <c r="F8" s="17" t="s">
        <v>71</v>
      </c>
      <c r="G8" s="17" t="s">
        <v>72</v>
      </c>
      <c r="H8" s="17" t="s">
        <v>73</v>
      </c>
      <c r="I8" s="75" t="s">
        <v>47</v>
      </c>
    </row>
    <row r="9" spans="1:9" ht="14.25" customHeight="1" x14ac:dyDescent="0.2">
      <c r="B9" s="61">
        <v>1</v>
      </c>
      <c r="C9" s="18" t="s">
        <v>54</v>
      </c>
      <c r="D9" s="102"/>
      <c r="E9" s="113"/>
      <c r="F9" s="113"/>
      <c r="G9" s="113"/>
      <c r="H9" s="113"/>
      <c r="I9" s="103"/>
    </row>
    <row r="10" spans="1:9" ht="14.25" customHeight="1" x14ac:dyDescent="0.2">
      <c r="B10" s="62">
        <v>2</v>
      </c>
      <c r="C10" s="19" t="s">
        <v>55</v>
      </c>
      <c r="D10" s="104"/>
      <c r="E10" s="114"/>
      <c r="F10" s="114"/>
      <c r="G10" s="114"/>
      <c r="H10" s="114"/>
      <c r="I10" s="100"/>
    </row>
    <row r="11" spans="1:9" ht="14.25" customHeight="1" x14ac:dyDescent="0.2">
      <c r="B11" s="62">
        <v>3</v>
      </c>
      <c r="C11" s="19" t="s">
        <v>56</v>
      </c>
      <c r="D11" s="104"/>
      <c r="E11" s="114"/>
      <c r="F11" s="114"/>
      <c r="G11" s="114"/>
      <c r="H11" s="114"/>
      <c r="I11" s="100"/>
    </row>
    <row r="12" spans="1:9" ht="14.25" customHeight="1" x14ac:dyDescent="0.2">
      <c r="B12" s="62">
        <v>4</v>
      </c>
      <c r="C12" s="19" t="s">
        <v>57</v>
      </c>
      <c r="D12" s="104"/>
      <c r="E12" s="114"/>
      <c r="F12" s="114"/>
      <c r="G12" s="114"/>
      <c r="H12" s="114"/>
      <c r="I12" s="100"/>
    </row>
    <row r="13" spans="1:9" ht="14.25" customHeight="1" x14ac:dyDescent="0.2">
      <c r="B13" s="62">
        <v>5</v>
      </c>
      <c r="C13" s="19" t="s">
        <v>58</v>
      </c>
      <c r="D13" s="104"/>
      <c r="E13" s="120"/>
      <c r="F13" s="120"/>
      <c r="G13" s="120"/>
      <c r="H13" s="120"/>
      <c r="I13" s="121"/>
    </row>
    <row r="14" spans="1:9" ht="14.25" customHeight="1" thickBot="1" x14ac:dyDescent="0.25">
      <c r="B14" s="64">
        <v>6</v>
      </c>
      <c r="C14" s="67" t="s">
        <v>59</v>
      </c>
      <c r="D14" s="122"/>
      <c r="E14" s="118"/>
      <c r="F14" s="118"/>
      <c r="G14" s="118"/>
      <c r="H14" s="118"/>
      <c r="I14" s="119"/>
    </row>
    <row r="15" spans="1:9" ht="14.25" customHeight="1" x14ac:dyDescent="0.2">
      <c r="B15" s="62">
        <v>7</v>
      </c>
      <c r="C15" s="287"/>
      <c r="D15" s="104"/>
      <c r="E15" s="120"/>
      <c r="F15" s="120"/>
      <c r="G15" s="120"/>
      <c r="H15" s="120"/>
      <c r="I15" s="121"/>
    </row>
    <row r="16" spans="1:9" ht="14.25" customHeight="1" x14ac:dyDescent="0.2">
      <c r="B16" s="278">
        <v>8</v>
      </c>
      <c r="C16" s="288" t="s">
        <v>535</v>
      </c>
      <c r="D16" s="540">
        <v>99358.314530000003</v>
      </c>
      <c r="E16" s="120"/>
      <c r="F16" s="120"/>
      <c r="G16" s="120"/>
      <c r="H16" s="120"/>
      <c r="I16" s="121"/>
    </row>
    <row r="17" spans="2:9" ht="14.25" customHeight="1" x14ac:dyDescent="0.2">
      <c r="B17" s="278">
        <v>9</v>
      </c>
      <c r="C17" s="288" t="s">
        <v>261</v>
      </c>
      <c r="D17" s="540">
        <v>10602.8946</v>
      </c>
      <c r="E17" s="120"/>
      <c r="F17" s="120"/>
      <c r="G17" s="120"/>
      <c r="H17" s="120"/>
      <c r="I17" s="121"/>
    </row>
    <row r="18" spans="2:9" ht="14.25" customHeight="1" x14ac:dyDescent="0.2">
      <c r="B18" s="278">
        <v>10</v>
      </c>
      <c r="C18" s="288" t="s">
        <v>260</v>
      </c>
      <c r="D18" s="540">
        <v>799664.67977000005</v>
      </c>
      <c r="E18" s="120"/>
      <c r="F18" s="120"/>
      <c r="G18" s="120"/>
      <c r="H18" s="120"/>
      <c r="I18" s="121"/>
    </row>
    <row r="19" spans="2:9" ht="14.25" customHeight="1" x14ac:dyDescent="0.2">
      <c r="B19" s="278">
        <v>11</v>
      </c>
      <c r="C19" s="288" t="s">
        <v>257</v>
      </c>
      <c r="D19" s="540">
        <v>9166.4982600000003</v>
      </c>
      <c r="E19" s="120"/>
      <c r="F19" s="120"/>
      <c r="G19" s="120"/>
      <c r="H19" s="120"/>
      <c r="I19" s="121"/>
    </row>
    <row r="20" spans="2:9" ht="14.25" customHeight="1" x14ac:dyDescent="0.2">
      <c r="B20" s="278">
        <v>12</v>
      </c>
      <c r="C20" s="288" t="s">
        <v>259</v>
      </c>
      <c r="D20" s="540">
        <v>1329078.9320100001</v>
      </c>
      <c r="E20" s="120"/>
      <c r="F20" s="120"/>
      <c r="G20" s="120"/>
      <c r="H20" s="120"/>
      <c r="I20" s="121"/>
    </row>
    <row r="21" spans="2:9" ht="14.25" customHeight="1" x14ac:dyDescent="0.2">
      <c r="B21" s="278">
        <v>13</v>
      </c>
      <c r="C21" s="288" t="s">
        <v>258</v>
      </c>
      <c r="D21" s="540">
        <v>3812566.5661599999</v>
      </c>
      <c r="E21" s="120"/>
      <c r="F21" s="120"/>
      <c r="G21" s="120"/>
      <c r="H21" s="120"/>
      <c r="I21" s="121"/>
    </row>
    <row r="22" spans="2:9" ht="14.25" customHeight="1" x14ac:dyDescent="0.2">
      <c r="B22" s="62">
        <v>14</v>
      </c>
      <c r="C22" s="18"/>
      <c r="D22" s="104"/>
      <c r="E22" s="120"/>
      <c r="F22" s="120"/>
      <c r="G22" s="120"/>
      <c r="H22" s="120"/>
      <c r="I22" s="121"/>
    </row>
    <row r="23" spans="2:9" ht="14.25" customHeight="1" x14ac:dyDescent="0.2">
      <c r="B23" s="62">
        <v>15</v>
      </c>
      <c r="C23" s="19"/>
      <c r="D23" s="104"/>
      <c r="E23" s="120"/>
      <c r="F23" s="120"/>
      <c r="G23" s="120"/>
      <c r="H23" s="120"/>
      <c r="I23" s="121"/>
    </row>
    <row r="24" spans="2:9" ht="14.25" customHeight="1" x14ac:dyDescent="0.2">
      <c r="B24" s="62">
        <v>16</v>
      </c>
      <c r="C24" s="19"/>
      <c r="D24" s="104"/>
      <c r="E24" s="120"/>
      <c r="F24" s="120"/>
      <c r="G24" s="120"/>
      <c r="H24" s="120"/>
      <c r="I24" s="121"/>
    </row>
    <row r="25" spans="2:9" ht="14.25" customHeight="1" x14ac:dyDescent="0.2">
      <c r="B25" s="62">
        <v>17</v>
      </c>
      <c r="C25" s="19"/>
      <c r="D25" s="104"/>
      <c r="E25" s="120"/>
      <c r="F25" s="120"/>
      <c r="G25" s="120"/>
      <c r="H25" s="120"/>
      <c r="I25" s="121"/>
    </row>
    <row r="26" spans="2:9" ht="14.25" customHeight="1" x14ac:dyDescent="0.2">
      <c r="B26" s="62">
        <v>18</v>
      </c>
      <c r="C26" s="19"/>
      <c r="D26" s="104"/>
      <c r="E26" s="120"/>
      <c r="F26" s="120"/>
      <c r="G26" s="120"/>
      <c r="H26" s="120"/>
      <c r="I26" s="121"/>
    </row>
    <row r="27" spans="2:9" ht="14.25" customHeight="1" x14ac:dyDescent="0.2">
      <c r="B27" s="62">
        <v>19</v>
      </c>
      <c r="C27" s="19"/>
      <c r="D27" s="104"/>
      <c r="E27" s="120"/>
      <c r="F27" s="120"/>
      <c r="G27" s="120"/>
      <c r="H27" s="120"/>
      <c r="I27" s="121"/>
    </row>
    <row r="28" spans="2:9" ht="14.25" customHeight="1" x14ac:dyDescent="0.2">
      <c r="B28" s="62">
        <v>20</v>
      </c>
      <c r="C28" s="19"/>
      <c r="D28" s="104"/>
      <c r="E28" s="120"/>
      <c r="F28" s="120"/>
      <c r="G28" s="120"/>
      <c r="H28" s="120"/>
      <c r="I28" s="121"/>
    </row>
    <row r="29" spans="2:9" ht="14.25" customHeight="1" x14ac:dyDescent="0.2">
      <c r="B29" s="62">
        <v>21</v>
      </c>
      <c r="C29" s="19"/>
      <c r="D29" s="104"/>
      <c r="E29" s="120"/>
      <c r="F29" s="120"/>
      <c r="G29" s="120"/>
      <c r="H29" s="120"/>
      <c r="I29" s="121"/>
    </row>
    <row r="30" spans="2:9" ht="14.25" customHeight="1" x14ac:dyDescent="0.2">
      <c r="B30" s="62">
        <v>22</v>
      </c>
      <c r="C30" s="19"/>
      <c r="D30" s="104"/>
      <c r="E30" s="120"/>
      <c r="F30" s="120"/>
      <c r="G30" s="120"/>
      <c r="H30" s="120"/>
      <c r="I30" s="121"/>
    </row>
    <row r="31" spans="2:9" ht="14.25" customHeight="1" x14ac:dyDescent="0.2">
      <c r="B31" s="62">
        <v>23</v>
      </c>
      <c r="C31" s="270" t="s">
        <v>62</v>
      </c>
      <c r="D31" s="104">
        <f>SUM(D16:D30)</f>
        <v>6060437.88533</v>
      </c>
      <c r="E31" s="120"/>
      <c r="F31" s="120"/>
      <c r="G31" s="120"/>
      <c r="H31" s="120"/>
      <c r="I31" s="121"/>
    </row>
    <row r="32" spans="2:9" ht="14.25" customHeight="1" thickBot="1" x14ac:dyDescent="0.25">
      <c r="B32" s="62">
        <v>24</v>
      </c>
      <c r="C32" s="270" t="s">
        <v>47</v>
      </c>
      <c r="D32" s="115">
        <f>D31</f>
        <v>6060437.88533</v>
      </c>
      <c r="E32" s="529"/>
      <c r="F32" s="529"/>
      <c r="G32" s="529"/>
      <c r="H32" s="529"/>
      <c r="I32" s="243"/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B1:H15"/>
  <sheetViews>
    <sheetView workbookViewId="0">
      <selection activeCell="F38" sqref="F38"/>
    </sheetView>
  </sheetViews>
  <sheetFormatPr baseColWidth="10" defaultRowHeight="12.75" x14ac:dyDescent="0.2"/>
  <cols>
    <col min="2" max="2" width="39.5703125" bestFit="1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289" t="s">
        <v>7</v>
      </c>
    </row>
    <row r="3" spans="2:8" ht="13.5" thickBot="1" x14ac:dyDescent="0.25"/>
    <row r="4" spans="2:8" x14ac:dyDescent="0.2">
      <c r="B4" s="291" t="s">
        <v>250</v>
      </c>
      <c r="C4" s="292" t="s">
        <v>251</v>
      </c>
      <c r="D4" s="292" t="s">
        <v>252</v>
      </c>
      <c r="E4" s="292" t="s">
        <v>253</v>
      </c>
      <c r="F4" s="292" t="s">
        <v>254</v>
      </c>
      <c r="G4" s="292" t="s">
        <v>255</v>
      </c>
      <c r="H4" s="293" t="s">
        <v>256</v>
      </c>
    </row>
    <row r="5" spans="2:8" x14ac:dyDescent="0.2">
      <c r="B5" s="294" t="s">
        <v>258</v>
      </c>
      <c r="C5" s="290"/>
      <c r="D5" s="290"/>
      <c r="E5" s="441">
        <v>3764679.9302599998</v>
      </c>
      <c r="F5" s="441">
        <v>0</v>
      </c>
      <c r="G5" s="281">
        <v>927</v>
      </c>
      <c r="H5" s="284">
        <v>0</v>
      </c>
    </row>
    <row r="6" spans="2:8" x14ac:dyDescent="0.2">
      <c r="B6" s="294" t="s">
        <v>258</v>
      </c>
      <c r="C6" s="290" t="s">
        <v>547</v>
      </c>
      <c r="D6" s="290"/>
      <c r="E6" s="441">
        <v>285605.66839000001</v>
      </c>
      <c r="F6" s="441">
        <v>0</v>
      </c>
      <c r="G6" s="281">
        <v>203</v>
      </c>
      <c r="H6" s="284"/>
    </row>
    <row r="7" spans="2:8" x14ac:dyDescent="0.2">
      <c r="B7" s="294" t="s">
        <v>257</v>
      </c>
      <c r="C7" s="290"/>
      <c r="D7" s="290"/>
      <c r="E7" s="441">
        <v>0</v>
      </c>
      <c r="F7" s="441">
        <v>2230.8670000000002</v>
      </c>
      <c r="G7" s="530"/>
      <c r="H7" s="284">
        <v>0</v>
      </c>
    </row>
    <row r="8" spans="2:8" x14ac:dyDescent="0.2">
      <c r="B8" s="294" t="s">
        <v>259</v>
      </c>
      <c r="C8" s="290"/>
      <c r="D8" s="290"/>
      <c r="E8" s="441">
        <v>900304.87005000003</v>
      </c>
      <c r="F8" s="441">
        <v>0</v>
      </c>
      <c r="G8" s="281"/>
      <c r="H8" s="284"/>
    </row>
    <row r="9" spans="2:8" x14ac:dyDescent="0.2">
      <c r="B9" s="294" t="s">
        <v>257</v>
      </c>
      <c r="C9" s="290" t="s">
        <v>547</v>
      </c>
      <c r="D9" s="290"/>
      <c r="E9" s="441">
        <v>0</v>
      </c>
      <c r="F9" s="441">
        <v>738.53484000000003</v>
      </c>
      <c r="G9" s="281"/>
      <c r="H9" s="284"/>
    </row>
    <row r="10" spans="2:8" x14ac:dyDescent="0.2">
      <c r="B10" s="294" t="s">
        <v>535</v>
      </c>
      <c r="C10" s="290"/>
      <c r="D10" s="290"/>
      <c r="E10" s="441">
        <v>99358.314530000003</v>
      </c>
      <c r="F10" s="441">
        <v>0</v>
      </c>
      <c r="G10" s="281"/>
      <c r="H10" s="284">
        <v>0</v>
      </c>
    </row>
    <row r="11" spans="2:8" x14ac:dyDescent="0.2">
      <c r="B11" s="294" t="s">
        <v>261</v>
      </c>
      <c r="C11" s="290"/>
      <c r="D11" s="290"/>
      <c r="E11" s="441">
        <v>132.86969999999999</v>
      </c>
      <c r="F11" s="441">
        <v>0</v>
      </c>
      <c r="G11" s="281"/>
      <c r="H11" s="284"/>
    </row>
    <row r="12" spans="2:8" x14ac:dyDescent="0.2">
      <c r="B12" s="294" t="s">
        <v>259</v>
      </c>
      <c r="C12" s="290" t="s">
        <v>547</v>
      </c>
      <c r="D12" s="290"/>
      <c r="E12" s="441">
        <v>589396.24837000004</v>
      </c>
      <c r="F12" s="441">
        <v>0</v>
      </c>
      <c r="G12" s="281"/>
      <c r="H12" s="284">
        <v>0</v>
      </c>
    </row>
    <row r="13" spans="2:8" x14ac:dyDescent="0.2">
      <c r="B13" s="294" t="s">
        <v>260</v>
      </c>
      <c r="C13" s="290"/>
      <c r="D13" s="290"/>
      <c r="E13" s="441">
        <v>288990.49241000001</v>
      </c>
      <c r="F13" s="441">
        <v>0</v>
      </c>
      <c r="G13" s="281"/>
      <c r="H13" s="284">
        <v>0</v>
      </c>
    </row>
    <row r="14" spans="2:8" x14ac:dyDescent="0.2">
      <c r="B14" s="294" t="s">
        <v>261</v>
      </c>
      <c r="C14" s="290" t="s">
        <v>547</v>
      </c>
      <c r="D14" s="531"/>
      <c r="E14" s="441">
        <v>10470.0249</v>
      </c>
      <c r="F14" s="441">
        <v>0</v>
      </c>
      <c r="G14" s="531"/>
      <c r="H14" s="532"/>
    </row>
    <row r="15" spans="2:8" ht="13.5" thickBot="1" x14ac:dyDescent="0.25">
      <c r="B15" s="295" t="s">
        <v>260</v>
      </c>
      <c r="C15" s="296" t="s">
        <v>547</v>
      </c>
      <c r="D15" s="533"/>
      <c r="E15" s="534">
        <v>569935.76924000005</v>
      </c>
      <c r="F15" s="534">
        <v>0</v>
      </c>
      <c r="G15" s="533"/>
      <c r="H15" s="53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G21"/>
  <sheetViews>
    <sheetView workbookViewId="0">
      <selection activeCell="F39" sqref="F39"/>
    </sheetView>
  </sheetViews>
  <sheetFormatPr baseColWidth="10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289" t="s">
        <v>8</v>
      </c>
    </row>
    <row r="3" spans="1:7" x14ac:dyDescent="0.2">
      <c r="B3" s="436" t="s">
        <v>263</v>
      </c>
      <c r="C3" s="436" t="s">
        <v>264</v>
      </c>
      <c r="D3" s="436" t="s">
        <v>253</v>
      </c>
      <c r="E3" s="436" t="s">
        <v>254</v>
      </c>
      <c r="F3" s="436" t="s">
        <v>255</v>
      </c>
      <c r="G3" s="436" t="s">
        <v>256</v>
      </c>
    </row>
    <row r="4" spans="1:7" x14ac:dyDescent="0.2">
      <c r="B4" s="290" t="s">
        <v>293</v>
      </c>
      <c r="C4" s="290" t="s">
        <v>294</v>
      </c>
      <c r="D4" s="441">
        <v>0.10143000000000001</v>
      </c>
      <c r="E4" s="441">
        <v>0</v>
      </c>
      <c r="F4" s="441">
        <v>0</v>
      </c>
      <c r="G4" s="441">
        <v>0</v>
      </c>
    </row>
    <row r="5" spans="1:7" x14ac:dyDescent="0.2">
      <c r="B5" s="290" t="s">
        <v>265</v>
      </c>
      <c r="C5" s="290" t="s">
        <v>266</v>
      </c>
      <c r="D5" s="441">
        <v>20685.981049999999</v>
      </c>
      <c r="E5" s="441">
        <v>0</v>
      </c>
      <c r="F5" s="441">
        <v>0</v>
      </c>
      <c r="G5" s="441">
        <v>0</v>
      </c>
    </row>
    <row r="6" spans="1:7" x14ac:dyDescent="0.2">
      <c r="B6" s="290" t="s">
        <v>281</v>
      </c>
      <c r="C6" s="290" t="s">
        <v>282</v>
      </c>
      <c r="D6" s="441">
        <v>23287.117099999999</v>
      </c>
      <c r="E6" s="441">
        <v>0</v>
      </c>
      <c r="F6" s="441">
        <v>0</v>
      </c>
      <c r="G6" s="441">
        <v>0</v>
      </c>
    </row>
    <row r="7" spans="1:7" x14ac:dyDescent="0.2">
      <c r="B7" s="290" t="s">
        <v>277</v>
      </c>
      <c r="C7" s="290" t="s">
        <v>278</v>
      </c>
      <c r="D7" s="441">
        <v>12080.27369</v>
      </c>
      <c r="E7" s="441">
        <v>0</v>
      </c>
      <c r="F7" s="441">
        <v>0</v>
      </c>
      <c r="G7" s="441">
        <v>0</v>
      </c>
    </row>
    <row r="8" spans="1:7" x14ac:dyDescent="0.2">
      <c r="B8" s="290" t="s">
        <v>285</v>
      </c>
      <c r="C8" s="290" t="s">
        <v>286</v>
      </c>
      <c r="D8" s="441">
        <v>56591.33223</v>
      </c>
      <c r="E8" s="441">
        <v>39.008290000000002</v>
      </c>
      <c r="F8" s="441">
        <v>35.317999999999998</v>
      </c>
      <c r="G8" s="441">
        <v>35.317999999999998</v>
      </c>
    </row>
    <row r="9" spans="1:7" x14ac:dyDescent="0.2">
      <c r="B9" s="290" t="s">
        <v>291</v>
      </c>
      <c r="C9" s="290" t="s">
        <v>292</v>
      </c>
      <c r="D9" s="441">
        <v>10809.35576</v>
      </c>
      <c r="E9" s="441">
        <v>0</v>
      </c>
      <c r="F9" s="441">
        <v>0</v>
      </c>
      <c r="G9" s="441">
        <v>0</v>
      </c>
    </row>
    <row r="10" spans="1:7" x14ac:dyDescent="0.2">
      <c r="B10" s="290" t="s">
        <v>289</v>
      </c>
      <c r="C10" s="290" t="s">
        <v>290</v>
      </c>
      <c r="D10" s="441">
        <v>691858.05593000003</v>
      </c>
      <c r="E10" s="441">
        <v>488.62331999999998</v>
      </c>
      <c r="F10" s="441">
        <v>0</v>
      </c>
      <c r="G10" s="441">
        <v>0</v>
      </c>
    </row>
    <row r="11" spans="1:7" x14ac:dyDescent="0.2">
      <c r="B11" s="290" t="s">
        <v>287</v>
      </c>
      <c r="C11" s="290" t="s">
        <v>288</v>
      </c>
      <c r="D11" s="441">
        <v>583325.36893</v>
      </c>
      <c r="E11" s="441">
        <v>705.96716000000004</v>
      </c>
      <c r="F11" s="441">
        <v>286.87299999999999</v>
      </c>
      <c r="G11" s="441">
        <v>84.144000000000005</v>
      </c>
    </row>
    <row r="12" spans="1:7" x14ac:dyDescent="0.2">
      <c r="B12" s="290" t="s">
        <v>283</v>
      </c>
      <c r="C12" s="290" t="s">
        <v>284</v>
      </c>
      <c r="D12" s="441">
        <v>16859.635460000001</v>
      </c>
      <c r="E12" s="441">
        <v>21.3109</v>
      </c>
      <c r="F12" s="441">
        <v>0</v>
      </c>
      <c r="G12" s="441">
        <v>0</v>
      </c>
    </row>
    <row r="13" spans="1:7" x14ac:dyDescent="0.2">
      <c r="B13" s="290" t="s">
        <v>275</v>
      </c>
      <c r="C13" s="290" t="s">
        <v>276</v>
      </c>
      <c r="D13" s="441">
        <v>3505970.3705699998</v>
      </c>
      <c r="E13" s="441">
        <v>6825.2606699999997</v>
      </c>
      <c r="F13" s="441">
        <v>1265.8879999999999</v>
      </c>
      <c r="G13" s="441">
        <v>915.88800000000003</v>
      </c>
    </row>
    <row r="14" spans="1:7" x14ac:dyDescent="0.2">
      <c r="B14" s="290" t="s">
        <v>299</v>
      </c>
      <c r="C14" s="290" t="s">
        <v>300</v>
      </c>
      <c r="D14" s="441">
        <v>100137.94074000001</v>
      </c>
      <c r="E14" s="441">
        <v>0</v>
      </c>
      <c r="F14" s="441">
        <v>0</v>
      </c>
      <c r="G14" s="441">
        <v>0</v>
      </c>
    </row>
    <row r="15" spans="1:7" x14ac:dyDescent="0.2">
      <c r="B15" s="290" t="s">
        <v>279</v>
      </c>
      <c r="C15" s="290" t="s">
        <v>280</v>
      </c>
      <c r="D15" s="441">
        <v>163032.33548000001</v>
      </c>
      <c r="E15" s="441">
        <v>0</v>
      </c>
      <c r="F15" s="441">
        <v>0</v>
      </c>
      <c r="G15" s="441">
        <v>0</v>
      </c>
    </row>
    <row r="16" spans="1:7" x14ac:dyDescent="0.2">
      <c r="B16" s="290" t="s">
        <v>271</v>
      </c>
      <c r="C16" s="290" t="s">
        <v>272</v>
      </c>
      <c r="D16" s="441">
        <v>74741.700559999997</v>
      </c>
      <c r="E16" s="441">
        <v>429.90595999999999</v>
      </c>
      <c r="F16" s="441">
        <v>416.34384</v>
      </c>
      <c r="G16" s="441">
        <v>416.34384</v>
      </c>
    </row>
    <row r="17" spans="2:7" x14ac:dyDescent="0.2">
      <c r="B17" s="290" t="s">
        <v>297</v>
      </c>
      <c r="C17" s="290" t="s">
        <v>298</v>
      </c>
      <c r="D17" s="441">
        <v>11758.59851</v>
      </c>
      <c r="E17" s="441">
        <v>0</v>
      </c>
      <c r="F17" s="441">
        <v>0</v>
      </c>
      <c r="G17" s="441">
        <v>0</v>
      </c>
    </row>
    <row r="18" spans="2:7" x14ac:dyDescent="0.2">
      <c r="B18" s="290" t="s">
        <v>295</v>
      </c>
      <c r="C18" s="290" t="s">
        <v>296</v>
      </c>
      <c r="D18" s="441">
        <v>2607.1149500000001</v>
      </c>
      <c r="E18" s="441">
        <v>0</v>
      </c>
      <c r="F18" s="441">
        <v>0</v>
      </c>
      <c r="G18" s="441">
        <v>0</v>
      </c>
    </row>
    <row r="19" spans="2:7" x14ac:dyDescent="0.2">
      <c r="B19" s="290" t="s">
        <v>269</v>
      </c>
      <c r="C19" s="290" t="s">
        <v>270</v>
      </c>
      <c r="D19" s="441">
        <v>109983.03807</v>
      </c>
      <c r="E19" s="441">
        <v>0</v>
      </c>
      <c r="F19" s="441">
        <v>0</v>
      </c>
      <c r="G19" s="441">
        <v>0</v>
      </c>
    </row>
    <row r="20" spans="2:7" x14ac:dyDescent="0.2">
      <c r="B20" s="290" t="s">
        <v>267</v>
      </c>
      <c r="C20" s="290" t="s">
        <v>268</v>
      </c>
      <c r="D20" s="441">
        <v>7062.1356599999999</v>
      </c>
      <c r="E20" s="441">
        <v>0</v>
      </c>
      <c r="F20" s="441">
        <v>0</v>
      </c>
      <c r="G20" s="441">
        <v>0</v>
      </c>
    </row>
    <row r="21" spans="2:7" x14ac:dyDescent="0.2">
      <c r="B21" s="290" t="s">
        <v>273</v>
      </c>
      <c r="C21" s="290" t="s">
        <v>274</v>
      </c>
      <c r="D21" s="441">
        <v>1118083.7317300001</v>
      </c>
      <c r="E21" s="441">
        <v>3812.6788000000001</v>
      </c>
      <c r="F21" s="441">
        <v>964.97900000000004</v>
      </c>
      <c r="G21" s="441">
        <v>387.97899999999998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B2:F40"/>
  <sheetViews>
    <sheetView workbookViewId="0">
      <selection activeCell="H38" sqref="H38"/>
    </sheetView>
  </sheetViews>
  <sheetFormatPr baseColWidth="10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289" t="s">
        <v>9</v>
      </c>
    </row>
    <row r="3" spans="2:6" ht="13.5" thickBot="1" x14ac:dyDescent="0.25"/>
    <row r="4" spans="2:6" x14ac:dyDescent="0.2">
      <c r="B4" s="437" t="s">
        <v>301</v>
      </c>
      <c r="C4" s="438" t="s">
        <v>253</v>
      </c>
      <c r="D4" s="438" t="s">
        <v>302</v>
      </c>
      <c r="E4" s="438" t="s">
        <v>255</v>
      </c>
      <c r="F4" s="439" t="s">
        <v>256</v>
      </c>
    </row>
    <row r="5" spans="2:6" x14ac:dyDescent="0.2">
      <c r="B5" s="440" t="s">
        <v>305</v>
      </c>
      <c r="C5" s="429">
        <v>6503467.4412900005</v>
      </c>
      <c r="D5" s="429">
        <v>12322.7551</v>
      </c>
      <c r="E5" s="429">
        <v>2969.40184</v>
      </c>
      <c r="F5" s="442">
        <v>1839.67284</v>
      </c>
    </row>
    <row r="6" spans="2:6" x14ac:dyDescent="0.2">
      <c r="B6" s="440" t="s">
        <v>304</v>
      </c>
      <c r="C6" s="429">
        <v>2541.2050300000001</v>
      </c>
      <c r="D6" s="429">
        <v>0</v>
      </c>
      <c r="E6" s="429">
        <v>0</v>
      </c>
      <c r="F6" s="442">
        <v>0</v>
      </c>
    </row>
    <row r="7" spans="2:6" x14ac:dyDescent="0.2">
      <c r="B7" s="440" t="s">
        <v>307</v>
      </c>
      <c r="C7" s="429">
        <v>15.038740000000001</v>
      </c>
      <c r="D7" s="429">
        <v>0</v>
      </c>
      <c r="E7" s="429">
        <v>0</v>
      </c>
      <c r="F7" s="442">
        <v>0</v>
      </c>
    </row>
    <row r="8" spans="2:6" x14ac:dyDescent="0.2">
      <c r="B8" s="440" t="s">
        <v>548</v>
      </c>
      <c r="C8" s="429">
        <v>2102.0370800000001</v>
      </c>
      <c r="D8" s="429">
        <v>0</v>
      </c>
      <c r="E8" s="429">
        <v>0</v>
      </c>
      <c r="F8" s="442">
        <v>0</v>
      </c>
    </row>
    <row r="9" spans="2:6" x14ac:dyDescent="0.2">
      <c r="B9" s="440" t="s">
        <v>303</v>
      </c>
      <c r="C9" s="429">
        <v>1.175E-2</v>
      </c>
      <c r="D9" s="429">
        <v>0</v>
      </c>
      <c r="E9" s="429">
        <v>0</v>
      </c>
      <c r="F9" s="442">
        <v>0</v>
      </c>
    </row>
    <row r="10" spans="2:6" x14ac:dyDescent="0.2">
      <c r="B10" s="440" t="s">
        <v>308</v>
      </c>
      <c r="C10" s="429">
        <v>0.30386999999999997</v>
      </c>
      <c r="D10" s="429">
        <v>0</v>
      </c>
      <c r="E10" s="429">
        <v>0</v>
      </c>
      <c r="F10" s="442">
        <v>0</v>
      </c>
    </row>
    <row r="11" spans="2:6" x14ac:dyDescent="0.2">
      <c r="B11" s="440" t="s">
        <v>306</v>
      </c>
      <c r="C11" s="429">
        <v>10.000360000000001</v>
      </c>
      <c r="D11" s="429">
        <v>0</v>
      </c>
      <c r="E11" s="429">
        <v>0</v>
      </c>
      <c r="F11" s="442">
        <v>0</v>
      </c>
    </row>
    <row r="12" spans="2:6" x14ac:dyDescent="0.2">
      <c r="B12" s="440" t="s">
        <v>549</v>
      </c>
      <c r="C12" s="429">
        <v>738.12000999999998</v>
      </c>
      <c r="D12" s="429">
        <v>0</v>
      </c>
      <c r="E12" s="429">
        <v>0</v>
      </c>
      <c r="F12" s="442">
        <v>0</v>
      </c>
    </row>
    <row r="13" spans="2:6" x14ac:dyDescent="0.2">
      <c r="B13" s="440" t="s">
        <v>550</v>
      </c>
      <c r="C13" s="429">
        <v>2.972E-2</v>
      </c>
      <c r="D13" s="429">
        <v>0</v>
      </c>
      <c r="E13" s="429">
        <v>0</v>
      </c>
      <c r="F13" s="442">
        <v>0</v>
      </c>
    </row>
    <row r="14" spans="2:6" x14ac:dyDescent="0.2">
      <c r="B14" s="294"/>
      <c r="C14" s="297"/>
      <c r="D14" s="297"/>
      <c r="E14" s="297"/>
      <c r="F14" s="298"/>
    </row>
    <row r="15" spans="2:6" x14ac:dyDescent="0.2">
      <c r="B15" s="294"/>
      <c r="C15" s="297"/>
      <c r="D15" s="297"/>
      <c r="E15" s="297"/>
      <c r="F15" s="298"/>
    </row>
    <row r="16" spans="2:6" x14ac:dyDescent="0.2">
      <c r="B16" s="294"/>
      <c r="C16" s="297"/>
      <c r="D16" s="297"/>
      <c r="E16" s="297"/>
      <c r="F16" s="298"/>
    </row>
    <row r="17" spans="2:6" x14ac:dyDescent="0.2">
      <c r="B17" s="294"/>
      <c r="C17" s="297"/>
      <c r="D17" s="297"/>
      <c r="E17" s="297"/>
      <c r="F17" s="298"/>
    </row>
    <row r="18" spans="2:6" x14ac:dyDescent="0.2">
      <c r="B18" s="294"/>
      <c r="C18" s="297"/>
      <c r="D18" s="297"/>
      <c r="E18" s="297"/>
      <c r="F18" s="298"/>
    </row>
    <row r="19" spans="2:6" x14ac:dyDescent="0.2">
      <c r="B19" s="294"/>
      <c r="C19" s="297"/>
      <c r="D19" s="297"/>
      <c r="E19" s="297"/>
      <c r="F19" s="298"/>
    </row>
    <row r="20" spans="2:6" x14ac:dyDescent="0.2">
      <c r="B20" s="294"/>
      <c r="C20" s="297"/>
      <c r="D20" s="297"/>
      <c r="E20" s="297"/>
      <c r="F20" s="298"/>
    </row>
    <row r="21" spans="2:6" x14ac:dyDescent="0.2">
      <c r="B21" s="294"/>
      <c r="C21" s="297"/>
      <c r="D21" s="297"/>
      <c r="E21" s="297"/>
      <c r="F21" s="298"/>
    </row>
    <row r="22" spans="2:6" x14ac:dyDescent="0.2">
      <c r="B22" s="294"/>
      <c r="C22" s="297"/>
      <c r="D22" s="297"/>
      <c r="E22" s="297"/>
      <c r="F22" s="298"/>
    </row>
    <row r="23" spans="2:6" x14ac:dyDescent="0.2">
      <c r="B23" s="294"/>
      <c r="C23" s="297"/>
      <c r="D23" s="297"/>
      <c r="E23" s="297"/>
      <c r="F23" s="298"/>
    </row>
    <row r="24" spans="2:6" x14ac:dyDescent="0.2">
      <c r="B24" s="294"/>
      <c r="C24" s="297"/>
      <c r="D24" s="297"/>
      <c r="E24" s="297"/>
      <c r="F24" s="298"/>
    </row>
    <row r="25" spans="2:6" x14ac:dyDescent="0.2">
      <c r="B25" s="294"/>
      <c r="C25" s="297"/>
      <c r="D25" s="297"/>
      <c r="E25" s="297"/>
      <c r="F25" s="298"/>
    </row>
    <row r="26" spans="2:6" x14ac:dyDescent="0.2">
      <c r="B26" s="294"/>
      <c r="C26" s="297"/>
      <c r="D26" s="297"/>
      <c r="E26" s="297"/>
      <c r="F26" s="298"/>
    </row>
    <row r="27" spans="2:6" x14ac:dyDescent="0.2">
      <c r="B27" s="294"/>
      <c r="C27" s="297"/>
      <c r="D27" s="297"/>
      <c r="E27" s="297"/>
      <c r="F27" s="298"/>
    </row>
    <row r="28" spans="2:6" x14ac:dyDescent="0.2">
      <c r="B28" s="294"/>
      <c r="C28" s="297"/>
      <c r="D28" s="297"/>
      <c r="E28" s="297"/>
      <c r="F28" s="298"/>
    </row>
    <row r="29" spans="2:6" x14ac:dyDescent="0.2">
      <c r="B29" s="294"/>
      <c r="C29" s="297"/>
      <c r="D29" s="297"/>
      <c r="E29" s="297"/>
      <c r="F29" s="298"/>
    </row>
    <row r="30" spans="2:6" x14ac:dyDescent="0.2">
      <c r="B30" s="294"/>
      <c r="C30" s="297"/>
      <c r="D30" s="297"/>
      <c r="E30" s="297"/>
      <c r="F30" s="298"/>
    </row>
    <row r="31" spans="2:6" x14ac:dyDescent="0.2">
      <c r="B31" s="294"/>
      <c r="C31" s="297"/>
      <c r="D31" s="297"/>
      <c r="E31" s="297"/>
      <c r="F31" s="298"/>
    </row>
    <row r="32" spans="2:6" x14ac:dyDescent="0.2">
      <c r="B32" s="294"/>
      <c r="C32" s="297"/>
      <c r="D32" s="297"/>
      <c r="E32" s="297"/>
      <c r="F32" s="298"/>
    </row>
    <row r="33" spans="2:6" ht="13.5" thickBot="1" x14ac:dyDescent="0.25">
      <c r="B33" s="295"/>
      <c r="C33" s="299"/>
      <c r="D33" s="299"/>
      <c r="E33" s="299"/>
      <c r="F33" s="300"/>
    </row>
    <row r="34" spans="2:6" x14ac:dyDescent="0.2">
      <c r="C34" s="301"/>
      <c r="D34" s="301"/>
      <c r="E34" s="301"/>
      <c r="F34" s="301"/>
    </row>
    <row r="35" spans="2:6" x14ac:dyDescent="0.2">
      <c r="C35" s="301"/>
      <c r="D35" s="301"/>
      <c r="E35" s="301"/>
      <c r="F35" s="301"/>
    </row>
    <row r="36" spans="2:6" x14ac:dyDescent="0.2">
      <c r="C36" s="301"/>
      <c r="D36" s="301"/>
      <c r="E36" s="301"/>
      <c r="F36" s="301"/>
    </row>
    <row r="37" spans="2:6" x14ac:dyDescent="0.2">
      <c r="C37" s="301"/>
      <c r="D37" s="301"/>
      <c r="E37" s="301"/>
      <c r="F37" s="301"/>
    </row>
    <row r="38" spans="2:6" x14ac:dyDescent="0.2">
      <c r="C38" s="301"/>
      <c r="D38" s="301"/>
      <c r="E38" s="301"/>
      <c r="F38" s="301"/>
    </row>
    <row r="39" spans="2:6" x14ac:dyDescent="0.2">
      <c r="C39" s="301"/>
      <c r="D39" s="301"/>
      <c r="E39" s="301"/>
      <c r="F39" s="301"/>
    </row>
    <row r="40" spans="2:6" x14ac:dyDescent="0.2">
      <c r="C40" s="301"/>
      <c r="D40" s="301"/>
      <c r="E40" s="301"/>
      <c r="F40" s="30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</sheetPr>
  <dimension ref="A1:J5"/>
  <sheetViews>
    <sheetView workbookViewId="0">
      <selection activeCell="G10" sqref="G10"/>
    </sheetView>
  </sheetViews>
  <sheetFormatPr baseColWidth="10" defaultRowHeight="12.75" x14ac:dyDescent="0.2"/>
  <cols>
    <col min="3" max="3" width="17.42578125" customWidth="1"/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289" t="s">
        <v>10</v>
      </c>
    </row>
    <row r="3" spans="1:10" ht="13.5" thickBot="1" x14ac:dyDescent="0.25"/>
    <row r="4" spans="1:10" x14ac:dyDescent="0.2">
      <c r="C4" s="291" t="s">
        <v>333</v>
      </c>
      <c r="D4" s="292" t="s">
        <v>334</v>
      </c>
      <c r="E4" s="292" t="s">
        <v>335</v>
      </c>
      <c r="F4" s="292" t="s">
        <v>336</v>
      </c>
      <c r="G4" s="292" t="s">
        <v>337</v>
      </c>
      <c r="H4" s="292" t="s">
        <v>338</v>
      </c>
      <c r="I4" s="292" t="s">
        <v>339</v>
      </c>
      <c r="J4" s="293" t="s">
        <v>340</v>
      </c>
    </row>
    <row r="5" spans="1:10" ht="13.5" thickBot="1" x14ac:dyDescent="0.25">
      <c r="C5" s="295" t="s">
        <v>341</v>
      </c>
      <c r="D5" s="430">
        <v>74499.038350000003</v>
      </c>
      <c r="E5" s="430">
        <v>2440.2507099999998</v>
      </c>
      <c r="F5" s="430">
        <v>186.38579999999999</v>
      </c>
      <c r="G5" s="430">
        <v>7036.0964899999999</v>
      </c>
      <c r="H5" s="430">
        <v>885.53565000000003</v>
      </c>
      <c r="I5" s="430">
        <v>702.56376</v>
      </c>
      <c r="J5" s="431">
        <v>5977366.4334100001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20">
    <tabColor theme="9" tint="-0.249977111117893"/>
  </sheetPr>
  <dimension ref="A1:H11"/>
  <sheetViews>
    <sheetView zoomScale="110" zoomScaleNormal="110" workbookViewId="0">
      <selection activeCell="K27" sqref="K27"/>
    </sheetView>
  </sheetViews>
  <sheetFormatPr baseColWidth="10" defaultRowHeight="14.25" x14ac:dyDescent="0.2"/>
  <cols>
    <col min="1" max="2" width="4.28515625" style="21" customWidth="1"/>
    <col min="3" max="3" width="13" style="21" bestFit="1" customWidth="1"/>
    <col min="4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14</v>
      </c>
      <c r="B2" s="23"/>
      <c r="C2" s="23"/>
      <c r="D2" s="24"/>
      <c r="E2" s="24"/>
      <c r="F2" s="24"/>
      <c r="G2" s="24"/>
      <c r="H2" s="24"/>
    </row>
    <row r="3" spans="1:8" ht="14.25" customHeight="1" x14ac:dyDescent="0.2">
      <c r="A3" s="22"/>
      <c r="B3" s="23"/>
      <c r="C3" s="23"/>
      <c r="D3" s="24"/>
      <c r="E3" s="24"/>
      <c r="F3" s="24"/>
      <c r="G3" s="24"/>
      <c r="H3" s="24"/>
    </row>
    <row r="4" spans="1:8" ht="14.25" customHeight="1" x14ac:dyDescent="0.2">
      <c r="A4" s="22"/>
      <c r="B4" s="25" t="s">
        <v>362</v>
      </c>
      <c r="C4" s="26"/>
      <c r="D4" s="24"/>
      <c r="E4" s="24"/>
      <c r="F4" s="24"/>
      <c r="G4" s="24"/>
      <c r="H4" s="24"/>
    </row>
    <row r="5" spans="1:8" ht="14.25" customHeight="1" thickBot="1" x14ac:dyDescent="0.25">
      <c r="A5" s="22"/>
      <c r="B5" s="23"/>
      <c r="C5" s="23"/>
      <c r="D5" s="24"/>
      <c r="E5" s="24"/>
      <c r="F5" s="24"/>
      <c r="G5" s="24"/>
      <c r="H5" s="24"/>
    </row>
    <row r="6" spans="1:8" ht="14.25" customHeight="1" x14ac:dyDescent="0.2">
      <c r="B6" s="27"/>
      <c r="C6" s="28"/>
      <c r="D6" s="70" t="s">
        <v>43</v>
      </c>
      <c r="E6" s="30" t="s">
        <v>44</v>
      </c>
      <c r="F6" s="30" t="s">
        <v>45</v>
      </c>
      <c r="G6" s="30" t="s">
        <v>48</v>
      </c>
      <c r="H6" s="60" t="s">
        <v>49</v>
      </c>
    </row>
    <row r="7" spans="1:8" ht="18.75" thickBot="1" x14ac:dyDescent="0.25">
      <c r="B7" s="31"/>
      <c r="C7" s="43"/>
      <c r="D7" s="432" t="s">
        <v>343</v>
      </c>
      <c r="E7" s="432" t="s">
        <v>344</v>
      </c>
      <c r="F7" s="432" t="s">
        <v>345</v>
      </c>
      <c r="G7" s="432" t="s">
        <v>346</v>
      </c>
      <c r="H7" s="432" t="s">
        <v>347</v>
      </c>
    </row>
    <row r="8" spans="1:8" ht="14.25" customHeight="1" x14ac:dyDescent="0.2">
      <c r="B8" s="76">
        <v>1</v>
      </c>
      <c r="C8" s="302" t="s">
        <v>341</v>
      </c>
      <c r="D8" s="429">
        <v>1064810.8255400001</v>
      </c>
      <c r="E8" s="429">
        <v>5424997.5323799998</v>
      </c>
      <c r="F8" s="429">
        <v>28419.18319</v>
      </c>
      <c r="G8" s="429">
        <v>6518227.5411099996</v>
      </c>
      <c r="H8" s="429">
        <v>14046031.577</v>
      </c>
    </row>
    <row r="9" spans="1:8" ht="14.25" customHeight="1" x14ac:dyDescent="0.2">
      <c r="B9" s="46">
        <v>2</v>
      </c>
      <c r="C9" s="303" t="s">
        <v>342</v>
      </c>
      <c r="D9" s="429">
        <v>1160.83944</v>
      </c>
      <c r="E9" s="429">
        <v>8111.4030300000004</v>
      </c>
      <c r="F9" s="429">
        <v>81.110789999999994</v>
      </c>
      <c r="G9" s="429">
        <v>9353.3532599999999</v>
      </c>
      <c r="H9" s="429">
        <v>19022.288</v>
      </c>
    </row>
    <row r="10" spans="1:8" ht="14.25" customHeight="1" x14ac:dyDescent="0.2">
      <c r="B10" s="78">
        <v>3</v>
      </c>
      <c r="C10" s="86"/>
      <c r="D10" s="304"/>
      <c r="E10" s="304"/>
      <c r="F10" s="40"/>
      <c r="G10" s="40"/>
      <c r="H10" s="53"/>
    </row>
    <row r="11" spans="1:8" ht="14.25" customHeight="1" thickBot="1" x14ac:dyDescent="0.25">
      <c r="B11" s="74">
        <v>4</v>
      </c>
      <c r="C11" s="264"/>
      <c r="D11" s="265"/>
      <c r="E11" s="265"/>
      <c r="F11" s="266"/>
      <c r="G11" s="266"/>
      <c r="H11" s="26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21">
    <tabColor theme="9" tint="-0.249977111117893"/>
  </sheetPr>
  <dimension ref="A1:I24"/>
  <sheetViews>
    <sheetView zoomScaleNormal="100" workbookViewId="0">
      <selection activeCell="K33" sqref="K33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15</v>
      </c>
      <c r="B2" s="23"/>
      <c r="C2" s="23"/>
      <c r="D2" s="24"/>
      <c r="E2" s="24"/>
      <c r="F2" s="24"/>
      <c r="G2" s="24"/>
      <c r="H2" s="24"/>
      <c r="I2" s="24"/>
    </row>
    <row r="3" spans="1:9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</row>
    <row r="4" spans="1:9" ht="14.25" customHeight="1" x14ac:dyDescent="0.2">
      <c r="A4" s="22"/>
      <c r="B4" s="25" t="s">
        <v>362</v>
      </c>
      <c r="C4" s="26"/>
      <c r="D4" s="24"/>
      <c r="E4" s="24"/>
      <c r="F4" s="24"/>
      <c r="G4" s="24"/>
      <c r="H4" s="24"/>
      <c r="I4" s="24"/>
    </row>
    <row r="5" spans="1:9" ht="14.25" customHeight="1" thickBot="1" x14ac:dyDescent="0.25">
      <c r="A5" s="22"/>
      <c r="B5" s="23"/>
      <c r="C5" s="23"/>
      <c r="D5" s="32"/>
      <c r="E5" s="32"/>
      <c r="F5" s="32"/>
      <c r="G5" s="32"/>
      <c r="H5" s="32"/>
      <c r="I5" s="32"/>
    </row>
    <row r="6" spans="1:9" ht="14.25" customHeight="1" x14ac:dyDescent="0.2">
      <c r="B6" s="27"/>
      <c r="C6" s="28"/>
      <c r="D6" s="29" t="s">
        <v>43</v>
      </c>
      <c r="E6" s="30" t="s">
        <v>44</v>
      </c>
      <c r="F6" s="30" t="s">
        <v>45</v>
      </c>
      <c r="G6" s="539" t="s">
        <v>48</v>
      </c>
      <c r="H6" s="68" t="s">
        <v>49</v>
      </c>
      <c r="I6" s="85" t="s">
        <v>50</v>
      </c>
    </row>
    <row r="7" spans="1:9" ht="15" thickBot="1" x14ac:dyDescent="0.25">
      <c r="B7" s="31"/>
      <c r="C7" s="433"/>
      <c r="D7" s="572"/>
      <c r="E7" s="573"/>
      <c r="F7" s="573"/>
      <c r="G7" s="573"/>
      <c r="H7" s="568" t="s">
        <v>352</v>
      </c>
      <c r="I7" s="570" t="s">
        <v>353</v>
      </c>
    </row>
    <row r="8" spans="1:9" ht="18.75" thickBot="1" x14ac:dyDescent="0.25">
      <c r="B8" s="110"/>
      <c r="C8" s="43" t="s">
        <v>81</v>
      </c>
      <c r="D8" s="501" t="s">
        <v>348</v>
      </c>
      <c r="E8" s="502" t="s">
        <v>349</v>
      </c>
      <c r="F8" s="502" t="s">
        <v>350</v>
      </c>
      <c r="G8" s="502" t="s">
        <v>351</v>
      </c>
      <c r="H8" s="569"/>
      <c r="I8" s="571"/>
    </row>
    <row r="9" spans="1:9" ht="14.25" customHeight="1" x14ac:dyDescent="0.2">
      <c r="B9" s="76">
        <v>1</v>
      </c>
      <c r="C9" s="536" t="s">
        <v>258</v>
      </c>
      <c r="D9" s="540">
        <v>3812566.5661599999</v>
      </c>
      <c r="E9" s="441">
        <v>237719.03249000001</v>
      </c>
      <c r="F9" s="441">
        <v>3812566.5661599999</v>
      </c>
      <c r="G9" s="441">
        <v>98597.868277000001</v>
      </c>
      <c r="H9" s="441">
        <v>1504291.4415500001</v>
      </c>
      <c r="I9" s="541">
        <v>0.38461472708869582</v>
      </c>
    </row>
    <row r="10" spans="1:9" ht="14.25" customHeight="1" x14ac:dyDescent="0.2">
      <c r="B10" s="77">
        <v>2</v>
      </c>
      <c r="C10" s="536" t="s">
        <v>260</v>
      </c>
      <c r="D10" s="540">
        <v>799664.67977000005</v>
      </c>
      <c r="E10" s="441">
        <v>59261.581879999998</v>
      </c>
      <c r="F10" s="441">
        <v>799664.67977000005</v>
      </c>
      <c r="G10" s="441">
        <v>17864.188199</v>
      </c>
      <c r="H10" s="441">
        <v>784842.30388000002</v>
      </c>
      <c r="I10" s="541">
        <v>0.96001784723491934</v>
      </c>
    </row>
    <row r="11" spans="1:9" ht="14.25" customHeight="1" x14ac:dyDescent="0.2">
      <c r="B11" s="77">
        <v>3</v>
      </c>
      <c r="C11" s="536" t="s">
        <v>535</v>
      </c>
      <c r="D11" s="540">
        <v>99358.314530000003</v>
      </c>
      <c r="E11" s="441">
        <v>0</v>
      </c>
      <c r="F11" s="441">
        <v>99358.314530000003</v>
      </c>
      <c r="G11" s="441">
        <v>0</v>
      </c>
      <c r="H11" s="441">
        <v>19871.66289</v>
      </c>
      <c r="I11" s="541">
        <v>0.19999999983896669</v>
      </c>
    </row>
    <row r="12" spans="1:9" ht="14.25" customHeight="1" x14ac:dyDescent="0.2">
      <c r="B12" s="77">
        <v>4</v>
      </c>
      <c r="C12" s="536" t="s">
        <v>257</v>
      </c>
      <c r="D12" s="540">
        <v>9166.4982600000003</v>
      </c>
      <c r="E12" s="441">
        <v>186.85499999999999</v>
      </c>
      <c r="F12" s="441">
        <v>9166.4982600000003</v>
      </c>
      <c r="G12" s="441">
        <v>93.427499999999995</v>
      </c>
      <c r="H12" s="441">
        <v>9523.4612300000008</v>
      </c>
      <c r="I12" s="541">
        <v>1.0284597821656833</v>
      </c>
    </row>
    <row r="13" spans="1:9" ht="14.25" customHeight="1" x14ac:dyDescent="0.2">
      <c r="B13" s="77">
        <v>6</v>
      </c>
      <c r="C13" s="536" t="s">
        <v>259</v>
      </c>
      <c r="D13" s="540">
        <v>1329078.9320100001</v>
      </c>
      <c r="E13" s="441">
        <v>160622.18640999999</v>
      </c>
      <c r="F13" s="441">
        <v>1329078.9320100001</v>
      </c>
      <c r="G13" s="441">
        <v>51137.648512</v>
      </c>
      <c r="H13" s="441">
        <v>938654.02350000001</v>
      </c>
      <c r="I13" s="541">
        <v>0.68007734202482895</v>
      </c>
    </row>
    <row r="14" spans="1:9" ht="14.25" customHeight="1" x14ac:dyDescent="0.2">
      <c r="B14" s="77">
        <v>7</v>
      </c>
      <c r="C14" s="536" t="s">
        <v>261</v>
      </c>
      <c r="D14" s="540">
        <v>10602.8946</v>
      </c>
      <c r="E14" s="441">
        <v>0</v>
      </c>
      <c r="F14" s="441">
        <v>10602.8946</v>
      </c>
      <c r="G14" s="441">
        <v>0</v>
      </c>
      <c r="H14" s="441">
        <v>0</v>
      </c>
      <c r="I14" s="541">
        <v>0</v>
      </c>
    </row>
    <row r="15" spans="1:9" ht="14.25" customHeight="1" x14ac:dyDescent="0.2">
      <c r="B15" s="77">
        <v>8</v>
      </c>
      <c r="C15" s="434"/>
      <c r="D15" s="56"/>
      <c r="E15" s="57"/>
      <c r="F15" s="57"/>
      <c r="G15" s="57"/>
      <c r="H15" s="57"/>
      <c r="I15" s="261"/>
    </row>
    <row r="16" spans="1:9" ht="14.25" customHeight="1" x14ac:dyDescent="0.2">
      <c r="B16" s="77">
        <v>9</v>
      </c>
      <c r="C16" s="434"/>
      <c r="D16" s="56"/>
      <c r="E16" s="57"/>
      <c r="F16" s="57"/>
      <c r="G16" s="57"/>
      <c r="H16" s="57"/>
      <c r="I16" s="261"/>
    </row>
    <row r="17" spans="2:9" ht="14.25" customHeight="1" x14ac:dyDescent="0.2">
      <c r="B17" s="77">
        <v>10</v>
      </c>
      <c r="C17" s="434"/>
      <c r="D17" s="56"/>
      <c r="E17" s="57"/>
      <c r="F17" s="57"/>
      <c r="G17" s="57"/>
      <c r="H17" s="57"/>
      <c r="I17" s="261"/>
    </row>
    <row r="18" spans="2:9" ht="14.25" customHeight="1" x14ac:dyDescent="0.2">
      <c r="B18" s="77">
        <v>11</v>
      </c>
      <c r="C18" s="434"/>
      <c r="D18" s="56"/>
      <c r="E18" s="57"/>
      <c r="F18" s="57"/>
      <c r="G18" s="57"/>
      <c r="H18" s="57"/>
      <c r="I18" s="261"/>
    </row>
    <row r="19" spans="2:9" ht="14.25" customHeight="1" x14ac:dyDescent="0.2">
      <c r="B19" s="47">
        <v>12</v>
      </c>
      <c r="C19" s="537"/>
      <c r="D19" s="37"/>
      <c r="E19" s="38"/>
      <c r="F19" s="38"/>
      <c r="G19" s="38"/>
      <c r="H19" s="38"/>
      <c r="I19" s="262"/>
    </row>
    <row r="20" spans="2:9" ht="14.25" customHeight="1" x14ac:dyDescent="0.2">
      <c r="B20" s="77">
        <v>13</v>
      </c>
      <c r="C20" s="434"/>
      <c r="D20" s="56"/>
      <c r="E20" s="57"/>
      <c r="F20" s="57"/>
      <c r="G20" s="57"/>
      <c r="H20" s="57"/>
      <c r="I20" s="261"/>
    </row>
    <row r="21" spans="2:9" ht="14.25" customHeight="1" x14ac:dyDescent="0.2">
      <c r="B21" s="77">
        <v>14</v>
      </c>
      <c r="C21" s="434"/>
      <c r="D21" s="56"/>
      <c r="E21" s="57"/>
      <c r="F21" s="57"/>
      <c r="G21" s="57"/>
      <c r="H21" s="57"/>
      <c r="I21" s="261"/>
    </row>
    <row r="22" spans="2:9" ht="14.25" customHeight="1" x14ac:dyDescent="0.2">
      <c r="B22" s="47">
        <v>15</v>
      </c>
      <c r="C22" s="537"/>
      <c r="D22" s="37"/>
      <c r="E22" s="38"/>
      <c r="F22" s="38"/>
      <c r="G22" s="38"/>
      <c r="H22" s="38"/>
      <c r="I22" s="262"/>
    </row>
    <row r="23" spans="2:9" ht="14.25" customHeight="1" x14ac:dyDescent="0.2">
      <c r="B23" s="47">
        <v>16</v>
      </c>
      <c r="C23" s="537"/>
      <c r="D23" s="37"/>
      <c r="E23" s="38"/>
      <c r="F23" s="38"/>
      <c r="G23" s="38"/>
      <c r="H23" s="38"/>
      <c r="I23" s="262"/>
    </row>
    <row r="24" spans="2:9" ht="14.25" customHeight="1" thickBot="1" x14ac:dyDescent="0.25">
      <c r="B24" s="59">
        <v>17</v>
      </c>
      <c r="C24" s="538"/>
      <c r="D24" s="105"/>
      <c r="E24" s="89"/>
      <c r="F24" s="89"/>
      <c r="G24" s="89"/>
      <c r="H24" s="89"/>
      <c r="I24" s="263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2">
    <tabColor theme="9" tint="-0.249977111117893"/>
  </sheetPr>
  <dimension ref="A1:U20"/>
  <sheetViews>
    <sheetView zoomScale="110" zoomScaleNormal="110" workbookViewId="0">
      <selection activeCell="J31" sqref="J31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4" width="14.28515625" style="21" customWidth="1"/>
    <col min="5" max="5" width="14.85546875" style="21" customWidth="1"/>
    <col min="6" max="6" width="14.140625" style="21" bestFit="1" customWidth="1"/>
    <col min="7" max="11" width="12.42578125" style="21" customWidth="1"/>
    <col min="12" max="20" width="14.28515625" style="21" customWidth="1"/>
    <col min="21" max="21" width="13.5703125" style="21" customWidth="1"/>
    <col min="22" max="16384" width="11.42578125" style="21"/>
  </cols>
  <sheetData>
    <row r="1" spans="1:21" ht="18.75" customHeight="1" x14ac:dyDescent="0.2"/>
    <row r="2" spans="1:21" ht="18.75" customHeight="1" x14ac:dyDescent="0.2">
      <c r="A2" s="22" t="s">
        <v>16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4.25" customHeight="1" x14ac:dyDescent="0.2">
      <c r="A4" s="22"/>
      <c r="B4" s="25" t="s">
        <v>362</v>
      </c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4.25" customHeight="1" thickBot="1" x14ac:dyDescent="0.25">
      <c r="A5" s="22"/>
      <c r="B5" s="23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x14ac:dyDescent="0.2">
      <c r="B6" s="42" t="s">
        <v>82</v>
      </c>
      <c r="C6" s="574" t="s">
        <v>81</v>
      </c>
      <c r="D6" s="576" t="s">
        <v>83</v>
      </c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8"/>
    </row>
    <row r="7" spans="1:21" ht="14.25" customHeight="1" thickBot="1" x14ac:dyDescent="0.25">
      <c r="B7" s="110"/>
      <c r="C7" s="575"/>
      <c r="D7" s="435">
        <v>0</v>
      </c>
      <c r="E7" s="435">
        <v>0.02</v>
      </c>
      <c r="F7" s="435">
        <v>0.04</v>
      </c>
      <c r="G7" s="435">
        <v>0.1</v>
      </c>
      <c r="H7" s="435">
        <v>0.2</v>
      </c>
      <c r="I7" s="435">
        <v>0.35</v>
      </c>
      <c r="J7" s="435">
        <v>0.5</v>
      </c>
      <c r="K7" s="435">
        <v>0.7</v>
      </c>
      <c r="L7" s="435">
        <v>0.75</v>
      </c>
      <c r="M7" s="435">
        <v>1</v>
      </c>
      <c r="N7" s="435">
        <v>1.5</v>
      </c>
      <c r="O7" s="435">
        <v>2.5</v>
      </c>
      <c r="P7" s="435">
        <v>3.7</v>
      </c>
      <c r="Q7" s="435">
        <v>12.5</v>
      </c>
      <c r="R7" s="435" t="s">
        <v>84</v>
      </c>
      <c r="S7" s="305"/>
      <c r="T7" s="88" t="s">
        <v>47</v>
      </c>
      <c r="U7" s="87" t="s">
        <v>85</v>
      </c>
    </row>
    <row r="8" spans="1:21" ht="14.25" customHeight="1" thickBot="1" x14ac:dyDescent="0.25">
      <c r="B8" s="76">
        <v>1</v>
      </c>
      <c r="C8" s="290" t="s">
        <v>258</v>
      </c>
      <c r="D8" s="429"/>
      <c r="E8" s="429"/>
      <c r="F8" s="429"/>
      <c r="G8" s="429"/>
      <c r="H8" s="429"/>
      <c r="I8" s="429">
        <v>3684980.5409900001</v>
      </c>
      <c r="J8" s="429"/>
      <c r="K8" s="429"/>
      <c r="L8" s="429"/>
      <c r="M8" s="429">
        <v>226183.89344700001</v>
      </c>
      <c r="N8" s="429"/>
      <c r="O8" s="429"/>
      <c r="P8" s="429"/>
      <c r="Q8" s="429"/>
      <c r="R8" s="429"/>
      <c r="S8" s="163"/>
      <c r="T8" s="162">
        <f>SUM(D8:S8)</f>
        <v>3911164.4344370002</v>
      </c>
      <c r="U8" s="106"/>
    </row>
    <row r="9" spans="1:21" ht="14.25" customHeight="1" thickBot="1" x14ac:dyDescent="0.25">
      <c r="B9" s="47">
        <v>2</v>
      </c>
      <c r="C9" s="290" t="s">
        <v>260</v>
      </c>
      <c r="D9" s="429"/>
      <c r="E9" s="429"/>
      <c r="F9" s="429"/>
      <c r="G9" s="429"/>
      <c r="H9" s="429"/>
      <c r="I9" s="429"/>
      <c r="J9" s="429"/>
      <c r="K9" s="429"/>
      <c r="L9" s="429"/>
      <c r="M9" s="429">
        <v>817528.86796900001</v>
      </c>
      <c r="N9" s="429"/>
      <c r="O9" s="429"/>
      <c r="P9" s="429"/>
      <c r="Q9" s="429"/>
      <c r="R9" s="429"/>
      <c r="S9" s="163"/>
      <c r="T9" s="162">
        <f t="shared" ref="T9:T15" si="0">SUM(D9:S9)</f>
        <v>817528.86796900001</v>
      </c>
      <c r="U9" s="108"/>
    </row>
    <row r="10" spans="1:21" ht="14.25" customHeight="1" thickBot="1" x14ac:dyDescent="0.25">
      <c r="B10" s="47">
        <v>3</v>
      </c>
      <c r="C10" s="290" t="s">
        <v>257</v>
      </c>
      <c r="D10" s="429"/>
      <c r="E10" s="429"/>
      <c r="F10" s="429"/>
      <c r="G10" s="429"/>
      <c r="H10" s="429"/>
      <c r="I10" s="429"/>
      <c r="J10" s="429"/>
      <c r="K10" s="429"/>
      <c r="L10" s="429"/>
      <c r="M10" s="429">
        <v>8732.8549299999995</v>
      </c>
      <c r="N10" s="429">
        <v>527.07083</v>
      </c>
      <c r="O10" s="429"/>
      <c r="P10" s="429"/>
      <c r="Q10" s="429"/>
      <c r="R10" s="429"/>
      <c r="S10" s="163"/>
      <c r="T10" s="162">
        <f t="shared" si="0"/>
        <v>9259.9257600000001</v>
      </c>
      <c r="U10" s="108"/>
    </row>
    <row r="11" spans="1:21" ht="14.25" customHeight="1" thickBot="1" x14ac:dyDescent="0.25">
      <c r="B11" s="77">
        <v>4</v>
      </c>
      <c r="C11" s="290" t="s">
        <v>535</v>
      </c>
      <c r="D11" s="429"/>
      <c r="E11" s="429"/>
      <c r="F11" s="429"/>
      <c r="G11" s="429"/>
      <c r="H11" s="429">
        <v>99358.314530000003</v>
      </c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163"/>
      <c r="T11" s="162">
        <f t="shared" si="0"/>
        <v>99358.314530000003</v>
      </c>
      <c r="U11" s="108"/>
    </row>
    <row r="12" spans="1:21" ht="14.25" customHeight="1" thickBot="1" x14ac:dyDescent="0.25">
      <c r="B12" s="47">
        <v>5</v>
      </c>
      <c r="C12" s="290" t="s">
        <v>259</v>
      </c>
      <c r="D12" s="429"/>
      <c r="E12" s="429"/>
      <c r="F12" s="429"/>
      <c r="G12" s="429"/>
      <c r="H12" s="429"/>
      <c r="I12" s="429"/>
      <c r="J12" s="429"/>
      <c r="K12" s="429"/>
      <c r="L12" s="429">
        <v>1380216.5805220001</v>
      </c>
      <c r="M12" s="429"/>
      <c r="N12" s="429"/>
      <c r="O12" s="429"/>
      <c r="P12" s="429"/>
      <c r="Q12" s="429"/>
      <c r="R12" s="429"/>
      <c r="S12" s="163"/>
      <c r="T12" s="162">
        <f t="shared" si="0"/>
        <v>1380216.5805220001</v>
      </c>
      <c r="U12" s="108"/>
    </row>
    <row r="13" spans="1:21" ht="14.25" customHeight="1" thickBot="1" x14ac:dyDescent="0.25">
      <c r="B13" s="47">
        <v>6</v>
      </c>
      <c r="C13" s="290" t="s">
        <v>261</v>
      </c>
      <c r="D13" s="281">
        <v>10602.8946</v>
      </c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163"/>
      <c r="T13" s="162">
        <f t="shared" si="0"/>
        <v>10602.8946</v>
      </c>
      <c r="U13" s="108"/>
    </row>
    <row r="14" spans="1:21" ht="14.25" customHeight="1" thickBot="1" x14ac:dyDescent="0.25">
      <c r="B14" s="47">
        <v>7</v>
      </c>
      <c r="C14" s="307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2">
        <f t="shared" si="0"/>
        <v>0</v>
      </c>
      <c r="U14" s="108"/>
    </row>
    <row r="15" spans="1:21" ht="14.25" customHeight="1" thickBot="1" x14ac:dyDescent="0.25">
      <c r="B15" s="47">
        <v>8</v>
      </c>
      <c r="C15" s="307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2">
        <f t="shared" si="0"/>
        <v>0</v>
      </c>
      <c r="U15" s="108"/>
    </row>
    <row r="16" spans="1:21" ht="14.25" customHeight="1" thickBot="1" x14ac:dyDescent="0.25">
      <c r="B16" s="59">
        <v>9</v>
      </c>
      <c r="C16" s="44" t="s">
        <v>47</v>
      </c>
      <c r="D16" s="164">
        <f t="shared" ref="D16:R16" si="1">SUM(D8:D15)</f>
        <v>10602.8946</v>
      </c>
      <c r="E16" s="164">
        <f t="shared" si="1"/>
        <v>0</v>
      </c>
      <c r="F16" s="164">
        <f t="shared" si="1"/>
        <v>0</v>
      </c>
      <c r="G16" s="164">
        <f t="shared" si="1"/>
        <v>0</v>
      </c>
      <c r="H16" s="164">
        <f t="shared" si="1"/>
        <v>99358.314530000003</v>
      </c>
      <c r="I16" s="164">
        <f t="shared" si="1"/>
        <v>3684980.5409900001</v>
      </c>
      <c r="J16" s="164">
        <f t="shared" si="1"/>
        <v>0</v>
      </c>
      <c r="K16" s="164">
        <f t="shared" si="1"/>
        <v>0</v>
      </c>
      <c r="L16" s="164">
        <f t="shared" si="1"/>
        <v>1380216.5805220001</v>
      </c>
      <c r="M16" s="164">
        <f t="shared" si="1"/>
        <v>1052445.616346</v>
      </c>
      <c r="N16" s="164">
        <f t="shared" si="1"/>
        <v>527.07083</v>
      </c>
      <c r="O16" s="164">
        <f t="shared" si="1"/>
        <v>0</v>
      </c>
      <c r="P16" s="164">
        <f t="shared" si="1"/>
        <v>0</v>
      </c>
      <c r="Q16" s="164">
        <f t="shared" si="1"/>
        <v>0</v>
      </c>
      <c r="R16" s="164">
        <f t="shared" si="1"/>
        <v>0</v>
      </c>
      <c r="S16" s="165"/>
      <c r="T16" s="162">
        <f>SUM(T8:T15)</f>
        <v>6228131.0178180002</v>
      </c>
      <c r="U16" s="161"/>
    </row>
    <row r="17" spans="10:13" x14ac:dyDescent="0.2">
      <c r="J17" s="189"/>
      <c r="M17" s="189"/>
    </row>
    <row r="20" spans="10:13" x14ac:dyDescent="0.2">
      <c r="J20" s="269"/>
      <c r="L20" s="269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30">
    <tabColor theme="9" tint="-0.249977111117893"/>
  </sheetPr>
  <dimension ref="A1:F13"/>
  <sheetViews>
    <sheetView zoomScale="110" zoomScaleNormal="110" workbookViewId="0">
      <selection activeCell="I31" sqref="I31"/>
    </sheetView>
  </sheetViews>
  <sheetFormatPr baseColWidth="10" defaultRowHeight="14.25" x14ac:dyDescent="0.2"/>
  <cols>
    <col min="1" max="2" width="4.28515625" style="21" customWidth="1"/>
    <col min="3" max="3" width="32.85546875" style="21" customWidth="1"/>
    <col min="4" max="5" width="14.28515625" style="21" customWidth="1"/>
    <col min="6" max="6" width="12.4257812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2" t="s">
        <v>23</v>
      </c>
    </row>
    <row r="3" spans="1:6" ht="14.25" customHeight="1" x14ac:dyDescent="0.2">
      <c r="B3" s="24"/>
      <c r="C3" s="24"/>
      <c r="D3" s="24"/>
      <c r="E3" s="24"/>
      <c r="F3" s="24"/>
    </row>
    <row r="4" spans="1:6" ht="14.25" customHeight="1" x14ac:dyDescent="0.2">
      <c r="B4" s="25" t="s">
        <v>244</v>
      </c>
      <c r="C4" s="24"/>
      <c r="D4" s="24"/>
      <c r="E4" s="24"/>
      <c r="F4" s="24"/>
    </row>
    <row r="5" spans="1:6" ht="14.25" customHeight="1" thickBot="1" x14ac:dyDescent="0.25">
      <c r="B5" s="24"/>
      <c r="C5" s="24"/>
      <c r="D5" s="24"/>
      <c r="E5" s="24"/>
      <c r="F5" s="24"/>
    </row>
    <row r="6" spans="1:6" x14ac:dyDescent="0.2">
      <c r="B6" s="27"/>
      <c r="C6" s="27"/>
      <c r="D6" s="34" t="s">
        <v>43</v>
      </c>
      <c r="E6" s="48" t="s">
        <v>44</v>
      </c>
    </row>
    <row r="7" spans="1:6" ht="14.25" customHeight="1" thickBot="1" x14ac:dyDescent="0.25">
      <c r="B7" s="93"/>
      <c r="C7" s="90"/>
      <c r="D7" s="91" t="s">
        <v>87</v>
      </c>
      <c r="E7" s="92" t="s">
        <v>46</v>
      </c>
    </row>
    <row r="8" spans="1:6" x14ac:dyDescent="0.2">
      <c r="B8" s="94">
        <v>1</v>
      </c>
      <c r="C8" s="95" t="s">
        <v>88</v>
      </c>
      <c r="D8" s="96"/>
      <c r="E8" s="97"/>
    </row>
    <row r="9" spans="1:6" x14ac:dyDescent="0.2">
      <c r="B9" s="77">
        <v>2</v>
      </c>
      <c r="C9" s="98" t="s">
        <v>89</v>
      </c>
      <c r="D9" s="172"/>
      <c r="E9" s="100"/>
    </row>
    <row r="10" spans="1:6" x14ac:dyDescent="0.2">
      <c r="B10" s="77">
        <v>3</v>
      </c>
      <c r="C10" s="98" t="s">
        <v>90</v>
      </c>
      <c r="D10" s="172"/>
      <c r="E10" s="100"/>
    </row>
    <row r="11" spans="1:6" x14ac:dyDescent="0.2">
      <c r="B11" s="77">
        <v>4</v>
      </c>
      <c r="C11" s="98" t="s">
        <v>91</v>
      </c>
      <c r="D11" s="99">
        <v>2625</v>
      </c>
      <c r="E11" s="100">
        <v>4225</v>
      </c>
    </row>
    <row r="12" spans="1:6" x14ac:dyDescent="0.2">
      <c r="B12" s="47" t="s">
        <v>92</v>
      </c>
      <c r="C12" s="101" t="s">
        <v>93</v>
      </c>
      <c r="D12" s="102"/>
      <c r="E12" s="103"/>
    </row>
    <row r="13" spans="1:6" ht="15" thickBot="1" x14ac:dyDescent="0.25">
      <c r="B13" s="59">
        <v>5</v>
      </c>
      <c r="C13" s="159" t="s">
        <v>94</v>
      </c>
      <c r="D13" s="160">
        <f>SUM(D11:D12)</f>
        <v>2625</v>
      </c>
      <c r="E13" s="160">
        <f>SUM(E11:E12)</f>
        <v>4225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tabColor theme="9" tint="-0.249977111117893"/>
  </sheetPr>
  <dimension ref="A1:I47"/>
  <sheetViews>
    <sheetView zoomScale="110" zoomScaleNormal="110" workbookViewId="0"/>
  </sheetViews>
  <sheetFormatPr baseColWidth="10" defaultRowHeight="14.25" x14ac:dyDescent="0.2"/>
  <cols>
    <col min="1" max="1" width="4.28515625" style="21" customWidth="1"/>
    <col min="2" max="2" width="40.28515625" style="21" customWidth="1"/>
    <col min="3" max="9" width="14.28515625" style="21" customWidth="1"/>
    <col min="10" max="16384" width="11.42578125" style="21"/>
  </cols>
  <sheetData>
    <row r="1" spans="1:9" ht="18.75" customHeight="1" x14ac:dyDescent="0.2">
      <c r="A1" s="21" t="s">
        <v>546</v>
      </c>
    </row>
    <row r="2" spans="1:9" ht="18.75" customHeight="1" x14ac:dyDescent="0.2">
      <c r="A2" s="22" t="s">
        <v>171</v>
      </c>
      <c r="B2" s="23"/>
      <c r="C2" s="24"/>
      <c r="D2" s="24"/>
      <c r="E2" s="24"/>
    </row>
    <row r="3" spans="1:9" ht="14.25" customHeight="1" x14ac:dyDescent="0.2">
      <c r="A3" s="22"/>
      <c r="B3" s="23"/>
      <c r="C3" s="24"/>
      <c r="D3" s="24"/>
      <c r="E3" s="24"/>
    </row>
    <row r="4" spans="1:9" ht="14.25" customHeight="1" thickBot="1" x14ac:dyDescent="0.25">
      <c r="A4" s="22"/>
      <c r="B4" s="25" t="s">
        <v>362</v>
      </c>
      <c r="C4" s="24"/>
      <c r="D4" s="24"/>
      <c r="E4" s="24"/>
    </row>
    <row r="5" spans="1:9" ht="14.25" customHeight="1" x14ac:dyDescent="0.2">
      <c r="A5" s="22"/>
      <c r="B5" s="27"/>
      <c r="C5" s="34" t="s">
        <v>43</v>
      </c>
      <c r="D5" s="35" t="s">
        <v>44</v>
      </c>
      <c r="E5" s="35" t="s">
        <v>45</v>
      </c>
      <c r="F5" s="35" t="s">
        <v>48</v>
      </c>
      <c r="G5" s="35" t="s">
        <v>49</v>
      </c>
      <c r="H5" s="35" t="s">
        <v>50</v>
      </c>
      <c r="I5" s="48" t="s">
        <v>51</v>
      </c>
    </row>
    <row r="6" spans="1:9" ht="14.25" customHeight="1" x14ac:dyDescent="0.2">
      <c r="B6" s="31"/>
      <c r="C6" s="549" t="s">
        <v>495</v>
      </c>
      <c r="D6" s="551" t="s">
        <v>496</v>
      </c>
      <c r="E6" s="553" t="s">
        <v>497</v>
      </c>
      <c r="F6" s="554"/>
      <c r="G6" s="554"/>
      <c r="H6" s="554"/>
      <c r="I6" s="555"/>
    </row>
    <row r="7" spans="1:9" ht="27.75" customHeight="1" thickBot="1" x14ac:dyDescent="0.25">
      <c r="B7" s="31"/>
      <c r="C7" s="550"/>
      <c r="D7" s="552"/>
      <c r="E7" s="36" t="s">
        <v>498</v>
      </c>
      <c r="F7" s="36" t="s">
        <v>499</v>
      </c>
      <c r="G7" s="36" t="s">
        <v>500</v>
      </c>
      <c r="H7" s="36" t="s">
        <v>501</v>
      </c>
      <c r="I7" s="313" t="s">
        <v>502</v>
      </c>
    </row>
    <row r="8" spans="1:9" x14ac:dyDescent="0.2">
      <c r="B8" s="184" t="s">
        <v>503</v>
      </c>
      <c r="C8" s="173"/>
      <c r="D8" s="174"/>
      <c r="E8" s="174"/>
      <c r="F8" s="174"/>
      <c r="G8" s="174"/>
      <c r="H8" s="174"/>
      <c r="I8" s="185"/>
    </row>
    <row r="9" spans="1:9" ht="14.25" customHeight="1" x14ac:dyDescent="0.2">
      <c r="B9" s="82" t="s">
        <v>552</v>
      </c>
      <c r="C9" s="56">
        <v>11562</v>
      </c>
      <c r="D9" s="57"/>
      <c r="E9" s="57"/>
      <c r="F9" s="57"/>
      <c r="G9" s="57"/>
      <c r="H9" s="57"/>
      <c r="I9" s="58"/>
    </row>
    <row r="10" spans="1:9" ht="14.25" customHeight="1" x14ac:dyDescent="0.2">
      <c r="B10" s="81" t="s">
        <v>551</v>
      </c>
      <c r="C10" s="56">
        <v>606773</v>
      </c>
      <c r="D10" s="57"/>
      <c r="E10" s="38"/>
      <c r="F10" s="57"/>
      <c r="G10" s="57"/>
      <c r="H10" s="57"/>
      <c r="I10" s="58"/>
    </row>
    <row r="11" spans="1:9" ht="14.25" customHeight="1" x14ac:dyDescent="0.2">
      <c r="B11" s="81" t="s">
        <v>504</v>
      </c>
      <c r="C11" s="56">
        <v>5960840</v>
      </c>
      <c r="D11" s="57"/>
      <c r="E11" s="57"/>
      <c r="F11" s="57"/>
      <c r="G11" s="57"/>
      <c r="H11" s="38"/>
      <c r="I11" s="58"/>
    </row>
    <row r="12" spans="1:9" ht="14.25" customHeight="1" x14ac:dyDescent="0.2">
      <c r="B12" s="81" t="s">
        <v>505</v>
      </c>
      <c r="C12" s="56">
        <v>193281</v>
      </c>
      <c r="D12" s="57"/>
      <c r="E12" s="38"/>
      <c r="F12" s="57"/>
      <c r="G12" s="57"/>
      <c r="H12" s="38"/>
      <c r="I12" s="58"/>
    </row>
    <row r="13" spans="1:9" ht="14.25" customHeight="1" x14ac:dyDescent="0.2">
      <c r="B13" s="80" t="s">
        <v>506</v>
      </c>
      <c r="C13" s="56">
        <v>169262</v>
      </c>
      <c r="D13" s="57"/>
      <c r="E13" s="38"/>
      <c r="F13" s="38"/>
      <c r="G13" s="57"/>
      <c r="H13" s="57"/>
      <c r="I13" s="49"/>
    </row>
    <row r="14" spans="1:9" ht="14.25" customHeight="1" x14ac:dyDescent="0.2">
      <c r="B14" s="51" t="s">
        <v>507</v>
      </c>
      <c r="C14" s="37">
        <v>0</v>
      </c>
      <c r="D14" s="57"/>
      <c r="E14" s="38"/>
      <c r="F14" s="57"/>
      <c r="G14" s="57"/>
      <c r="H14" s="38"/>
      <c r="I14" s="58"/>
    </row>
    <row r="15" spans="1:9" ht="14.25" customHeight="1" x14ac:dyDescent="0.2">
      <c r="B15" s="51" t="s">
        <v>508</v>
      </c>
      <c r="C15" s="56">
        <f>175152+20</f>
        <v>175172</v>
      </c>
      <c r="D15" s="38"/>
      <c r="E15" s="57"/>
      <c r="F15" s="38"/>
      <c r="G15" s="57"/>
      <c r="H15" s="38"/>
      <c r="I15" s="58"/>
    </row>
    <row r="16" spans="1:9" ht="14.25" customHeight="1" x14ac:dyDescent="0.2">
      <c r="B16" s="51" t="s">
        <v>509</v>
      </c>
      <c r="C16" s="56">
        <v>25549</v>
      </c>
      <c r="D16" s="57"/>
      <c r="E16" s="57"/>
      <c r="F16" s="38"/>
      <c r="G16" s="57"/>
      <c r="H16" s="38"/>
      <c r="I16" s="58"/>
    </row>
    <row r="17" spans="2:9" ht="14.25" customHeight="1" x14ac:dyDescent="0.2">
      <c r="B17" s="51" t="s">
        <v>510</v>
      </c>
      <c r="C17" s="56">
        <v>0</v>
      </c>
      <c r="D17" s="57"/>
      <c r="E17" s="57"/>
      <c r="F17" s="38"/>
      <c r="G17" s="57"/>
      <c r="H17" s="38"/>
      <c r="I17" s="58"/>
    </row>
    <row r="18" spans="2:9" ht="14.25" customHeight="1" x14ac:dyDescent="0.2">
      <c r="B18" s="51" t="s">
        <v>511</v>
      </c>
      <c r="C18" s="56">
        <v>6445</v>
      </c>
      <c r="D18" s="57"/>
      <c r="E18" s="57"/>
      <c r="F18" s="38"/>
      <c r="G18" s="57"/>
      <c r="H18" s="38"/>
      <c r="I18" s="58"/>
    </row>
    <row r="19" spans="2:9" ht="14.25" customHeight="1" x14ac:dyDescent="0.2">
      <c r="B19" s="51" t="s">
        <v>512</v>
      </c>
      <c r="C19" s="56">
        <v>12295</v>
      </c>
      <c r="D19" s="57"/>
      <c r="E19" s="57"/>
      <c r="F19" s="38"/>
      <c r="G19" s="57"/>
      <c r="H19" s="57"/>
      <c r="I19" s="58"/>
    </row>
    <row r="20" spans="2:9" ht="14.25" customHeight="1" x14ac:dyDescent="0.2">
      <c r="B20" s="52" t="s">
        <v>513</v>
      </c>
      <c r="C20" s="39">
        <f>SUM(C9:C19)+1</f>
        <v>7161180</v>
      </c>
      <c r="D20" s="40">
        <f>SUM(D9:D19)</f>
        <v>0</v>
      </c>
      <c r="E20" s="79"/>
      <c r="F20" s="40"/>
      <c r="G20" s="40"/>
      <c r="H20" s="40"/>
      <c r="I20" s="53"/>
    </row>
    <row r="21" spans="2:9" ht="14.25" customHeight="1" x14ac:dyDescent="0.2">
      <c r="B21" s="183" t="s">
        <v>514</v>
      </c>
      <c r="C21" s="171"/>
      <c r="D21" s="170"/>
      <c r="E21" s="170"/>
      <c r="F21" s="170"/>
      <c r="G21" s="170"/>
      <c r="H21" s="170"/>
      <c r="I21" s="169"/>
    </row>
    <row r="22" spans="2:9" ht="14.25" customHeight="1" x14ac:dyDescent="0.2">
      <c r="B22" s="83" t="s">
        <v>515</v>
      </c>
      <c r="C22" s="56">
        <v>0</v>
      </c>
      <c r="D22" s="57"/>
      <c r="E22" s="57"/>
      <c r="F22" s="57"/>
      <c r="G22" s="57"/>
      <c r="H22" s="57"/>
      <c r="I22" s="58"/>
    </row>
    <row r="23" spans="2:9" ht="14.25" customHeight="1" x14ac:dyDescent="0.2">
      <c r="B23" s="83" t="s">
        <v>516</v>
      </c>
      <c r="C23" s="37">
        <v>5200611</v>
      </c>
      <c r="D23" s="57"/>
      <c r="E23" s="38"/>
      <c r="F23" s="57"/>
      <c r="G23" s="57"/>
      <c r="H23" s="57"/>
      <c r="I23" s="49"/>
    </row>
    <row r="24" spans="2:9" ht="14.25" customHeight="1" x14ac:dyDescent="0.2">
      <c r="B24" s="83" t="s">
        <v>517</v>
      </c>
      <c r="C24" s="37">
        <v>831810</v>
      </c>
      <c r="D24" s="57"/>
      <c r="E24" s="38"/>
      <c r="F24" s="57"/>
      <c r="G24" s="57"/>
      <c r="H24" s="57"/>
      <c r="I24" s="49"/>
    </row>
    <row r="25" spans="2:9" ht="14.25" customHeight="1" x14ac:dyDescent="0.2">
      <c r="B25" s="51" t="s">
        <v>518</v>
      </c>
      <c r="C25" s="37">
        <v>6295</v>
      </c>
      <c r="D25" s="57"/>
      <c r="E25" s="38"/>
      <c r="F25" s="57"/>
      <c r="G25" s="57"/>
      <c r="H25" s="57"/>
      <c r="I25" s="49"/>
    </row>
    <row r="26" spans="2:9" ht="14.25" customHeight="1" x14ac:dyDescent="0.2">
      <c r="B26" s="51" t="s">
        <v>519</v>
      </c>
      <c r="C26" s="37">
        <f>15979+16917+8253-C25</f>
        <v>34854</v>
      </c>
      <c r="D26" s="57"/>
      <c r="E26" s="38"/>
      <c r="F26" s="57"/>
      <c r="G26" s="57"/>
      <c r="H26" s="57"/>
      <c r="I26" s="49"/>
    </row>
    <row r="27" spans="2:9" ht="14.25" customHeight="1" x14ac:dyDescent="0.2">
      <c r="B27" s="51" t="s">
        <v>357</v>
      </c>
      <c r="C27" s="37"/>
      <c r="D27" s="57"/>
      <c r="E27" s="38"/>
      <c r="F27" s="57"/>
      <c r="G27" s="57"/>
      <c r="H27" s="57"/>
      <c r="I27" s="49"/>
    </row>
    <row r="28" spans="2:9" ht="14.25" customHeight="1" x14ac:dyDescent="0.2">
      <c r="B28" s="190" t="s">
        <v>520</v>
      </c>
      <c r="C28" s="39">
        <f>SUM(C22:C27)</f>
        <v>6073570</v>
      </c>
      <c r="D28" s="79"/>
      <c r="E28" s="40"/>
      <c r="F28" s="79"/>
      <c r="G28" s="40"/>
      <c r="H28" s="40"/>
      <c r="I28" s="53"/>
    </row>
    <row r="29" spans="2:9" ht="14.25" customHeight="1" x14ac:dyDescent="0.2">
      <c r="B29" s="183" t="s">
        <v>356</v>
      </c>
      <c r="C29" s="171"/>
      <c r="D29" s="170"/>
      <c r="E29" s="170"/>
      <c r="F29" s="170"/>
      <c r="G29" s="170"/>
      <c r="H29" s="170"/>
      <c r="I29" s="169"/>
    </row>
    <row r="30" spans="2:9" ht="14.25" customHeight="1" x14ac:dyDescent="0.2">
      <c r="B30" s="51" t="s">
        <v>521</v>
      </c>
      <c r="C30" s="37"/>
      <c r="D30" s="57"/>
      <c r="E30" s="38"/>
      <c r="F30" s="38"/>
      <c r="G30" s="38"/>
      <c r="H30" s="38"/>
      <c r="I30" s="49"/>
    </row>
    <row r="31" spans="2:9" ht="14.25" customHeight="1" x14ac:dyDescent="0.2">
      <c r="B31" s="51" t="s">
        <v>522</v>
      </c>
      <c r="C31" s="37"/>
      <c r="D31" s="57"/>
      <c r="E31" s="38"/>
      <c r="F31" s="38"/>
      <c r="G31" s="38"/>
      <c r="H31" s="38"/>
      <c r="I31" s="49"/>
    </row>
    <row r="32" spans="2:9" ht="14.25" customHeight="1" x14ac:dyDescent="0.2">
      <c r="B32" s="51" t="s">
        <v>523</v>
      </c>
      <c r="C32" s="37"/>
      <c r="D32" s="57"/>
      <c r="E32" s="38"/>
      <c r="F32" s="38"/>
      <c r="G32" s="38"/>
      <c r="H32" s="38"/>
      <c r="I32" s="49"/>
    </row>
    <row r="33" spans="2:9" ht="14.25" customHeight="1" x14ac:dyDescent="0.2">
      <c r="B33" s="51" t="s">
        <v>524</v>
      </c>
      <c r="C33" s="37">
        <v>2220</v>
      </c>
      <c r="D33" s="57"/>
      <c r="E33" s="38"/>
      <c r="F33" s="38"/>
      <c r="G33" s="38"/>
      <c r="H33" s="38"/>
      <c r="I33" s="49"/>
    </row>
    <row r="34" spans="2:9" ht="14.25" customHeight="1" x14ac:dyDescent="0.2">
      <c r="B34" s="51" t="s">
        <v>525</v>
      </c>
      <c r="C34" s="37">
        <v>1085390</v>
      </c>
      <c r="D34" s="57"/>
      <c r="E34" s="38"/>
      <c r="F34" s="38"/>
      <c r="G34" s="38"/>
      <c r="H34" s="38"/>
      <c r="I34" s="49"/>
    </row>
    <row r="35" spans="2:9" ht="14.25" customHeight="1" x14ac:dyDescent="0.2">
      <c r="B35" s="51" t="s">
        <v>526</v>
      </c>
      <c r="C35" s="37"/>
      <c r="D35" s="57"/>
      <c r="E35" s="38"/>
      <c r="F35" s="38"/>
      <c r="G35" s="38"/>
      <c r="H35" s="38"/>
      <c r="I35" s="49"/>
    </row>
    <row r="36" spans="2:9" ht="14.25" customHeight="1" x14ac:dyDescent="0.2">
      <c r="B36" s="51" t="s">
        <v>527</v>
      </c>
      <c r="C36" s="37"/>
      <c r="D36" s="57"/>
      <c r="E36" s="38"/>
      <c r="F36" s="38"/>
      <c r="G36" s="38"/>
      <c r="H36" s="38"/>
      <c r="I36" s="49"/>
    </row>
    <row r="37" spans="2:9" ht="14.25" customHeight="1" x14ac:dyDescent="0.2">
      <c r="B37" s="51" t="s">
        <v>528</v>
      </c>
      <c r="C37" s="37"/>
      <c r="D37" s="57"/>
      <c r="E37" s="38"/>
      <c r="F37" s="38"/>
      <c r="G37" s="38"/>
      <c r="H37" s="38"/>
      <c r="I37" s="49"/>
    </row>
    <row r="38" spans="2:9" ht="14.25" customHeight="1" x14ac:dyDescent="0.2">
      <c r="B38" s="51" t="s">
        <v>529</v>
      </c>
      <c r="C38" s="37"/>
      <c r="D38" s="57"/>
      <c r="E38" s="38"/>
      <c r="F38" s="38"/>
      <c r="G38" s="57"/>
      <c r="H38" s="38"/>
      <c r="I38" s="49"/>
    </row>
    <row r="39" spans="2:9" ht="14.25" customHeight="1" x14ac:dyDescent="0.2">
      <c r="B39" s="52" t="s">
        <v>530</v>
      </c>
      <c r="C39" s="39">
        <f>SUM(C30:C38)</f>
        <v>1087610</v>
      </c>
      <c r="D39" s="40"/>
      <c r="E39" s="40"/>
      <c r="F39" s="40"/>
      <c r="G39" s="40"/>
      <c r="H39" s="40"/>
      <c r="I39" s="53"/>
    </row>
    <row r="40" spans="2:9" ht="14.25" customHeight="1" x14ac:dyDescent="0.2">
      <c r="B40" s="183"/>
      <c r="C40" s="171"/>
      <c r="D40" s="170"/>
      <c r="E40" s="170"/>
      <c r="F40" s="170"/>
      <c r="G40" s="170"/>
      <c r="H40" s="170"/>
      <c r="I40" s="169"/>
    </row>
    <row r="41" spans="2:9" ht="14.25" customHeight="1" thickBot="1" x14ac:dyDescent="0.25">
      <c r="B41" s="54" t="s">
        <v>531</v>
      </c>
      <c r="C41" s="55">
        <f>C28+C39</f>
        <v>7161180</v>
      </c>
      <c r="D41" s="45"/>
      <c r="E41" s="45"/>
      <c r="F41" s="45"/>
      <c r="G41" s="45"/>
      <c r="H41" s="45"/>
      <c r="I41" s="50"/>
    </row>
    <row r="42" spans="2:9" ht="14.25" customHeight="1" x14ac:dyDescent="0.2">
      <c r="B42" s="191"/>
      <c r="C42" s="192"/>
      <c r="D42" s="193"/>
      <c r="E42" s="194"/>
      <c r="F42" s="194"/>
      <c r="G42" s="194"/>
      <c r="H42" s="194"/>
      <c r="I42" s="195"/>
    </row>
    <row r="43" spans="2:9" ht="14.25" customHeight="1" x14ac:dyDescent="0.2">
      <c r="B43" s="51"/>
      <c r="C43" s="37"/>
      <c r="D43" s="57"/>
      <c r="E43" s="38"/>
      <c r="F43" s="38"/>
      <c r="G43" s="38"/>
      <c r="H43" s="38"/>
      <c r="I43" s="49"/>
    </row>
    <row r="44" spans="2:9" ht="14.25" customHeight="1" x14ac:dyDescent="0.2">
      <c r="B44" s="51"/>
      <c r="C44" s="37"/>
      <c r="D44" s="57"/>
      <c r="E44" s="38"/>
      <c r="F44" s="38"/>
      <c r="G44" s="57"/>
      <c r="H44" s="38"/>
      <c r="I44" s="49"/>
    </row>
    <row r="45" spans="2:9" ht="14.25" customHeight="1" x14ac:dyDescent="0.2">
      <c r="B45" s="52"/>
      <c r="C45" s="39"/>
      <c r="D45" s="40"/>
      <c r="E45" s="40"/>
      <c r="F45" s="40"/>
      <c r="G45" s="40"/>
      <c r="H45" s="40"/>
      <c r="I45" s="53"/>
    </row>
    <row r="46" spans="2:9" ht="14.25" customHeight="1" x14ac:dyDescent="0.2">
      <c r="B46" s="183"/>
      <c r="C46" s="171"/>
      <c r="D46" s="170"/>
      <c r="E46" s="170"/>
      <c r="F46" s="170"/>
      <c r="G46" s="170"/>
      <c r="H46" s="170"/>
      <c r="I46" s="169"/>
    </row>
    <row r="47" spans="2:9" ht="14.25" customHeight="1" thickBot="1" x14ac:dyDescent="0.25">
      <c r="B47" s="54"/>
      <c r="C47" s="55"/>
      <c r="D47" s="45"/>
      <c r="E47" s="45"/>
      <c r="F47" s="45"/>
      <c r="G47" s="45"/>
      <c r="H47" s="45"/>
      <c r="I47" s="50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50">
    <tabColor theme="9" tint="-0.249977111117893"/>
  </sheetPr>
  <dimension ref="A1:G41"/>
  <sheetViews>
    <sheetView zoomScaleNormal="100" workbookViewId="0">
      <selection activeCell="M20" sqref="M20"/>
    </sheetView>
  </sheetViews>
  <sheetFormatPr baseColWidth="10" defaultRowHeight="14.25" x14ac:dyDescent="0.2"/>
  <cols>
    <col min="1" max="3" width="4.28515625" style="21" customWidth="1"/>
    <col min="4" max="4" width="53.42578125" style="21" bestFit="1" customWidth="1"/>
    <col min="5" max="5" width="18.42578125" style="21" customWidth="1"/>
    <col min="6" max="6" width="24.85546875" style="21" customWidth="1"/>
    <col min="7" max="16384" width="11.42578125" style="21"/>
  </cols>
  <sheetData>
    <row r="1" spans="1:6" ht="18.75" customHeight="1" x14ac:dyDescent="0.2">
      <c r="A1" s="166" t="s">
        <v>545</v>
      </c>
    </row>
    <row r="2" spans="1:6" ht="18.75" customHeight="1" x14ac:dyDescent="0.2">
      <c r="A2" s="158" t="s">
        <v>39</v>
      </c>
      <c r="B2" s="22"/>
      <c r="C2" s="22"/>
    </row>
    <row r="3" spans="1:6" ht="14.25" customHeight="1" x14ac:dyDescent="0.2"/>
    <row r="4" spans="1:6" ht="14.25" customHeight="1" x14ac:dyDescent="0.2">
      <c r="B4" s="25" t="s">
        <v>533</v>
      </c>
      <c r="C4" s="25"/>
    </row>
    <row r="5" spans="1:6" ht="14.25" customHeight="1" thickBot="1" x14ac:dyDescent="0.25">
      <c r="B5" s="23"/>
      <c r="C5" s="23"/>
      <c r="D5" s="23"/>
      <c r="E5" s="24"/>
    </row>
    <row r="6" spans="1:6" ht="14.25" customHeight="1" x14ac:dyDescent="0.2">
      <c r="B6" s="592" t="s">
        <v>179</v>
      </c>
      <c r="C6" s="593"/>
      <c r="D6" s="593"/>
      <c r="E6" s="594" t="s">
        <v>180</v>
      </c>
      <c r="F6" s="596" t="s">
        <v>181</v>
      </c>
    </row>
    <row r="7" spans="1:6" ht="14.25" customHeight="1" x14ac:dyDescent="0.2">
      <c r="B7" s="590" t="s">
        <v>182</v>
      </c>
      <c r="C7" s="591"/>
      <c r="D7" s="591"/>
      <c r="E7" s="595"/>
      <c r="F7" s="597"/>
    </row>
    <row r="8" spans="1:6" ht="14.25" customHeight="1" x14ac:dyDescent="0.2">
      <c r="B8" s="598" t="s">
        <v>536</v>
      </c>
      <c r="C8" s="599"/>
      <c r="D8" s="599"/>
      <c r="E8" s="450">
        <v>44196</v>
      </c>
      <c r="F8" s="451">
        <v>44196</v>
      </c>
    </row>
    <row r="9" spans="1:6" ht="14.25" customHeight="1" thickBot="1" x14ac:dyDescent="0.25">
      <c r="B9" s="579" t="s">
        <v>96</v>
      </c>
      <c r="C9" s="580"/>
      <c r="D9" s="580"/>
      <c r="E9" s="452">
        <v>1</v>
      </c>
      <c r="F9" s="453">
        <v>1</v>
      </c>
    </row>
    <row r="10" spans="1:6" ht="14.25" customHeight="1" x14ac:dyDescent="0.2">
      <c r="B10" s="581" t="s">
        <v>97</v>
      </c>
      <c r="C10" s="582"/>
      <c r="D10" s="582"/>
      <c r="E10" s="583"/>
      <c r="F10" s="584"/>
    </row>
    <row r="11" spans="1:6" ht="14.25" customHeight="1" x14ac:dyDescent="0.2">
      <c r="B11" s="383">
        <v>1</v>
      </c>
      <c r="C11" s="454" t="s">
        <v>98</v>
      </c>
      <c r="D11" s="455"/>
      <c r="E11" s="456"/>
      <c r="F11" s="457">
        <v>191.005</v>
      </c>
    </row>
    <row r="12" spans="1:6" ht="14.25" customHeight="1" x14ac:dyDescent="0.2">
      <c r="B12" s="585" t="s">
        <v>99</v>
      </c>
      <c r="C12" s="586"/>
      <c r="D12" s="586"/>
      <c r="E12" s="586"/>
      <c r="F12" s="587"/>
    </row>
    <row r="13" spans="1:6" ht="14.25" customHeight="1" x14ac:dyDescent="0.2">
      <c r="B13" s="383">
        <v>2</v>
      </c>
      <c r="C13" s="454" t="s">
        <v>100</v>
      </c>
      <c r="D13" s="458"/>
      <c r="E13" s="459">
        <v>3864.4</v>
      </c>
      <c r="F13" s="460">
        <v>167.5</v>
      </c>
    </row>
    <row r="14" spans="1:6" ht="14.25" customHeight="1" x14ac:dyDescent="0.2">
      <c r="B14" s="383">
        <v>3</v>
      </c>
      <c r="C14" s="461"/>
      <c r="D14" s="462" t="s">
        <v>101</v>
      </c>
      <c r="E14" s="463">
        <v>2714.8</v>
      </c>
      <c r="F14" s="464">
        <v>135.69999999999999</v>
      </c>
    </row>
    <row r="15" spans="1:6" ht="14.25" customHeight="1" x14ac:dyDescent="0.2">
      <c r="B15" s="383">
        <v>4</v>
      </c>
      <c r="C15" s="461"/>
      <c r="D15" s="462" t="s">
        <v>102</v>
      </c>
      <c r="E15" s="463">
        <f>E13-E14</f>
        <v>1149.5999999999999</v>
      </c>
      <c r="F15" s="464">
        <f>F13-F14</f>
        <v>31.800000000000011</v>
      </c>
    </row>
    <row r="16" spans="1:6" ht="14.25" customHeight="1" x14ac:dyDescent="0.2">
      <c r="B16" s="383">
        <v>5</v>
      </c>
      <c r="C16" s="454" t="s">
        <v>103</v>
      </c>
      <c r="D16" s="458"/>
      <c r="E16" s="459">
        <f>E17+E18</f>
        <v>1127.6999999999998</v>
      </c>
      <c r="F16" s="459">
        <f>F17+F18</f>
        <v>217.3</v>
      </c>
    </row>
    <row r="17" spans="2:6" ht="14.25" customHeight="1" x14ac:dyDescent="0.2">
      <c r="B17" s="383">
        <v>6</v>
      </c>
      <c r="C17" s="454"/>
      <c r="D17" s="462" t="s">
        <v>104</v>
      </c>
      <c r="E17" s="463">
        <f>906.8+82.4</f>
        <v>989.19999999999993</v>
      </c>
      <c r="F17" s="464">
        <f>108.8+32.7</f>
        <v>141.5</v>
      </c>
    </row>
    <row r="18" spans="2:6" ht="14.25" customHeight="1" x14ac:dyDescent="0.2">
      <c r="B18" s="383">
        <v>7</v>
      </c>
      <c r="C18" s="454"/>
      <c r="D18" s="462" t="s">
        <v>105</v>
      </c>
      <c r="E18" s="463">
        <v>138.5</v>
      </c>
      <c r="F18" s="464">
        <v>75.8</v>
      </c>
    </row>
    <row r="19" spans="2:6" ht="14.25" customHeight="1" x14ac:dyDescent="0.2">
      <c r="B19" s="383">
        <v>8</v>
      </c>
      <c r="C19" s="454"/>
      <c r="D19" s="455" t="s">
        <v>106</v>
      </c>
      <c r="E19" s="459"/>
      <c r="F19" s="460"/>
    </row>
    <row r="20" spans="2:6" ht="14.25" customHeight="1" x14ac:dyDescent="0.2">
      <c r="B20" s="383">
        <v>9</v>
      </c>
      <c r="C20" s="454" t="s">
        <v>107</v>
      </c>
      <c r="D20" s="458"/>
      <c r="E20" s="465"/>
      <c r="F20" s="460"/>
    </row>
    <row r="21" spans="2:6" ht="14.25" customHeight="1" x14ac:dyDescent="0.2">
      <c r="B21" s="383">
        <v>10</v>
      </c>
      <c r="C21" s="454" t="s">
        <v>108</v>
      </c>
      <c r="D21" s="458"/>
      <c r="E21" s="459">
        <f>E22+E24+E23</f>
        <v>341.4</v>
      </c>
      <c r="F21" s="459">
        <f>SUM(F22:F24)</f>
        <v>17.5</v>
      </c>
    </row>
    <row r="22" spans="2:6" ht="14.25" customHeight="1" x14ac:dyDescent="0.2">
      <c r="B22" s="383">
        <v>11</v>
      </c>
      <c r="C22" s="454"/>
      <c r="D22" s="462" t="s">
        <v>109</v>
      </c>
      <c r="E22" s="463">
        <v>0</v>
      </c>
      <c r="F22" s="464"/>
    </row>
    <row r="23" spans="2:6" ht="14.25" customHeight="1" x14ac:dyDescent="0.2">
      <c r="B23" s="383">
        <v>12</v>
      </c>
      <c r="C23" s="454"/>
      <c r="D23" s="462" t="s">
        <v>110</v>
      </c>
      <c r="E23" s="463"/>
      <c r="F23" s="464"/>
    </row>
    <row r="24" spans="2:6" ht="14.25" customHeight="1" x14ac:dyDescent="0.2">
      <c r="B24" s="383">
        <v>13</v>
      </c>
      <c r="C24" s="454"/>
      <c r="D24" s="462" t="s">
        <v>111</v>
      </c>
      <c r="E24" s="463">
        <v>341.4</v>
      </c>
      <c r="F24" s="464">
        <v>17.5</v>
      </c>
    </row>
    <row r="25" spans="2:6" ht="14.25" customHeight="1" x14ac:dyDescent="0.2">
      <c r="B25" s="383">
        <v>14</v>
      </c>
      <c r="C25" s="466" t="s">
        <v>112</v>
      </c>
      <c r="D25" s="467"/>
      <c r="E25" s="459">
        <v>219.2</v>
      </c>
      <c r="F25" s="460">
        <v>37.9</v>
      </c>
    </row>
    <row r="26" spans="2:6" ht="14.25" customHeight="1" x14ac:dyDescent="0.2">
      <c r="B26" s="383">
        <v>15</v>
      </c>
      <c r="C26" s="466" t="s">
        <v>113</v>
      </c>
      <c r="D26" s="467"/>
      <c r="E26" s="459">
        <v>8.9</v>
      </c>
      <c r="F26" s="460">
        <v>8.9</v>
      </c>
    </row>
    <row r="27" spans="2:6" ht="14.25" customHeight="1" x14ac:dyDescent="0.2">
      <c r="B27" s="468">
        <v>16</v>
      </c>
      <c r="C27" s="469" t="s">
        <v>114</v>
      </c>
      <c r="D27" s="470"/>
      <c r="E27" s="471"/>
      <c r="F27" s="472">
        <f>F13+F16+F21+F25+F26</f>
        <v>449.09999999999997</v>
      </c>
    </row>
    <row r="28" spans="2:6" ht="14.25" customHeight="1" x14ac:dyDescent="0.2">
      <c r="B28" s="585" t="s">
        <v>115</v>
      </c>
      <c r="C28" s="586"/>
      <c r="D28" s="586"/>
      <c r="E28" s="586"/>
      <c r="F28" s="587"/>
    </row>
    <row r="29" spans="2:6" ht="14.25" customHeight="1" x14ac:dyDescent="0.2">
      <c r="B29" s="377">
        <v>17</v>
      </c>
      <c r="C29" s="473" t="s">
        <v>116</v>
      </c>
      <c r="D29" s="470"/>
      <c r="E29" s="474"/>
      <c r="F29" s="475"/>
    </row>
    <row r="30" spans="2:6" ht="14.25" customHeight="1" x14ac:dyDescent="0.2">
      <c r="B30" s="383">
        <v>18</v>
      </c>
      <c r="C30" s="466" t="s">
        <v>117</v>
      </c>
      <c r="D30" s="467"/>
      <c r="E30" s="476">
        <v>29</v>
      </c>
      <c r="F30" s="382">
        <v>19.5</v>
      </c>
    </row>
    <row r="31" spans="2:6" ht="14.25" customHeight="1" x14ac:dyDescent="0.2">
      <c r="B31" s="383">
        <v>19</v>
      </c>
      <c r="C31" s="466" t="s">
        <v>118</v>
      </c>
      <c r="D31" s="467"/>
      <c r="E31" s="476">
        <v>513.9</v>
      </c>
      <c r="F31" s="476">
        <v>513.9</v>
      </c>
    </row>
    <row r="32" spans="2:6" ht="42.75" customHeight="1" x14ac:dyDescent="0.2">
      <c r="B32" s="383" t="s">
        <v>119</v>
      </c>
      <c r="C32" s="588" t="s">
        <v>120</v>
      </c>
      <c r="D32" s="589"/>
      <c r="E32" s="477"/>
      <c r="F32" s="382"/>
    </row>
    <row r="33" spans="2:7" x14ac:dyDescent="0.2">
      <c r="B33" s="383" t="s">
        <v>121</v>
      </c>
      <c r="C33" s="466" t="s">
        <v>122</v>
      </c>
      <c r="D33" s="467"/>
      <c r="E33" s="477"/>
      <c r="F33" s="382"/>
    </row>
    <row r="34" spans="2:7" ht="15" thickBot="1" x14ac:dyDescent="0.25">
      <c r="B34" s="478">
        <v>20</v>
      </c>
      <c r="C34" s="479" t="s">
        <v>123</v>
      </c>
      <c r="D34" s="480"/>
      <c r="E34" s="481">
        <v>543.29999999999995</v>
      </c>
      <c r="F34" s="482">
        <f>SUM(F35:F37)</f>
        <v>336.9</v>
      </c>
    </row>
    <row r="35" spans="2:7" x14ac:dyDescent="0.2">
      <c r="B35" s="478" t="s">
        <v>124</v>
      </c>
      <c r="C35" s="483" t="s">
        <v>125</v>
      </c>
      <c r="D35" s="480"/>
      <c r="E35" s="484"/>
      <c r="F35" s="482"/>
    </row>
    <row r="36" spans="2:7" x14ac:dyDescent="0.2">
      <c r="B36" s="478" t="s">
        <v>126</v>
      </c>
      <c r="C36" s="483" t="s">
        <v>127</v>
      </c>
      <c r="D36" s="480"/>
      <c r="E36" s="484"/>
      <c r="F36" s="482"/>
    </row>
    <row r="37" spans="2:7" ht="15" thickBot="1" x14ac:dyDescent="0.25">
      <c r="B37" s="485" t="s">
        <v>128</v>
      </c>
      <c r="C37" s="486" t="s">
        <v>129</v>
      </c>
      <c r="D37" s="487"/>
      <c r="E37" s="481">
        <v>533.4</v>
      </c>
      <c r="F37" s="488">
        <v>336.9</v>
      </c>
    </row>
    <row r="38" spans="2:7" ht="15" thickBot="1" x14ac:dyDescent="0.25">
      <c r="B38" s="365"/>
      <c r="C38" s="365"/>
      <c r="D38" s="365"/>
      <c r="E38" s="365"/>
      <c r="F38" s="365"/>
    </row>
    <row r="39" spans="2:7" x14ac:dyDescent="0.2">
      <c r="B39" s="489">
        <v>21</v>
      </c>
      <c r="C39" s="490" t="s">
        <v>130</v>
      </c>
      <c r="D39" s="490"/>
      <c r="E39" s="491"/>
      <c r="F39" s="492">
        <f>F11</f>
        <v>191.005</v>
      </c>
      <c r="G39" s="21" t="s">
        <v>553</v>
      </c>
    </row>
    <row r="40" spans="2:7" ht="15" thickBot="1" x14ac:dyDescent="0.25">
      <c r="B40" s="493">
        <v>22</v>
      </c>
      <c r="C40" s="494" t="s">
        <v>131</v>
      </c>
      <c r="D40" s="494"/>
      <c r="E40" s="495"/>
      <c r="F40" s="496">
        <f>F27-F37</f>
        <v>112.19999999999999</v>
      </c>
      <c r="G40" s="21" t="s">
        <v>553</v>
      </c>
    </row>
    <row r="41" spans="2:7" ht="15" thickBot="1" x14ac:dyDescent="0.25">
      <c r="B41" s="497">
        <v>23</v>
      </c>
      <c r="C41" s="498" t="s">
        <v>132</v>
      </c>
      <c r="D41" s="498"/>
      <c r="E41" s="499"/>
      <c r="F41" s="500">
        <f>F39/F40</f>
        <v>1.7023618538324421</v>
      </c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hyperlinks>
    <hyperlink ref="A1" location="'2'!A1" display="'2'!A1" xr:uid="{00000000-0004-0000-1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M69"/>
  <sheetViews>
    <sheetView zoomScaleNormal="100" workbookViewId="0">
      <selection activeCell="J32" sqref="J32"/>
    </sheetView>
  </sheetViews>
  <sheetFormatPr baseColWidth="10" defaultRowHeight="12.75" x14ac:dyDescent="0.2"/>
  <cols>
    <col min="1" max="2" width="4.42578125" style="132" customWidth="1"/>
    <col min="3" max="4" width="2.140625" style="132" customWidth="1"/>
    <col min="5" max="5" width="61" style="132" customWidth="1"/>
    <col min="6" max="6" width="14.42578125" style="132" customWidth="1"/>
    <col min="7" max="13" width="14.28515625" style="132" customWidth="1"/>
    <col min="14" max="16384" width="11.42578125" style="132"/>
  </cols>
  <sheetData>
    <row r="1" spans="1:13" ht="18.75" customHeight="1" x14ac:dyDescent="0.2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18.75" customHeight="1" x14ac:dyDescent="0.2">
      <c r="A2" s="222" t="s">
        <v>139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3" ht="14.25" customHeight="1" x14ac:dyDescent="0.2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3" ht="14.25" customHeight="1" x14ac:dyDescent="0.2">
      <c r="A4" s="205"/>
      <c r="B4" s="221" t="s">
        <v>534</v>
      </c>
      <c r="C4" s="221"/>
      <c r="D4" s="221"/>
      <c r="E4" s="205"/>
      <c r="F4" s="205"/>
      <c r="G4" s="205"/>
      <c r="H4" s="205"/>
      <c r="I4" s="205"/>
      <c r="J4" s="205"/>
      <c r="K4" s="205"/>
      <c r="L4" s="205"/>
      <c r="M4" s="205"/>
    </row>
    <row r="5" spans="1:13" ht="14.25" customHeight="1" thickBot="1" x14ac:dyDescent="0.25">
      <c r="A5" s="205"/>
      <c r="B5" s="221"/>
      <c r="C5" s="221"/>
      <c r="D5" s="221"/>
      <c r="E5" s="205"/>
      <c r="F5" s="205"/>
      <c r="G5" s="205"/>
      <c r="H5" s="205"/>
      <c r="I5" s="205"/>
      <c r="J5" s="205"/>
      <c r="K5" s="205"/>
      <c r="L5" s="205"/>
      <c r="M5" s="205"/>
    </row>
    <row r="6" spans="1:13" ht="14.25" customHeight="1" x14ac:dyDescent="0.2">
      <c r="A6" s="205"/>
      <c r="B6" s="205"/>
      <c r="C6" s="205"/>
      <c r="D6" s="205"/>
      <c r="E6" s="205"/>
      <c r="F6" s="600" t="s">
        <v>243</v>
      </c>
      <c r="G6" s="601"/>
      <c r="H6" s="602" t="s">
        <v>242</v>
      </c>
      <c r="I6" s="603"/>
      <c r="J6" s="601" t="s">
        <v>241</v>
      </c>
      <c r="K6" s="601"/>
      <c r="L6" s="602" t="s">
        <v>240</v>
      </c>
      <c r="M6" s="604"/>
    </row>
    <row r="7" spans="1:13" ht="27" x14ac:dyDescent="0.2">
      <c r="A7" s="205"/>
      <c r="B7" s="216"/>
      <c r="C7" s="216"/>
      <c r="D7" s="216"/>
      <c r="E7" s="216"/>
      <c r="F7" s="220"/>
      <c r="G7" s="219" t="s">
        <v>239</v>
      </c>
      <c r="H7" s="218"/>
      <c r="I7" s="219" t="s">
        <v>239</v>
      </c>
      <c r="J7" s="218"/>
      <c r="K7" s="219" t="s">
        <v>238</v>
      </c>
      <c r="L7" s="218"/>
      <c r="M7" s="217" t="s">
        <v>238</v>
      </c>
    </row>
    <row r="8" spans="1:13" ht="14.25" customHeight="1" thickBot="1" x14ac:dyDescent="0.25">
      <c r="A8" s="205"/>
      <c r="B8" s="215"/>
      <c r="C8" s="215"/>
      <c r="D8" s="215"/>
      <c r="E8" s="215"/>
      <c r="F8" s="214">
        <v>10</v>
      </c>
      <c r="G8" s="213">
        <v>30</v>
      </c>
      <c r="H8" s="212">
        <v>40</v>
      </c>
      <c r="I8" s="213">
        <v>50</v>
      </c>
      <c r="J8" s="212">
        <v>60</v>
      </c>
      <c r="K8" s="213">
        <v>80</v>
      </c>
      <c r="L8" s="212">
        <v>90</v>
      </c>
      <c r="M8" s="211">
        <v>100</v>
      </c>
    </row>
    <row r="9" spans="1:13" ht="14.25" customHeight="1" x14ac:dyDescent="0.2">
      <c r="A9" s="205"/>
      <c r="B9" s="210">
        <v>10</v>
      </c>
      <c r="C9" s="223" t="s">
        <v>237</v>
      </c>
      <c r="D9" s="224"/>
      <c r="E9" s="225"/>
      <c r="F9" s="226"/>
      <c r="G9" s="227"/>
      <c r="H9" s="228"/>
      <c r="I9" s="229"/>
      <c r="J9" s="230">
        <v>7161179.5710000005</v>
      </c>
      <c r="K9" s="227"/>
      <c r="L9" s="228"/>
      <c r="M9" s="231"/>
    </row>
    <row r="10" spans="1:13" ht="14.25" customHeight="1" x14ac:dyDescent="0.2">
      <c r="A10" s="205"/>
      <c r="B10" s="209">
        <v>30</v>
      </c>
      <c r="C10" s="232" t="s">
        <v>236</v>
      </c>
      <c r="D10" s="232"/>
      <c r="E10" s="232"/>
      <c r="F10" s="104"/>
      <c r="G10" s="117"/>
      <c r="H10" s="233"/>
      <c r="I10" s="200"/>
      <c r="J10" s="114">
        <v>344434.478</v>
      </c>
      <c r="K10" s="117"/>
      <c r="L10" s="233"/>
      <c r="M10" s="201"/>
    </row>
    <row r="11" spans="1:13" ht="14.25" customHeight="1" x14ac:dyDescent="0.2">
      <c r="A11" s="205"/>
      <c r="B11" s="209">
        <v>40</v>
      </c>
      <c r="C11" s="232" t="s">
        <v>80</v>
      </c>
      <c r="D11" s="232"/>
      <c r="E11" s="232"/>
      <c r="F11" s="104"/>
      <c r="G11" s="117"/>
      <c r="H11" s="114"/>
      <c r="I11" s="117"/>
      <c r="J11" s="114">
        <f>618335.357+193281.193+5960839.832</f>
        <v>6772456.3820000002</v>
      </c>
      <c r="K11" s="114">
        <v>190334475</v>
      </c>
      <c r="L11" s="114">
        <v>6772456</v>
      </c>
      <c r="M11" s="100">
        <v>190334.47500000001</v>
      </c>
    </row>
    <row r="12" spans="1:13" ht="14.25" customHeight="1" thickBot="1" x14ac:dyDescent="0.25">
      <c r="A12" s="205"/>
      <c r="B12" s="207">
        <v>120</v>
      </c>
      <c r="C12" s="208" t="s">
        <v>52</v>
      </c>
      <c r="D12" s="208"/>
      <c r="E12" s="208"/>
      <c r="F12" s="115"/>
      <c r="G12" s="234"/>
      <c r="H12" s="235"/>
      <c r="I12" s="236"/>
      <c r="J12" s="116">
        <v>44288.711000000003</v>
      </c>
      <c r="K12" s="234"/>
      <c r="L12" s="235"/>
      <c r="M12" s="237"/>
    </row>
    <row r="13" spans="1:13" ht="14.25" x14ac:dyDescent="0.2">
      <c r="A13" s="205"/>
      <c r="B13" s="205"/>
      <c r="C13" s="205"/>
      <c r="D13" s="205"/>
      <c r="E13" s="205"/>
      <c r="F13" s="206"/>
      <c r="G13" s="206"/>
      <c r="H13" s="206"/>
      <c r="I13" s="206"/>
      <c r="J13" s="206"/>
      <c r="K13" s="206"/>
      <c r="L13" s="206"/>
      <c r="M13" s="206"/>
    </row>
    <row r="14" spans="1:13" ht="14.25" x14ac:dyDescent="0.2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ht="14.25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ht="14.25" x14ac:dyDescent="0.2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</row>
    <row r="17" spans="1:13" ht="14.25" x14ac:dyDescent="0.2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</row>
    <row r="18" spans="1:13" ht="14.25" x14ac:dyDescent="0.2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</row>
    <row r="19" spans="1:13" ht="14.25" x14ac:dyDescent="0.2">
      <c r="A19" s="205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</row>
    <row r="20" spans="1:13" ht="14.25" x14ac:dyDescent="0.2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</row>
    <row r="21" spans="1:13" ht="14.25" x14ac:dyDescent="0.2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</row>
    <row r="22" spans="1:13" ht="14.25" x14ac:dyDescent="0.2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1:13" ht="14.25" x14ac:dyDescent="0.2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</row>
    <row r="24" spans="1:13" ht="14.25" x14ac:dyDescent="0.2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</row>
    <row r="25" spans="1:13" ht="14.25" x14ac:dyDescent="0.2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</row>
    <row r="26" spans="1:13" ht="14.25" x14ac:dyDescent="0.2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</row>
    <row r="27" spans="1:13" ht="14.25" x14ac:dyDescent="0.2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</row>
    <row r="28" spans="1:13" ht="14.25" x14ac:dyDescent="0.2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13" ht="14.25" x14ac:dyDescent="0.2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13" ht="14.25" x14ac:dyDescent="0.2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13" ht="14.25" x14ac:dyDescent="0.2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13" ht="14.25" x14ac:dyDescent="0.2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</row>
    <row r="33" spans="1:13" ht="14.25" x14ac:dyDescent="0.2">
      <c r="A33" s="205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</row>
    <row r="34" spans="1:13" ht="14.25" x14ac:dyDescent="0.2">
      <c r="A34" s="205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</row>
    <row r="35" spans="1:13" ht="14.25" x14ac:dyDescent="0.2">
      <c r="A35" s="205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</row>
    <row r="36" spans="1:13" ht="14.25" x14ac:dyDescent="0.2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1:13" ht="14.25" x14ac:dyDescent="0.2">
      <c r="A37" s="205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</row>
    <row r="38" spans="1:13" ht="14.25" x14ac:dyDescent="0.2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</row>
    <row r="39" spans="1:13" ht="14.25" x14ac:dyDescent="0.2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</row>
    <row r="40" spans="1:13" ht="14.25" x14ac:dyDescent="0.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</row>
    <row r="41" spans="1:13" ht="14.25" x14ac:dyDescent="0.2">
      <c r="A41" s="205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</row>
    <row r="42" spans="1:13" ht="14.25" x14ac:dyDescent="0.2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</row>
    <row r="43" spans="1:13" ht="14.25" x14ac:dyDescent="0.2">
      <c r="A43" s="205"/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</row>
    <row r="44" spans="1:13" ht="14.25" x14ac:dyDescent="0.2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</row>
    <row r="45" spans="1:13" ht="14.25" x14ac:dyDescent="0.2">
      <c r="A45" s="205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</row>
    <row r="46" spans="1:13" ht="14.25" x14ac:dyDescent="0.2">
      <c r="A46" s="205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</row>
    <row r="47" spans="1:13" ht="14.25" x14ac:dyDescent="0.2">
      <c r="A47" s="205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</row>
    <row r="48" spans="1:13" ht="14.25" x14ac:dyDescent="0.2">
      <c r="A48" s="205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</row>
    <row r="49" spans="1:13" ht="14.25" x14ac:dyDescent="0.2">
      <c r="A49" s="205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</row>
    <row r="50" spans="1:13" ht="14.25" x14ac:dyDescent="0.2">
      <c r="A50" s="205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</row>
    <row r="51" spans="1:13" ht="14.25" x14ac:dyDescent="0.2">
      <c r="A51" s="205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</row>
    <row r="52" spans="1:13" ht="14.25" x14ac:dyDescent="0.2">
      <c r="A52" s="205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</row>
    <row r="53" spans="1:13" ht="14.25" x14ac:dyDescent="0.2">
      <c r="A53" s="205"/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</row>
    <row r="54" spans="1:13" ht="14.25" x14ac:dyDescent="0.2">
      <c r="A54" s="205"/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</row>
    <row r="55" spans="1:13" ht="14.25" x14ac:dyDescent="0.2">
      <c r="A55" s="205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</row>
    <row r="56" spans="1:13" ht="14.25" x14ac:dyDescent="0.2">
      <c r="A56" s="205"/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</row>
    <row r="57" spans="1:13" ht="14.25" x14ac:dyDescent="0.2">
      <c r="A57" s="205"/>
      <c r="B57" s="205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</row>
    <row r="58" spans="1:13" ht="14.25" x14ac:dyDescent="0.2">
      <c r="A58" s="205"/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</row>
    <row r="59" spans="1:13" ht="14.25" x14ac:dyDescent="0.2">
      <c r="A59" s="205"/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205"/>
    </row>
    <row r="60" spans="1:13" ht="14.25" x14ac:dyDescent="0.2">
      <c r="A60" s="205"/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</row>
    <row r="61" spans="1:13" ht="14.25" x14ac:dyDescent="0.2">
      <c r="A61" s="205"/>
      <c r="B61" s="205"/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</row>
    <row r="62" spans="1:13" ht="14.25" x14ac:dyDescent="0.2">
      <c r="A62" s="205"/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</row>
    <row r="63" spans="1:13" ht="14.25" x14ac:dyDescent="0.2">
      <c r="A63" s="205"/>
      <c r="B63" s="205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</row>
    <row r="64" spans="1:13" ht="14.25" x14ac:dyDescent="0.2">
      <c r="A64" s="205"/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</row>
    <row r="65" spans="1:13" ht="14.25" x14ac:dyDescent="0.2">
      <c r="A65" s="205"/>
      <c r="B65" s="205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</row>
    <row r="66" spans="1:13" ht="14.25" x14ac:dyDescent="0.2">
      <c r="A66" s="205"/>
      <c r="B66" s="205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205"/>
    </row>
    <row r="67" spans="1:13" ht="14.25" x14ac:dyDescent="0.2">
      <c r="A67" s="205"/>
      <c r="B67" s="205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</row>
    <row r="68" spans="1:13" ht="14.25" x14ac:dyDescent="0.2">
      <c r="A68" s="205"/>
      <c r="B68" s="205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</row>
    <row r="69" spans="1:13" ht="14.25" x14ac:dyDescent="0.2">
      <c r="A69" s="205"/>
      <c r="B69" s="205"/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5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F10"/>
  <sheetViews>
    <sheetView zoomScale="110" zoomScaleNormal="110" workbookViewId="0">
      <selection activeCell="H32" sqref="H32"/>
    </sheetView>
  </sheetViews>
  <sheetFormatPr baseColWidth="10" defaultRowHeight="14.25" x14ac:dyDescent="0.2"/>
  <cols>
    <col min="1" max="2" width="4.28515625" style="21" customWidth="1"/>
    <col min="3" max="3" width="40.28515625" style="21" customWidth="1"/>
    <col min="4" max="10" width="14.28515625" style="21" customWidth="1"/>
    <col min="11" max="16384" width="11.42578125" style="21"/>
  </cols>
  <sheetData>
    <row r="1" spans="1:6" ht="18.75" customHeight="1" x14ac:dyDescent="0.2"/>
    <row r="2" spans="1:6" ht="18.75" customHeight="1" x14ac:dyDescent="0.2">
      <c r="A2" s="22" t="s">
        <v>228</v>
      </c>
      <c r="B2" s="22"/>
      <c r="C2" s="23"/>
      <c r="D2" s="24"/>
      <c r="E2" s="24"/>
      <c r="F2" s="24"/>
    </row>
    <row r="3" spans="1:6" ht="14.25" customHeight="1" x14ac:dyDescent="0.2">
      <c r="A3" s="22"/>
      <c r="B3" s="22"/>
      <c r="C3" s="23"/>
      <c r="D3" s="24"/>
      <c r="E3" s="24"/>
      <c r="F3" s="24"/>
    </row>
    <row r="4" spans="1:6" ht="14.25" customHeight="1" x14ac:dyDescent="0.2">
      <c r="A4" s="22"/>
      <c r="B4" s="25" t="s">
        <v>244</v>
      </c>
      <c r="D4" s="24"/>
      <c r="E4" s="24"/>
      <c r="F4" s="24"/>
    </row>
    <row r="5" spans="1:6" ht="14.25" customHeight="1" thickBot="1" x14ac:dyDescent="0.25">
      <c r="A5" s="22"/>
      <c r="B5" s="22"/>
      <c r="C5" s="23"/>
      <c r="D5" s="32"/>
      <c r="E5" s="24"/>
      <c r="F5" s="24"/>
    </row>
    <row r="6" spans="1:6" ht="14.25" customHeight="1" x14ac:dyDescent="0.2">
      <c r="C6" s="31"/>
      <c r="D6" s="268"/>
    </row>
    <row r="7" spans="1:6" ht="14.25" customHeight="1" thickBot="1" x14ac:dyDescent="0.25">
      <c r="B7" s="33"/>
      <c r="C7" s="110"/>
      <c r="D7" s="239"/>
    </row>
    <row r="8" spans="1:6" ht="14.25" customHeight="1" x14ac:dyDescent="0.2">
      <c r="B8" s="240"/>
      <c r="C8" s="424" t="s">
        <v>492</v>
      </c>
      <c r="D8" s="112">
        <v>3930439</v>
      </c>
    </row>
    <row r="9" spans="1:6" ht="14.25" customHeight="1" x14ac:dyDescent="0.2">
      <c r="B9" s="240"/>
      <c r="C9" s="424" t="s">
        <v>493</v>
      </c>
      <c r="D9" s="238">
        <v>0.01</v>
      </c>
      <c r="E9" s="448"/>
    </row>
    <row r="10" spans="1:6" ht="14.25" customHeight="1" thickBot="1" x14ac:dyDescent="0.25">
      <c r="B10" s="241"/>
      <c r="C10" s="424" t="s">
        <v>494</v>
      </c>
      <c r="D10" s="136">
        <f>D8*D9</f>
        <v>39304.39</v>
      </c>
    </row>
  </sheetData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7">
    <tabColor theme="9" tint="-0.249977111117893"/>
  </sheetPr>
  <dimension ref="A1:F24"/>
  <sheetViews>
    <sheetView zoomScale="150" zoomScaleNormal="150" workbookViewId="0">
      <selection activeCell="C19" sqref="C19"/>
    </sheetView>
  </sheetViews>
  <sheetFormatPr baseColWidth="10" defaultRowHeight="14.25" x14ac:dyDescent="0.2"/>
  <cols>
    <col min="1" max="1" width="4.28515625" style="21" customWidth="1"/>
    <col min="2" max="2" width="27.7109375" style="21" bestFit="1" customWidth="1"/>
    <col min="3" max="3" width="23.7109375" style="21" customWidth="1"/>
    <col min="4" max="4" width="32.5703125" style="21" customWidth="1"/>
    <col min="5" max="5" width="42" style="21" bestFit="1" customWidth="1"/>
    <col min="6" max="16384" width="11.42578125" style="21"/>
  </cols>
  <sheetData>
    <row r="1" spans="1:6" ht="18.75" customHeight="1" x14ac:dyDescent="0.2"/>
    <row r="2" spans="1:6" ht="18.75" customHeight="1" x14ac:dyDescent="0.2">
      <c r="A2" s="22" t="s">
        <v>231</v>
      </c>
      <c r="B2" s="23"/>
      <c r="C2" s="23"/>
      <c r="D2" s="24"/>
    </row>
    <row r="3" spans="1:6" ht="14.25" customHeight="1" x14ac:dyDescent="0.2">
      <c r="A3" s="22"/>
      <c r="B3" s="23"/>
      <c r="C3" s="23"/>
      <c r="D3" s="24"/>
    </row>
    <row r="4" spans="1:6" ht="14.25" customHeight="1" thickBot="1" x14ac:dyDescent="0.25">
      <c r="A4" s="22"/>
      <c r="B4" s="25" t="s">
        <v>362</v>
      </c>
      <c r="C4" s="26"/>
      <c r="D4" s="24"/>
    </row>
    <row r="5" spans="1:6" ht="14.25" customHeight="1" x14ac:dyDescent="0.2">
      <c r="B5" s="34" t="s">
        <v>43</v>
      </c>
      <c r="C5" s="41" t="s">
        <v>45</v>
      </c>
      <c r="D5" s="35" t="s">
        <v>45</v>
      </c>
      <c r="E5" s="48" t="s">
        <v>51</v>
      </c>
      <c r="F5" s="316"/>
    </row>
    <row r="6" spans="1:6" ht="14.25" customHeight="1" thickBot="1" x14ac:dyDescent="0.25">
      <c r="B6" s="542" t="s">
        <v>358</v>
      </c>
      <c r="C6" s="543" t="s">
        <v>359</v>
      </c>
      <c r="D6" s="543" t="s">
        <v>360</v>
      </c>
      <c r="E6" s="544" t="s">
        <v>361</v>
      </c>
      <c r="F6" s="316"/>
    </row>
    <row r="7" spans="1:6" ht="15" thickBot="1" x14ac:dyDescent="0.25">
      <c r="B7" s="545" t="s">
        <v>537</v>
      </c>
      <c r="C7" s="546" t="s">
        <v>540</v>
      </c>
      <c r="D7" s="546" t="s">
        <v>541</v>
      </c>
      <c r="E7" s="547" t="s">
        <v>542</v>
      </c>
      <c r="F7" s="316"/>
    </row>
    <row r="8" spans="1:6" ht="14.25" customHeight="1" thickBot="1" x14ac:dyDescent="0.25">
      <c r="B8" s="548" t="s">
        <v>538</v>
      </c>
      <c r="C8" s="546" t="s">
        <v>540</v>
      </c>
      <c r="D8" s="546" t="s">
        <v>541</v>
      </c>
      <c r="E8" s="547" t="s">
        <v>543</v>
      </c>
      <c r="F8" s="316"/>
    </row>
    <row r="9" spans="1:6" ht="14.25" customHeight="1" thickBot="1" x14ac:dyDescent="0.25">
      <c r="B9" s="548" t="s">
        <v>539</v>
      </c>
      <c r="C9" s="546" t="s">
        <v>540</v>
      </c>
      <c r="D9" s="546" t="s">
        <v>541</v>
      </c>
      <c r="E9" s="547" t="s">
        <v>543</v>
      </c>
      <c r="F9" s="316"/>
    </row>
    <row r="10" spans="1:6" ht="14.25" customHeight="1" thickBot="1" x14ac:dyDescent="0.25">
      <c r="B10" s="104"/>
      <c r="C10" s="197"/>
      <c r="D10" s="197"/>
      <c r="E10" s="196"/>
      <c r="F10" s="316"/>
    </row>
    <row r="11" spans="1:6" ht="14.25" customHeight="1" thickBot="1" x14ac:dyDescent="0.25">
      <c r="B11" s="104"/>
      <c r="C11" s="197"/>
      <c r="D11" s="197"/>
      <c r="E11" s="196"/>
      <c r="F11" s="316"/>
    </row>
    <row r="12" spans="1:6" ht="14.25" customHeight="1" thickBot="1" x14ac:dyDescent="0.25">
      <c r="B12" s="104"/>
      <c r="C12" s="197"/>
      <c r="D12" s="197"/>
      <c r="E12" s="196"/>
      <c r="F12" s="316"/>
    </row>
    <row r="13" spans="1:6" ht="14.25" customHeight="1" thickBot="1" x14ac:dyDescent="0.25">
      <c r="B13" s="104"/>
      <c r="C13" s="198"/>
      <c r="D13" s="197"/>
      <c r="E13" s="196"/>
      <c r="F13" s="316"/>
    </row>
    <row r="14" spans="1:6" ht="14.25" customHeight="1" thickBot="1" x14ac:dyDescent="0.25">
      <c r="B14" s="104"/>
      <c r="C14" s="198"/>
      <c r="D14" s="197"/>
      <c r="E14" s="196"/>
      <c r="F14" s="316"/>
    </row>
    <row r="15" spans="1:6" ht="14.25" customHeight="1" thickBot="1" x14ac:dyDescent="0.25">
      <c r="B15" s="104"/>
      <c r="C15" s="198"/>
      <c r="D15" s="197"/>
      <c r="E15" s="196"/>
      <c r="F15" s="316"/>
    </row>
    <row r="16" spans="1:6" ht="14.25" customHeight="1" thickBot="1" x14ac:dyDescent="0.25">
      <c r="B16" s="104"/>
      <c r="C16" s="198"/>
      <c r="D16" s="197"/>
      <c r="E16" s="196"/>
      <c r="F16" s="316"/>
    </row>
    <row r="17" spans="2:6" ht="14.25" customHeight="1" thickBot="1" x14ac:dyDescent="0.25">
      <c r="B17" s="104"/>
      <c r="C17" s="198"/>
      <c r="D17" s="197"/>
      <c r="E17" s="196"/>
      <c r="F17" s="316"/>
    </row>
    <row r="18" spans="2:6" ht="14.25" customHeight="1" x14ac:dyDescent="0.2">
      <c r="B18" s="104"/>
      <c r="C18" s="198"/>
      <c r="D18" s="197"/>
      <c r="E18" s="196"/>
      <c r="F18" s="316"/>
    </row>
    <row r="19" spans="2:6" ht="14.25" customHeight="1" x14ac:dyDescent="0.2">
      <c r="B19" s="315"/>
      <c r="C19" s="318"/>
      <c r="D19" s="318"/>
      <c r="E19" s="318"/>
      <c r="F19" s="316"/>
    </row>
    <row r="20" spans="2:6" ht="14.25" customHeight="1" x14ac:dyDescent="0.2">
      <c r="B20" s="315"/>
      <c r="C20" s="318"/>
      <c r="D20" s="318"/>
      <c r="E20" s="318"/>
      <c r="F20" s="316"/>
    </row>
    <row r="21" spans="2:6" ht="14.25" customHeight="1" x14ac:dyDescent="0.2">
      <c r="B21" s="315"/>
      <c r="C21" s="318"/>
      <c r="D21" s="318"/>
      <c r="E21" s="318"/>
      <c r="F21" s="316"/>
    </row>
    <row r="22" spans="2:6" ht="14.25" customHeight="1" x14ac:dyDescent="0.2">
      <c r="B22" s="315"/>
      <c r="C22" s="318"/>
      <c r="D22" s="318"/>
      <c r="E22" s="318"/>
      <c r="F22" s="316"/>
    </row>
    <row r="23" spans="2:6" ht="14.25" customHeight="1" x14ac:dyDescent="0.2">
      <c r="B23" s="315"/>
      <c r="C23" s="318"/>
      <c r="D23" s="318"/>
      <c r="E23" s="318"/>
      <c r="F23" s="316"/>
    </row>
    <row r="24" spans="2:6" ht="14.25" customHeight="1" x14ac:dyDescent="0.2">
      <c r="B24" s="319"/>
      <c r="C24" s="320"/>
      <c r="D24" s="320"/>
      <c r="E24" s="320"/>
      <c r="F24" s="3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3">
    <tabColor theme="9" tint="-0.249977111117893"/>
  </sheetPr>
  <dimension ref="A1:I105"/>
  <sheetViews>
    <sheetView topLeftCell="B64" zoomScale="80" zoomScaleNormal="80" workbookViewId="0">
      <selection activeCell="D111" sqref="D111"/>
    </sheetView>
  </sheetViews>
  <sheetFormatPr baseColWidth="10" defaultRowHeight="14.25" x14ac:dyDescent="0.2"/>
  <cols>
    <col min="1" max="2" width="4.28515625" style="125" customWidth="1"/>
    <col min="3" max="3" width="2.140625" style="125" customWidth="1"/>
    <col min="4" max="4" width="153.140625" style="125" customWidth="1"/>
    <col min="5" max="5" width="19.28515625" style="125" customWidth="1"/>
    <col min="6" max="6" width="14.28515625" style="125" customWidth="1"/>
    <col min="7" max="16384" width="11.42578125" style="125"/>
  </cols>
  <sheetData>
    <row r="1" spans="1:5" ht="18.75" customHeight="1" x14ac:dyDescent="0.2"/>
    <row r="2" spans="1:5" ht="18.75" customHeight="1" x14ac:dyDescent="0.2">
      <c r="A2" s="126" t="s">
        <v>172</v>
      </c>
      <c r="B2" s="128"/>
      <c r="C2" s="128"/>
      <c r="D2" s="128"/>
      <c r="E2" s="127"/>
    </row>
    <row r="3" spans="1:5" ht="14.25" customHeight="1" x14ac:dyDescent="0.2">
      <c r="A3" s="126"/>
      <c r="B3" s="128"/>
      <c r="C3" s="128"/>
      <c r="D3" s="128"/>
      <c r="E3" s="127"/>
    </row>
    <row r="4" spans="1:5" ht="14.25" customHeight="1" x14ac:dyDescent="0.2">
      <c r="A4" s="126"/>
      <c r="B4" s="148" t="s">
        <v>362</v>
      </c>
      <c r="C4" s="129"/>
      <c r="D4" s="129"/>
      <c r="E4" s="127"/>
    </row>
    <row r="5" spans="1:5" s="144" customFormat="1" ht="14.25" customHeight="1" x14ac:dyDescent="0.15">
      <c r="A5" s="146"/>
      <c r="B5" s="147"/>
      <c r="C5" s="142"/>
      <c r="D5" s="142"/>
      <c r="E5" s="143"/>
    </row>
    <row r="6" spans="1:5" s="144" customFormat="1" ht="14.25" customHeight="1" thickBot="1" x14ac:dyDescent="0.2">
      <c r="A6" s="146"/>
      <c r="B6" s="148" t="s">
        <v>363</v>
      </c>
      <c r="C6" s="142"/>
      <c r="D6" s="323"/>
      <c r="E6" s="324"/>
    </row>
    <row r="7" spans="1:5" s="144" customFormat="1" ht="14.25" customHeight="1" x14ac:dyDescent="0.15">
      <c r="A7" s="146"/>
      <c r="B7" s="325" t="s">
        <v>364</v>
      </c>
      <c r="C7" s="326"/>
      <c r="D7" s="326"/>
      <c r="E7" s="327" t="s">
        <v>169</v>
      </c>
    </row>
    <row r="8" spans="1:5" s="144" customFormat="1" ht="14.25" customHeight="1" x14ac:dyDescent="0.15">
      <c r="A8" s="146"/>
      <c r="B8" s="328">
        <v>1</v>
      </c>
      <c r="C8" s="329" t="s">
        <v>365</v>
      </c>
      <c r="D8" s="330"/>
      <c r="E8" s="331"/>
    </row>
    <row r="9" spans="1:5" s="144" customFormat="1" ht="14.25" customHeight="1" x14ac:dyDescent="0.15">
      <c r="A9" s="146"/>
      <c r="B9" s="332"/>
      <c r="C9" s="333" t="s">
        <v>366</v>
      </c>
      <c r="D9" s="334"/>
      <c r="E9" s="335"/>
    </row>
    <row r="10" spans="1:5" s="144" customFormat="1" ht="14.25" customHeight="1" x14ac:dyDescent="0.15">
      <c r="A10" s="146"/>
      <c r="B10" s="332"/>
      <c r="C10" s="333" t="s">
        <v>367</v>
      </c>
      <c r="D10" s="336"/>
      <c r="E10" s="335"/>
    </row>
    <row r="11" spans="1:5" s="144" customFormat="1" ht="14.25" customHeight="1" x14ac:dyDescent="0.15">
      <c r="A11" s="146"/>
      <c r="B11" s="328">
        <v>2</v>
      </c>
      <c r="C11" s="329" t="s">
        <v>368</v>
      </c>
      <c r="D11" s="330"/>
      <c r="E11" s="331">
        <v>1085390</v>
      </c>
    </row>
    <row r="12" spans="1:5" s="144" customFormat="1" ht="14.25" customHeight="1" x14ac:dyDescent="0.15">
      <c r="A12" s="146"/>
      <c r="B12" s="328">
        <v>3</v>
      </c>
      <c r="C12" s="329" t="s">
        <v>369</v>
      </c>
      <c r="D12" s="330"/>
      <c r="E12" s="331">
        <v>2220</v>
      </c>
    </row>
    <row r="13" spans="1:5" s="144" customFormat="1" ht="14.25" customHeight="1" x14ac:dyDescent="0.15">
      <c r="A13" s="146"/>
      <c r="B13" s="328">
        <v>5</v>
      </c>
      <c r="C13" s="329" t="s">
        <v>370</v>
      </c>
      <c r="D13" s="330"/>
      <c r="E13" s="331"/>
    </row>
    <row r="14" spans="1:5" s="144" customFormat="1" ht="14.25" customHeight="1" x14ac:dyDescent="0.15">
      <c r="A14" s="146"/>
      <c r="B14" s="328" t="s">
        <v>165</v>
      </c>
      <c r="C14" s="329" t="s">
        <v>371</v>
      </c>
      <c r="D14" s="330"/>
      <c r="E14" s="331"/>
    </row>
    <row r="15" spans="1:5" s="144" customFormat="1" ht="14.25" customHeight="1" x14ac:dyDescent="0.15">
      <c r="A15" s="146"/>
      <c r="B15" s="337">
        <v>6</v>
      </c>
      <c r="C15" s="338" t="s">
        <v>372</v>
      </c>
      <c r="D15" s="339"/>
      <c r="E15" s="340">
        <f>E14+E13+E12+E11+E8</f>
        <v>1087610</v>
      </c>
    </row>
    <row r="16" spans="1:5" s="144" customFormat="1" ht="14.25" customHeight="1" x14ac:dyDescent="0.15">
      <c r="A16" s="146"/>
      <c r="B16" s="341" t="s">
        <v>373</v>
      </c>
      <c r="C16" s="342"/>
      <c r="D16" s="342"/>
      <c r="E16" s="443"/>
    </row>
    <row r="17" spans="1:5" s="144" customFormat="1" ht="14.25" customHeight="1" x14ac:dyDescent="0.15">
      <c r="A17" s="146"/>
      <c r="B17" s="328">
        <v>7</v>
      </c>
      <c r="C17" s="329" t="s">
        <v>374</v>
      </c>
      <c r="D17" s="330"/>
      <c r="E17" s="331">
        <v>-4506.5659999999998</v>
      </c>
    </row>
    <row r="18" spans="1:5" s="144" customFormat="1" ht="14.25" customHeight="1" x14ac:dyDescent="0.15">
      <c r="A18" s="146"/>
      <c r="B18" s="328">
        <v>8</v>
      </c>
      <c r="C18" s="329" t="s">
        <v>375</v>
      </c>
      <c r="D18" s="330"/>
      <c r="E18" s="331"/>
    </row>
    <row r="19" spans="1:5" s="144" customFormat="1" ht="14.25" customHeight="1" x14ac:dyDescent="0.15">
      <c r="A19" s="146"/>
      <c r="B19" s="328">
        <v>10</v>
      </c>
      <c r="C19" s="329" t="s">
        <v>376</v>
      </c>
      <c r="D19" s="330"/>
      <c r="E19" s="331"/>
    </row>
    <row r="20" spans="1:5" s="144" customFormat="1" ht="14.25" customHeight="1" x14ac:dyDescent="0.15">
      <c r="A20" s="146"/>
      <c r="B20" s="328">
        <v>11</v>
      </c>
      <c r="C20" s="329" t="s">
        <v>377</v>
      </c>
      <c r="D20" s="330"/>
      <c r="E20" s="331"/>
    </row>
    <row r="21" spans="1:5" s="144" customFormat="1" ht="14.25" customHeight="1" x14ac:dyDescent="0.15">
      <c r="A21" s="146"/>
      <c r="B21" s="328">
        <v>12</v>
      </c>
      <c r="C21" s="329" t="s">
        <v>378</v>
      </c>
      <c r="D21" s="330"/>
      <c r="E21" s="331"/>
    </row>
    <row r="22" spans="1:5" s="144" customFormat="1" ht="14.25" customHeight="1" x14ac:dyDescent="0.15">
      <c r="A22" s="146"/>
      <c r="B22" s="328">
        <v>14</v>
      </c>
      <c r="C22" s="329" t="s">
        <v>379</v>
      </c>
      <c r="D22" s="330"/>
      <c r="E22" s="331"/>
    </row>
    <row r="23" spans="1:5" s="144" customFormat="1" ht="14.25" customHeight="1" x14ac:dyDescent="0.15">
      <c r="A23" s="146"/>
      <c r="B23" s="328">
        <v>15</v>
      </c>
      <c r="C23" s="329" t="s">
        <v>380</v>
      </c>
      <c r="D23" s="330"/>
      <c r="E23" s="331"/>
    </row>
    <row r="24" spans="1:5" s="144" customFormat="1" ht="14.25" customHeight="1" x14ac:dyDescent="0.15">
      <c r="A24" s="146"/>
      <c r="B24" s="328">
        <v>16</v>
      </c>
      <c r="C24" s="329" t="s">
        <v>381</v>
      </c>
      <c r="D24" s="330"/>
      <c r="E24" s="331"/>
    </row>
    <row r="25" spans="1:5" s="144" customFormat="1" ht="14.25" customHeight="1" x14ac:dyDescent="0.15">
      <c r="A25" s="146"/>
      <c r="B25" s="328">
        <v>17</v>
      </c>
      <c r="C25" s="329" t="s">
        <v>382</v>
      </c>
      <c r="D25" s="330"/>
      <c r="E25" s="331"/>
    </row>
    <row r="26" spans="1:5" s="144" customFormat="1" ht="27.75" customHeight="1" x14ac:dyDescent="0.15">
      <c r="A26" s="146"/>
      <c r="B26" s="328">
        <v>18</v>
      </c>
      <c r="C26" s="559" t="s">
        <v>383</v>
      </c>
      <c r="D26" s="560"/>
      <c r="E26" s="331">
        <v>-200290.071</v>
      </c>
    </row>
    <row r="27" spans="1:5" s="144" customFormat="1" ht="34.5" customHeight="1" x14ac:dyDescent="0.15">
      <c r="A27" s="146"/>
      <c r="B27" s="328">
        <v>19</v>
      </c>
      <c r="C27" s="559" t="s">
        <v>384</v>
      </c>
      <c r="D27" s="560"/>
      <c r="E27" s="331"/>
    </row>
    <row r="28" spans="1:5" s="144" customFormat="1" ht="14.25" customHeight="1" x14ac:dyDescent="0.15">
      <c r="A28" s="146"/>
      <c r="B28" s="328">
        <v>21</v>
      </c>
      <c r="C28" s="559" t="s">
        <v>385</v>
      </c>
      <c r="D28" s="560"/>
      <c r="E28" s="331"/>
    </row>
    <row r="29" spans="1:5" s="144" customFormat="1" ht="14.25" customHeight="1" x14ac:dyDescent="0.15">
      <c r="A29" s="146"/>
      <c r="B29" s="328">
        <v>22</v>
      </c>
      <c r="C29" s="329" t="s">
        <v>386</v>
      </c>
      <c r="D29" s="330"/>
      <c r="E29" s="331"/>
    </row>
    <row r="30" spans="1:5" s="144" customFormat="1" ht="14.25" customHeight="1" x14ac:dyDescent="0.15">
      <c r="A30" s="146"/>
      <c r="B30" s="328">
        <v>23</v>
      </c>
      <c r="C30" s="559" t="s">
        <v>387</v>
      </c>
      <c r="D30" s="560"/>
      <c r="E30" s="335"/>
    </row>
    <row r="31" spans="1:5" s="144" customFormat="1" ht="14.25" customHeight="1" x14ac:dyDescent="0.15">
      <c r="A31" s="146"/>
      <c r="B31" s="328">
        <v>24</v>
      </c>
      <c r="C31" s="329" t="s">
        <v>388</v>
      </c>
      <c r="D31" s="333"/>
      <c r="E31" s="331">
        <v>-7416.3779999999997</v>
      </c>
    </row>
    <row r="32" spans="1:5" s="144" customFormat="1" ht="14.25" customHeight="1" x14ac:dyDescent="0.15">
      <c r="A32" s="146"/>
      <c r="B32" s="328">
        <v>25</v>
      </c>
      <c r="C32" s="329" t="s">
        <v>389</v>
      </c>
      <c r="D32" s="333"/>
      <c r="E32" s="335"/>
    </row>
    <row r="33" spans="1:5" s="144" customFormat="1" ht="14.25" customHeight="1" x14ac:dyDescent="0.15">
      <c r="A33" s="146"/>
      <c r="B33" s="328" t="s">
        <v>166</v>
      </c>
      <c r="C33" s="329" t="s">
        <v>390</v>
      </c>
      <c r="D33" s="330"/>
      <c r="E33" s="331"/>
    </row>
    <row r="34" spans="1:5" s="144" customFormat="1" ht="14.25" customHeight="1" x14ac:dyDescent="0.15">
      <c r="A34" s="146"/>
      <c r="B34" s="328" t="s">
        <v>167</v>
      </c>
      <c r="C34" s="329" t="s">
        <v>391</v>
      </c>
      <c r="D34" s="330"/>
      <c r="E34" s="331"/>
    </row>
    <row r="35" spans="1:5" s="144" customFormat="1" ht="14.25" customHeight="1" x14ac:dyDescent="0.15">
      <c r="A35" s="146"/>
      <c r="B35" s="328">
        <v>27</v>
      </c>
      <c r="C35" s="329" t="s">
        <v>392</v>
      </c>
      <c r="D35" s="330"/>
      <c r="E35" s="331">
        <v>-1918.8910000000001</v>
      </c>
    </row>
    <row r="36" spans="1:5" s="144" customFormat="1" ht="14.25" customHeight="1" x14ac:dyDescent="0.15">
      <c r="A36" s="146"/>
      <c r="B36" s="328">
        <v>28</v>
      </c>
      <c r="C36" s="329" t="s">
        <v>393</v>
      </c>
      <c r="D36" s="330"/>
      <c r="E36" s="331">
        <f>SUM(E17:E35)</f>
        <v>-214131.90599999999</v>
      </c>
    </row>
    <row r="37" spans="1:5" s="144" customFormat="1" ht="14.25" customHeight="1" x14ac:dyDescent="0.15">
      <c r="A37" s="146"/>
      <c r="B37" s="337">
        <v>29</v>
      </c>
      <c r="C37" s="338" t="s">
        <v>394</v>
      </c>
      <c r="D37" s="339"/>
      <c r="E37" s="340">
        <f>E15+E36</f>
        <v>873478.09400000004</v>
      </c>
    </row>
    <row r="38" spans="1:5" s="144" customFormat="1" ht="14.25" customHeight="1" x14ac:dyDescent="0.15">
      <c r="A38" s="146"/>
      <c r="B38" s="341" t="s">
        <v>395</v>
      </c>
      <c r="C38" s="342"/>
      <c r="D38" s="342"/>
      <c r="E38" s="443"/>
    </row>
    <row r="39" spans="1:5" s="144" customFormat="1" ht="14.25" customHeight="1" x14ac:dyDescent="0.15">
      <c r="A39" s="146"/>
      <c r="B39" s="328">
        <v>30</v>
      </c>
      <c r="C39" s="329" t="s">
        <v>365</v>
      </c>
      <c r="D39" s="330"/>
      <c r="E39" s="331"/>
    </row>
    <row r="40" spans="1:5" s="144" customFormat="1" ht="14.25" customHeight="1" x14ac:dyDescent="0.15">
      <c r="A40" s="146"/>
      <c r="B40" s="328">
        <v>31</v>
      </c>
      <c r="C40" s="329" t="s">
        <v>396</v>
      </c>
      <c r="D40" s="333"/>
      <c r="E40" s="335"/>
    </row>
    <row r="41" spans="1:5" s="144" customFormat="1" ht="14.25" customHeight="1" x14ac:dyDescent="0.15">
      <c r="A41" s="146"/>
      <c r="B41" s="328">
        <v>32</v>
      </c>
      <c r="C41" s="329" t="s">
        <v>397</v>
      </c>
      <c r="D41" s="333"/>
      <c r="E41" s="335"/>
    </row>
    <row r="42" spans="1:5" s="144" customFormat="1" ht="14.25" customHeight="1" x14ac:dyDescent="0.15">
      <c r="A42" s="146"/>
      <c r="B42" s="328">
        <v>33</v>
      </c>
      <c r="C42" s="329" t="s">
        <v>398</v>
      </c>
      <c r="D42" s="330"/>
      <c r="E42" s="331"/>
    </row>
    <row r="43" spans="1:5" s="144" customFormat="1" ht="14.25" customHeight="1" x14ac:dyDescent="0.15">
      <c r="A43" s="146"/>
      <c r="B43" s="337">
        <v>36</v>
      </c>
      <c r="C43" s="338" t="s">
        <v>399</v>
      </c>
      <c r="D43" s="339"/>
      <c r="E43" s="340">
        <f>E39+E42</f>
        <v>0</v>
      </c>
    </row>
    <row r="44" spans="1:5" s="144" customFormat="1" ht="14.25" customHeight="1" x14ac:dyDescent="0.15">
      <c r="A44" s="146"/>
      <c r="B44" s="341" t="s">
        <v>400</v>
      </c>
      <c r="C44" s="342"/>
      <c r="D44" s="342"/>
      <c r="E44" s="443"/>
    </row>
    <row r="45" spans="1:5" s="144" customFormat="1" ht="14.25" customHeight="1" x14ac:dyDescent="0.15">
      <c r="A45" s="146"/>
      <c r="B45" s="328">
        <v>37</v>
      </c>
      <c r="C45" s="329" t="s">
        <v>401</v>
      </c>
      <c r="D45" s="330"/>
      <c r="E45" s="331"/>
    </row>
    <row r="46" spans="1:5" s="144" customFormat="1" ht="21" customHeight="1" x14ac:dyDescent="0.15">
      <c r="A46" s="146"/>
      <c r="B46" s="328">
        <v>38</v>
      </c>
      <c r="C46" s="329" t="s">
        <v>402</v>
      </c>
      <c r="D46" s="330"/>
      <c r="E46" s="331"/>
    </row>
    <row r="47" spans="1:5" s="144" customFormat="1" ht="30" customHeight="1" x14ac:dyDescent="0.15">
      <c r="A47" s="146"/>
      <c r="B47" s="328">
        <v>39</v>
      </c>
      <c r="C47" s="559" t="s">
        <v>403</v>
      </c>
      <c r="D47" s="560"/>
      <c r="E47" s="331">
        <v>-746.09699999999998</v>
      </c>
    </row>
    <row r="48" spans="1:5" s="144" customFormat="1" ht="14.25" customHeight="1" x14ac:dyDescent="0.15">
      <c r="A48" s="146"/>
      <c r="B48" s="328">
        <v>42</v>
      </c>
      <c r="C48" s="329" t="s">
        <v>404</v>
      </c>
      <c r="D48" s="330"/>
      <c r="E48" s="331">
        <v>-1172.7940000000001</v>
      </c>
    </row>
    <row r="49" spans="1:5" s="144" customFormat="1" ht="14.25" customHeight="1" x14ac:dyDescent="0.15">
      <c r="A49" s="146"/>
      <c r="B49" s="328">
        <v>43</v>
      </c>
      <c r="C49" s="329" t="s">
        <v>405</v>
      </c>
      <c r="D49" s="330"/>
      <c r="E49" s="331"/>
    </row>
    <row r="50" spans="1:5" s="144" customFormat="1" ht="14.25" customHeight="1" x14ac:dyDescent="0.15">
      <c r="A50" s="146"/>
      <c r="B50" s="337">
        <v>44</v>
      </c>
      <c r="C50" s="338" t="s">
        <v>354</v>
      </c>
      <c r="D50" s="339"/>
      <c r="E50" s="340">
        <f>E49+E43</f>
        <v>0</v>
      </c>
    </row>
    <row r="51" spans="1:5" s="144" customFormat="1" ht="14.25" customHeight="1" x14ac:dyDescent="0.15">
      <c r="A51" s="146"/>
      <c r="B51" s="337">
        <v>45</v>
      </c>
      <c r="C51" s="338" t="s">
        <v>406</v>
      </c>
      <c r="D51" s="339"/>
      <c r="E51" s="340">
        <f>E37</f>
        <v>873478.09400000004</v>
      </c>
    </row>
    <row r="52" spans="1:5" s="144" customFormat="1" ht="14.25" customHeight="1" x14ac:dyDescent="0.15">
      <c r="A52" s="146"/>
      <c r="B52" s="341" t="s">
        <v>407</v>
      </c>
      <c r="C52" s="342"/>
      <c r="D52" s="342"/>
      <c r="E52" s="443"/>
    </row>
    <row r="53" spans="1:5" s="144" customFormat="1" ht="14.25" customHeight="1" x14ac:dyDescent="0.15">
      <c r="A53" s="146"/>
      <c r="B53" s="328">
        <v>46</v>
      </c>
      <c r="C53" s="329" t="s">
        <v>365</v>
      </c>
      <c r="D53" s="330"/>
      <c r="E53" s="331"/>
    </row>
    <row r="54" spans="1:5" s="144" customFormat="1" ht="14.25" customHeight="1" x14ac:dyDescent="0.15">
      <c r="A54" s="146"/>
      <c r="B54" s="328">
        <v>47</v>
      </c>
      <c r="C54" s="329" t="s">
        <v>408</v>
      </c>
      <c r="D54" s="330"/>
      <c r="E54" s="331"/>
    </row>
    <row r="55" spans="1:5" s="144" customFormat="1" ht="14.25" customHeight="1" x14ac:dyDescent="0.15">
      <c r="A55" s="146"/>
      <c r="B55" s="328">
        <v>50</v>
      </c>
      <c r="C55" s="329" t="s">
        <v>409</v>
      </c>
      <c r="D55" s="330"/>
      <c r="E55" s="331"/>
    </row>
    <row r="56" spans="1:5" s="144" customFormat="1" ht="14.25" customHeight="1" x14ac:dyDescent="0.15">
      <c r="A56" s="146"/>
      <c r="B56" s="337">
        <v>51</v>
      </c>
      <c r="C56" s="338" t="s">
        <v>410</v>
      </c>
      <c r="D56" s="339"/>
      <c r="E56" s="340">
        <f>SUM(E53:E55)</f>
        <v>0</v>
      </c>
    </row>
    <row r="57" spans="1:5" s="144" customFormat="1" ht="14.25" customHeight="1" x14ac:dyDescent="0.15">
      <c r="A57" s="146"/>
      <c r="B57" s="341" t="s">
        <v>411</v>
      </c>
      <c r="C57" s="342"/>
      <c r="D57" s="342"/>
      <c r="E57" s="443"/>
    </row>
    <row r="58" spans="1:5" s="144" customFormat="1" ht="14.25" customHeight="1" x14ac:dyDescent="0.15">
      <c r="A58" s="146"/>
      <c r="B58" s="328">
        <v>52</v>
      </c>
      <c r="C58" s="329" t="s">
        <v>412</v>
      </c>
      <c r="D58" s="330"/>
      <c r="E58" s="331"/>
    </row>
    <row r="59" spans="1:5" s="144" customFormat="1" ht="14.25" customHeight="1" x14ac:dyDescent="0.15">
      <c r="A59" s="146"/>
      <c r="B59" s="328">
        <v>53</v>
      </c>
      <c r="C59" s="329" t="s">
        <v>413</v>
      </c>
      <c r="D59" s="330"/>
      <c r="E59" s="331"/>
    </row>
    <row r="60" spans="1:5" s="144" customFormat="1" ht="25.5" customHeight="1" x14ac:dyDescent="0.15">
      <c r="A60" s="146"/>
      <c r="B60" s="328">
        <v>54</v>
      </c>
      <c r="C60" s="559" t="s">
        <v>414</v>
      </c>
      <c r="D60" s="560"/>
      <c r="E60" s="331">
        <v>1172.7940000000001</v>
      </c>
    </row>
    <row r="61" spans="1:5" s="144" customFormat="1" ht="14.25" customHeight="1" x14ac:dyDescent="0.15">
      <c r="A61" s="146"/>
      <c r="B61" s="328" t="s">
        <v>233</v>
      </c>
      <c r="C61" s="329" t="s">
        <v>415</v>
      </c>
      <c r="D61" s="333"/>
      <c r="E61" s="335">
        <v>1172.7940000000001</v>
      </c>
    </row>
    <row r="62" spans="1:5" s="144" customFormat="1" ht="21" customHeight="1" x14ac:dyDescent="0.15">
      <c r="A62" s="146"/>
      <c r="B62" s="328" t="s">
        <v>234</v>
      </c>
      <c r="C62" s="329" t="s">
        <v>416</v>
      </c>
      <c r="D62" s="333"/>
      <c r="E62" s="335"/>
    </row>
    <row r="63" spans="1:5" s="144" customFormat="1" ht="27" customHeight="1" x14ac:dyDescent="0.15">
      <c r="A63" s="146"/>
      <c r="B63" s="328">
        <v>55</v>
      </c>
      <c r="C63" s="559" t="s">
        <v>417</v>
      </c>
      <c r="D63" s="560"/>
      <c r="E63" s="331"/>
    </row>
    <row r="64" spans="1:5" s="144" customFormat="1" ht="14.25" customHeight="1" x14ac:dyDescent="0.15">
      <c r="A64" s="146"/>
      <c r="B64" s="328">
        <v>57</v>
      </c>
      <c r="C64" s="329" t="s">
        <v>418</v>
      </c>
      <c r="D64" s="330"/>
      <c r="E64" s="331"/>
    </row>
    <row r="65" spans="1:5" s="144" customFormat="1" ht="14.25" customHeight="1" x14ac:dyDescent="0.15">
      <c r="A65" s="146"/>
      <c r="B65" s="337">
        <v>58</v>
      </c>
      <c r="C65" s="338" t="s">
        <v>355</v>
      </c>
      <c r="D65" s="339"/>
      <c r="E65" s="340"/>
    </row>
    <row r="66" spans="1:5" s="144" customFormat="1" ht="14.25" customHeight="1" x14ac:dyDescent="0.15">
      <c r="A66" s="146"/>
      <c r="B66" s="337">
        <v>59</v>
      </c>
      <c r="C66" s="338" t="s">
        <v>419</v>
      </c>
      <c r="D66" s="339"/>
      <c r="E66" s="340"/>
    </row>
    <row r="67" spans="1:5" s="144" customFormat="1" ht="14.25" customHeight="1" x14ac:dyDescent="0.15">
      <c r="A67" s="146"/>
      <c r="B67" s="337">
        <v>60</v>
      </c>
      <c r="C67" s="338" t="s">
        <v>420</v>
      </c>
      <c r="D67" s="339"/>
      <c r="E67" s="340">
        <v>3930439</v>
      </c>
    </row>
    <row r="68" spans="1:5" s="144" customFormat="1" ht="14.25" customHeight="1" x14ac:dyDescent="0.15">
      <c r="A68" s="146"/>
      <c r="B68" s="341" t="s">
        <v>421</v>
      </c>
      <c r="C68" s="342"/>
      <c r="D68" s="342"/>
      <c r="E68" s="343"/>
    </row>
    <row r="69" spans="1:5" s="144" customFormat="1" ht="14.25" customHeight="1" x14ac:dyDescent="0.15">
      <c r="A69" s="146"/>
      <c r="B69" s="328">
        <v>61</v>
      </c>
      <c r="C69" s="329" t="s">
        <v>422</v>
      </c>
      <c r="D69" s="330"/>
      <c r="E69" s="444">
        <f>E51/E67</f>
        <v>0.22223423235928608</v>
      </c>
    </row>
    <row r="70" spans="1:5" s="144" customFormat="1" ht="14.25" customHeight="1" x14ac:dyDescent="0.15">
      <c r="A70" s="146"/>
      <c r="B70" s="328">
        <v>62</v>
      </c>
      <c r="C70" s="329" t="s">
        <v>423</v>
      </c>
      <c r="D70" s="330"/>
      <c r="E70" s="444">
        <f>E51/E67</f>
        <v>0.22223423235928608</v>
      </c>
    </row>
    <row r="71" spans="1:5" s="144" customFormat="1" ht="14.25" customHeight="1" x14ac:dyDescent="0.15">
      <c r="A71" s="146"/>
      <c r="B71" s="328">
        <v>63</v>
      </c>
      <c r="C71" s="329" t="s">
        <v>424</v>
      </c>
      <c r="D71" s="330"/>
      <c r="E71" s="444">
        <f>E51/E67</f>
        <v>0.22223423235928608</v>
      </c>
    </row>
    <row r="72" spans="1:5" s="144" customFormat="1" ht="14.25" customHeight="1" x14ac:dyDescent="0.15">
      <c r="A72" s="146"/>
      <c r="B72" s="328">
        <v>64</v>
      </c>
      <c r="C72" s="329" t="s">
        <v>425</v>
      </c>
      <c r="D72" s="330"/>
      <c r="E72" s="344">
        <v>7.4999999999999997E-2</v>
      </c>
    </row>
    <row r="73" spans="1:5" s="144" customFormat="1" ht="14.25" customHeight="1" x14ac:dyDescent="0.15">
      <c r="A73" s="146"/>
      <c r="B73" s="328">
        <v>65</v>
      </c>
      <c r="C73" s="329" t="s">
        <v>426</v>
      </c>
      <c r="D73" s="330"/>
      <c r="E73" s="344">
        <v>2.5000000000000001E-2</v>
      </c>
    </row>
    <row r="74" spans="1:5" s="144" customFormat="1" ht="14.25" customHeight="1" x14ac:dyDescent="0.15">
      <c r="A74" s="146"/>
      <c r="B74" s="328">
        <v>66</v>
      </c>
      <c r="C74" s="329" t="s">
        <v>427</v>
      </c>
      <c r="D74" s="330"/>
      <c r="E74" s="344">
        <v>0.02</v>
      </c>
    </row>
    <row r="75" spans="1:5" s="144" customFormat="1" ht="14.25" customHeight="1" x14ac:dyDescent="0.15">
      <c r="A75" s="146"/>
      <c r="B75" s="328">
        <v>67</v>
      </c>
      <c r="C75" s="329" t="s">
        <v>428</v>
      </c>
      <c r="D75" s="330"/>
      <c r="E75" s="344">
        <v>0.03</v>
      </c>
    </row>
    <row r="76" spans="1:5" s="144" customFormat="1" ht="14.25" customHeight="1" x14ac:dyDescent="0.15">
      <c r="A76" s="146"/>
      <c r="B76" s="328">
        <v>68</v>
      </c>
      <c r="C76" s="329" t="s">
        <v>429</v>
      </c>
      <c r="D76" s="330"/>
      <c r="E76" s="344">
        <f>E69-E72</f>
        <v>0.14723423235928607</v>
      </c>
    </row>
    <row r="77" spans="1:5" s="144" customFormat="1" ht="14.25" customHeight="1" x14ac:dyDescent="0.15">
      <c r="A77" s="146"/>
      <c r="B77" s="556" t="s">
        <v>430</v>
      </c>
      <c r="C77" s="557"/>
      <c r="D77" s="557"/>
      <c r="E77" s="558"/>
    </row>
    <row r="78" spans="1:5" s="144" customFormat="1" ht="10.5" x14ac:dyDescent="0.15">
      <c r="A78" s="146"/>
      <c r="B78" s="328">
        <v>72</v>
      </c>
      <c r="C78" s="559" t="s">
        <v>431</v>
      </c>
      <c r="D78" s="560"/>
      <c r="E78" s="331"/>
    </row>
    <row r="79" spans="1:5" s="144" customFormat="1" ht="10.5" x14ac:dyDescent="0.15">
      <c r="A79" s="146"/>
      <c r="B79" s="328">
        <v>73</v>
      </c>
      <c r="C79" s="559" t="s">
        <v>432</v>
      </c>
      <c r="D79" s="560"/>
      <c r="E79" s="331"/>
    </row>
    <row r="80" spans="1:5" s="144" customFormat="1" ht="14.25" customHeight="1" x14ac:dyDescent="0.15">
      <c r="A80" s="146"/>
      <c r="B80" s="328">
        <v>75</v>
      </c>
      <c r="C80" s="329" t="s">
        <v>433</v>
      </c>
      <c r="D80" s="330"/>
      <c r="E80" s="331"/>
    </row>
    <row r="81" spans="1:5" s="144" customFormat="1" ht="14.25" customHeight="1" x14ac:dyDescent="0.15">
      <c r="A81" s="146"/>
      <c r="B81" s="341" t="s">
        <v>434</v>
      </c>
      <c r="C81" s="342"/>
      <c r="D81" s="342"/>
      <c r="E81" s="343"/>
    </row>
    <row r="82" spans="1:5" s="144" customFormat="1" ht="14.25" customHeight="1" x14ac:dyDescent="0.15">
      <c r="A82" s="146"/>
      <c r="B82" s="328">
        <v>76</v>
      </c>
      <c r="C82" s="329" t="s">
        <v>435</v>
      </c>
      <c r="D82" s="330"/>
      <c r="E82" s="331"/>
    </row>
    <row r="83" spans="1:5" s="144" customFormat="1" ht="14.25" customHeight="1" x14ac:dyDescent="0.15">
      <c r="A83" s="146"/>
      <c r="B83" s="328">
        <v>77</v>
      </c>
      <c r="C83" s="329" t="s">
        <v>436</v>
      </c>
      <c r="D83" s="330"/>
      <c r="E83" s="331"/>
    </row>
    <row r="84" spans="1:5" s="144" customFormat="1" ht="15" customHeight="1" x14ac:dyDescent="0.15">
      <c r="A84" s="146"/>
      <c r="B84" s="328">
        <v>78</v>
      </c>
      <c r="C84" s="329" t="s">
        <v>409</v>
      </c>
      <c r="D84" s="330"/>
      <c r="E84" s="331"/>
    </row>
    <row r="85" spans="1:5" s="144" customFormat="1" ht="15" customHeight="1" thickBot="1" x14ac:dyDescent="0.2">
      <c r="A85" s="146"/>
      <c r="B85" s="345">
        <v>79</v>
      </c>
      <c r="C85" s="346" t="s">
        <v>437</v>
      </c>
      <c r="D85" s="347"/>
      <c r="E85" s="348"/>
    </row>
    <row r="86" spans="1:5" s="144" customFormat="1" ht="15" customHeight="1" x14ac:dyDescent="0.15">
      <c r="A86" s="146"/>
      <c r="B86" s="341" t="s">
        <v>438</v>
      </c>
      <c r="C86" s="342"/>
      <c r="D86" s="342"/>
      <c r="E86" s="343"/>
    </row>
    <row r="87" spans="1:5" s="144" customFormat="1" ht="15" customHeight="1" x14ac:dyDescent="0.15">
      <c r="A87" s="146"/>
      <c r="B87" s="328">
        <v>80</v>
      </c>
      <c r="C87" s="329" t="s">
        <v>439</v>
      </c>
      <c r="D87" s="330"/>
      <c r="E87" s="331"/>
    </row>
    <row r="88" spans="1:5" s="144" customFormat="1" ht="15" customHeight="1" x14ac:dyDescent="0.15">
      <c r="A88" s="146"/>
      <c r="B88" s="328">
        <v>81</v>
      </c>
      <c r="C88" s="329" t="s">
        <v>440</v>
      </c>
      <c r="D88" s="330"/>
      <c r="E88" s="331"/>
    </row>
    <row r="89" spans="1:5" s="144" customFormat="1" ht="15" customHeight="1" x14ac:dyDescent="0.15">
      <c r="A89" s="146"/>
      <c r="B89" s="328">
        <v>82</v>
      </c>
      <c r="C89" s="329" t="s">
        <v>441</v>
      </c>
      <c r="D89" s="330"/>
      <c r="E89" s="331"/>
    </row>
    <row r="90" spans="1:5" s="144" customFormat="1" ht="15" customHeight="1" x14ac:dyDescent="0.15">
      <c r="A90" s="146"/>
      <c r="B90" s="328">
        <v>83</v>
      </c>
      <c r="C90" s="329" t="s">
        <v>442</v>
      </c>
      <c r="D90" s="330"/>
      <c r="E90" s="331"/>
    </row>
    <row r="91" spans="1:5" s="145" customFormat="1" ht="15" customHeight="1" x14ac:dyDescent="0.15">
      <c r="B91" s="328">
        <v>84</v>
      </c>
      <c r="C91" s="329" t="s">
        <v>443</v>
      </c>
      <c r="D91" s="330"/>
      <c r="E91" s="331"/>
    </row>
    <row r="92" spans="1:5" s="145" customFormat="1" ht="15" customHeight="1" x14ac:dyDescent="0.15">
      <c r="B92" s="328">
        <v>85</v>
      </c>
      <c r="C92" s="329" t="s">
        <v>444</v>
      </c>
      <c r="D92" s="330"/>
      <c r="E92" s="331"/>
    </row>
    <row r="93" spans="1:5" s="145" customFormat="1" ht="15" customHeight="1" x14ac:dyDescent="0.15">
      <c r="B93" s="25"/>
      <c r="C93" s="129"/>
      <c r="D93" s="129"/>
      <c r="E93" s="127"/>
    </row>
    <row r="94" spans="1:5" s="145" customFormat="1" ht="15" customHeight="1" x14ac:dyDescent="0.15">
      <c r="B94" s="349" t="s">
        <v>445</v>
      </c>
      <c r="C94" s="350"/>
      <c r="D94" s="351"/>
      <c r="E94" s="352"/>
    </row>
    <row r="95" spans="1:5" s="145" customFormat="1" ht="15" customHeight="1" x14ac:dyDescent="0.15">
      <c r="B95" s="353"/>
      <c r="C95" s="354"/>
      <c r="D95" s="355" t="s">
        <v>394</v>
      </c>
      <c r="E95" s="356">
        <v>993199</v>
      </c>
    </row>
    <row r="96" spans="1:5" s="145" customFormat="1" ht="15" customHeight="1" x14ac:dyDescent="0.15">
      <c r="B96" s="353"/>
      <c r="C96" s="354"/>
      <c r="D96" s="355" t="s">
        <v>406</v>
      </c>
      <c r="E96" s="356">
        <v>1002949</v>
      </c>
    </row>
    <row r="97" spans="1:9" s="145" customFormat="1" ht="15" customHeight="1" x14ac:dyDescent="0.15">
      <c r="B97" s="353"/>
      <c r="C97" s="354"/>
      <c r="D97" s="355" t="s">
        <v>419</v>
      </c>
      <c r="E97" s="356">
        <v>1017350</v>
      </c>
    </row>
    <row r="98" spans="1:9" s="145" customFormat="1" ht="15" customHeight="1" x14ac:dyDescent="0.15">
      <c r="B98" s="353"/>
      <c r="C98" s="354"/>
      <c r="D98" s="355" t="s">
        <v>446</v>
      </c>
      <c r="E98" s="356">
        <v>4551899</v>
      </c>
    </row>
    <row r="99" spans="1:9" s="145" customFormat="1" ht="15" customHeight="1" x14ac:dyDescent="0.15">
      <c r="B99" s="353"/>
      <c r="C99" s="354"/>
      <c r="D99" s="355" t="s">
        <v>422</v>
      </c>
      <c r="E99" s="357">
        <f>E95/E98</f>
        <v>0.21819442830343994</v>
      </c>
    </row>
    <row r="100" spans="1:9" s="140" customFormat="1" ht="15" customHeight="1" x14ac:dyDescent="0.2">
      <c r="A100" s="141"/>
      <c r="B100" s="353"/>
      <c r="C100" s="354"/>
      <c r="D100" s="355" t="s">
        <v>423</v>
      </c>
      <c r="E100" s="357">
        <f>E96/E98</f>
        <v>0.22033639147090039</v>
      </c>
      <c r="F100" s="145"/>
      <c r="G100" s="145"/>
    </row>
    <row r="101" spans="1:9" ht="15" customHeight="1" x14ac:dyDescent="0.2">
      <c r="A101" s="126"/>
      <c r="B101" s="358"/>
      <c r="C101" s="359"/>
      <c r="D101" s="355" t="s">
        <v>424</v>
      </c>
      <c r="E101" s="357">
        <f>E97/E98</f>
        <v>0.22350012599137195</v>
      </c>
      <c r="F101" s="145"/>
    </row>
    <row r="105" spans="1:9" x14ac:dyDescent="0.2">
      <c r="I105" s="139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>
    <tabColor theme="9" tint="-0.249977111117893"/>
  </sheetPr>
  <dimension ref="A1:G19"/>
  <sheetViews>
    <sheetView zoomScaleNormal="100" workbookViewId="0">
      <selection activeCell="G35" sqref="G35"/>
    </sheetView>
  </sheetViews>
  <sheetFormatPr baseColWidth="10" defaultRowHeight="14.25" x14ac:dyDescent="0.2"/>
  <cols>
    <col min="1" max="2" width="4.28515625" style="21" customWidth="1"/>
    <col min="3" max="3" width="2.140625" style="21" customWidth="1"/>
    <col min="4" max="4" width="50.85546875" style="21" customWidth="1"/>
    <col min="5" max="6" width="14.28515625" style="21" customWidth="1"/>
    <col min="7" max="7" width="24.710937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0</v>
      </c>
      <c r="B2" s="23"/>
      <c r="C2" s="23"/>
      <c r="D2" s="23"/>
      <c r="E2" s="24"/>
      <c r="F2" s="24"/>
      <c r="G2" s="24"/>
    </row>
    <row r="3" spans="1:7" ht="14.25" customHeight="1" x14ac:dyDescent="0.2">
      <c r="A3" s="22"/>
      <c r="B3" s="23"/>
      <c r="C3" s="23"/>
      <c r="D3" s="23"/>
      <c r="E3" s="24"/>
      <c r="F3" s="24"/>
      <c r="G3" s="24"/>
    </row>
    <row r="4" spans="1:7" ht="14.25" customHeight="1" x14ac:dyDescent="0.2">
      <c r="A4" s="22"/>
      <c r="B4" s="25" t="s">
        <v>362</v>
      </c>
      <c r="C4" s="25"/>
      <c r="D4" s="26"/>
      <c r="E4" s="24"/>
      <c r="F4" s="24"/>
      <c r="G4" s="24"/>
    </row>
    <row r="5" spans="1:7" ht="14.25" customHeight="1" x14ac:dyDescent="0.2">
      <c r="A5" s="22"/>
      <c r="B5" s="360"/>
      <c r="C5" s="360"/>
      <c r="D5" s="360"/>
      <c r="E5" s="361"/>
      <c r="F5" s="361"/>
      <c r="G5" s="361"/>
    </row>
    <row r="6" spans="1:7" ht="14.25" customHeight="1" x14ac:dyDescent="0.2">
      <c r="B6" s="31"/>
      <c r="C6" s="31"/>
      <c r="D6" s="31"/>
      <c r="E6" s="317"/>
      <c r="F6" s="317"/>
      <c r="G6" s="317"/>
    </row>
    <row r="7" spans="1:7" ht="15" thickBot="1" x14ac:dyDescent="0.25">
      <c r="B7" s="23"/>
      <c r="C7" s="23"/>
      <c r="D7" s="23"/>
      <c r="E7" s="24"/>
      <c r="F7" s="24"/>
      <c r="G7" s="24"/>
    </row>
    <row r="8" spans="1:7" ht="19.5" customHeight="1" x14ac:dyDescent="0.2">
      <c r="B8" s="365"/>
      <c r="C8" s="365"/>
      <c r="D8" s="365"/>
      <c r="E8" s="366" t="s">
        <v>43</v>
      </c>
      <c r="F8" s="367" t="s">
        <v>44</v>
      </c>
      <c r="G8" s="368" t="s">
        <v>45</v>
      </c>
    </row>
    <row r="9" spans="1:7" ht="35.25" customHeight="1" x14ac:dyDescent="0.2">
      <c r="B9" s="369"/>
      <c r="C9" s="369"/>
      <c r="D9" s="370"/>
      <c r="E9" s="561" t="s">
        <v>95</v>
      </c>
      <c r="F9" s="562"/>
      <c r="G9" s="371" t="s">
        <v>447</v>
      </c>
    </row>
    <row r="10" spans="1:7" ht="14.25" customHeight="1" thickBot="1" x14ac:dyDescent="0.25">
      <c r="B10" s="369"/>
      <c r="C10" s="369"/>
      <c r="D10" s="369"/>
      <c r="E10" s="445">
        <v>44196</v>
      </c>
      <c r="F10" s="446">
        <v>43830</v>
      </c>
      <c r="G10" s="447">
        <v>44196</v>
      </c>
    </row>
    <row r="11" spans="1:7" ht="14.25" customHeight="1" x14ac:dyDescent="0.2">
      <c r="B11" s="372">
        <v>1</v>
      </c>
      <c r="C11" s="373" t="s">
        <v>448</v>
      </c>
      <c r="D11" s="374"/>
      <c r="E11" s="375">
        <v>3604082.5720000002</v>
      </c>
      <c r="F11" s="375">
        <v>3371966</v>
      </c>
      <c r="G11" s="376">
        <f>E11*8%</f>
        <v>288326.60576000001</v>
      </c>
    </row>
    <row r="12" spans="1:7" ht="14.25" customHeight="1" x14ac:dyDescent="0.2">
      <c r="B12" s="377">
        <v>2</v>
      </c>
      <c r="C12" s="378" t="s">
        <v>449</v>
      </c>
      <c r="D12" s="379"/>
      <c r="E12" s="380">
        <v>3604082.5720000002</v>
      </c>
      <c r="F12" s="381">
        <v>3371966</v>
      </c>
      <c r="G12" s="382">
        <f t="shared" ref="G12:G17" si="0">E12*8%</f>
        <v>288326.60576000001</v>
      </c>
    </row>
    <row r="13" spans="1:7" ht="14.25" customHeight="1" x14ac:dyDescent="0.2">
      <c r="B13" s="383">
        <v>6</v>
      </c>
      <c r="C13" s="384" t="s">
        <v>450</v>
      </c>
      <c r="D13" s="385"/>
      <c r="E13" s="386">
        <v>4225.6750000000002</v>
      </c>
      <c r="F13" s="386">
        <v>193</v>
      </c>
      <c r="G13" s="382">
        <f t="shared" si="0"/>
        <v>338.05400000000003</v>
      </c>
    </row>
    <row r="14" spans="1:7" ht="14.25" customHeight="1" x14ac:dyDescent="0.2">
      <c r="B14" s="383">
        <v>23</v>
      </c>
      <c r="C14" s="384" t="s">
        <v>451</v>
      </c>
      <c r="D14" s="387"/>
      <c r="E14" s="386">
        <v>322131.25</v>
      </c>
      <c r="F14" s="386">
        <v>274731</v>
      </c>
      <c r="G14" s="382">
        <f t="shared" si="0"/>
        <v>25770.5</v>
      </c>
    </row>
    <row r="15" spans="1:7" ht="14.25" customHeight="1" x14ac:dyDescent="0.2">
      <c r="B15" s="388">
        <v>24</v>
      </c>
      <c r="C15" s="384" t="s">
        <v>452</v>
      </c>
      <c r="D15" s="387"/>
      <c r="E15" s="386">
        <v>322131.25</v>
      </c>
      <c r="F15" s="386">
        <v>274731</v>
      </c>
      <c r="G15" s="382">
        <f t="shared" si="0"/>
        <v>25770.5</v>
      </c>
    </row>
    <row r="16" spans="1:7" ht="14.25" customHeight="1" x14ac:dyDescent="0.2">
      <c r="B16" s="388"/>
      <c r="C16" s="389" t="s">
        <v>453</v>
      </c>
      <c r="D16" s="390"/>
      <c r="E16" s="391">
        <f>4551899-E14-E11-E13</f>
        <v>621459.50299999979</v>
      </c>
      <c r="F16" s="391">
        <f>4433144-F14-F13-F11</f>
        <v>786254</v>
      </c>
      <c r="G16" s="382">
        <f t="shared" si="0"/>
        <v>49716.760239999981</v>
      </c>
    </row>
    <row r="17" spans="2:7" ht="14.25" customHeight="1" thickBot="1" x14ac:dyDescent="0.25">
      <c r="B17" s="392">
        <v>29</v>
      </c>
      <c r="C17" s="393" t="s">
        <v>454</v>
      </c>
      <c r="D17" s="394"/>
      <c r="E17" s="395">
        <f>E11+E14+E16+E13</f>
        <v>4551899</v>
      </c>
      <c r="F17" s="395">
        <f>F11+F14+F16+F13</f>
        <v>4433144</v>
      </c>
      <c r="G17" s="396">
        <f t="shared" si="0"/>
        <v>364151.92</v>
      </c>
    </row>
    <row r="18" spans="2:7" ht="14.25" customHeight="1" x14ac:dyDescent="0.2">
      <c r="B18" s="362"/>
      <c r="C18" s="322"/>
      <c r="D18" s="321"/>
      <c r="E18" s="363"/>
      <c r="F18" s="363"/>
      <c r="G18" s="363"/>
    </row>
    <row r="19" spans="2:7" ht="14.25" customHeight="1" x14ac:dyDescent="0.2">
      <c r="B19" s="362"/>
      <c r="C19" s="364"/>
      <c r="D19" s="364"/>
      <c r="E19" s="363"/>
      <c r="F19" s="363"/>
      <c r="G19" s="363"/>
    </row>
  </sheetData>
  <mergeCells count="1"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H62"/>
  <sheetViews>
    <sheetView topLeftCell="A22" zoomScale="110" zoomScaleNormal="110" workbookViewId="0">
      <selection activeCell="D48" sqref="D48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3" width="100.42578125" style="21" customWidth="1"/>
    <col min="4" max="11" width="11.42578125" style="21" customWidth="1"/>
    <col min="12" max="16384" width="11.42578125" style="21"/>
  </cols>
  <sheetData>
    <row r="1" spans="1:5" ht="18.75" customHeight="1" x14ac:dyDescent="0.2"/>
    <row r="2" spans="1:5" ht="18.75" customHeight="1" x14ac:dyDescent="0.2">
      <c r="A2" s="22" t="s">
        <v>138</v>
      </c>
      <c r="B2" s="22"/>
      <c r="C2" s="22"/>
    </row>
    <row r="3" spans="1:5" ht="14.25" customHeight="1" x14ac:dyDescent="0.2"/>
    <row r="4" spans="1:5" ht="14.25" customHeight="1" x14ac:dyDescent="0.2">
      <c r="B4" s="25" t="s">
        <v>532</v>
      </c>
      <c r="C4" s="25"/>
    </row>
    <row r="5" spans="1:5" ht="14.25" customHeight="1" x14ac:dyDescent="0.2">
      <c r="B5" s="397"/>
      <c r="C5" s="397"/>
      <c r="D5" s="316"/>
    </row>
    <row r="6" spans="1:5" x14ac:dyDescent="0.2">
      <c r="B6" s="398" t="s">
        <v>455</v>
      </c>
      <c r="C6" s="399"/>
      <c r="D6" s="400">
        <v>44196</v>
      </c>
      <c r="E6" s="401">
        <v>43830</v>
      </c>
    </row>
    <row r="7" spans="1:5" ht="14.25" customHeight="1" x14ac:dyDescent="0.2">
      <c r="B7" s="402" t="s">
        <v>456</v>
      </c>
      <c r="C7" s="403"/>
      <c r="D7" s="404"/>
      <c r="E7" s="405"/>
    </row>
    <row r="8" spans="1:5" ht="14.25" customHeight="1" x14ac:dyDescent="0.2">
      <c r="B8" s="402" t="s">
        <v>457</v>
      </c>
      <c r="C8" s="403"/>
      <c r="D8" s="406"/>
      <c r="E8" s="405"/>
    </row>
    <row r="9" spans="1:5" ht="14.25" customHeight="1" x14ac:dyDescent="0.2">
      <c r="B9" s="402" t="s">
        <v>458</v>
      </c>
      <c r="C9" s="403"/>
      <c r="D9" s="406"/>
      <c r="E9" s="405"/>
    </row>
    <row r="10" spans="1:5" ht="14.25" customHeight="1" x14ac:dyDescent="0.2">
      <c r="B10" s="402" t="s">
        <v>459</v>
      </c>
      <c r="C10" s="403"/>
      <c r="D10" s="406"/>
      <c r="E10" s="405"/>
    </row>
    <row r="11" spans="1:5" ht="14.25" customHeight="1" x14ac:dyDescent="0.2">
      <c r="B11" s="402" t="s">
        <v>460</v>
      </c>
      <c r="C11" s="403"/>
      <c r="D11" s="406"/>
      <c r="E11" s="405"/>
    </row>
    <row r="12" spans="1:5" ht="14.25" customHeight="1" x14ac:dyDescent="0.2">
      <c r="B12" s="402" t="s">
        <v>461</v>
      </c>
      <c r="C12" s="403"/>
      <c r="D12" s="406">
        <v>2625</v>
      </c>
      <c r="E12" s="405">
        <v>250</v>
      </c>
    </row>
    <row r="13" spans="1:5" ht="14.25" customHeight="1" x14ac:dyDescent="0.2">
      <c r="B13" s="402" t="s">
        <v>462</v>
      </c>
      <c r="C13" s="403"/>
      <c r="D13" s="406"/>
      <c r="E13" s="405"/>
    </row>
    <row r="14" spans="1:5" ht="14.25" customHeight="1" x14ac:dyDescent="0.2">
      <c r="B14" s="402" t="s">
        <v>463</v>
      </c>
      <c r="C14" s="403"/>
      <c r="D14" s="406"/>
      <c r="E14" s="405"/>
    </row>
    <row r="15" spans="1:5" ht="14.25" customHeight="1" x14ac:dyDescent="0.2">
      <c r="B15" s="402" t="s">
        <v>464</v>
      </c>
      <c r="C15" s="403"/>
      <c r="D15" s="406"/>
      <c r="E15" s="405"/>
    </row>
    <row r="16" spans="1:5" ht="14.25" customHeight="1" x14ac:dyDescent="0.2">
      <c r="B16" s="402" t="s">
        <v>465</v>
      </c>
      <c r="C16" s="403"/>
      <c r="D16" s="406"/>
      <c r="E16" s="405"/>
    </row>
    <row r="17" spans="2:5" ht="14.25" customHeight="1" x14ac:dyDescent="0.2">
      <c r="B17" s="402" t="s">
        <v>466</v>
      </c>
      <c r="C17" s="403"/>
      <c r="D17" s="406"/>
      <c r="E17" s="405"/>
    </row>
    <row r="18" spans="2:5" ht="14.25" customHeight="1" x14ac:dyDescent="0.2">
      <c r="B18" s="402" t="s">
        <v>467</v>
      </c>
      <c r="C18" s="403"/>
      <c r="D18" s="406"/>
      <c r="E18" s="405"/>
    </row>
    <row r="19" spans="2:5" ht="14.25" customHeight="1" x14ac:dyDescent="0.2">
      <c r="B19" s="402" t="s">
        <v>468</v>
      </c>
      <c r="C19" s="403"/>
      <c r="D19" s="406"/>
      <c r="E19" s="405"/>
    </row>
    <row r="20" spans="2:5" ht="14.25" customHeight="1" x14ac:dyDescent="0.2">
      <c r="B20" s="402" t="s">
        <v>469</v>
      </c>
      <c r="C20" s="403"/>
      <c r="D20" s="406"/>
      <c r="E20" s="405"/>
    </row>
    <row r="21" spans="2:5" ht="14.25" customHeight="1" x14ac:dyDescent="0.2">
      <c r="B21" s="402" t="s">
        <v>470</v>
      </c>
      <c r="C21" s="403"/>
      <c r="D21" s="406">
        <v>434.07299999999998</v>
      </c>
      <c r="E21" s="405"/>
    </row>
    <row r="22" spans="2:5" ht="14.25" customHeight="1" x14ac:dyDescent="0.2">
      <c r="B22" s="402" t="s">
        <v>471</v>
      </c>
      <c r="C22" s="403"/>
      <c r="D22" s="406">
        <v>62900.756000000001</v>
      </c>
      <c r="E22" s="405">
        <v>44069.805999999997</v>
      </c>
    </row>
    <row r="23" spans="2:5" ht="14.25" customHeight="1" x14ac:dyDescent="0.2">
      <c r="B23" s="402" t="s">
        <v>472</v>
      </c>
      <c r="C23" s="403"/>
      <c r="D23" s="406">
        <v>128338.912</v>
      </c>
      <c r="E23" s="405">
        <v>151825.97</v>
      </c>
    </row>
    <row r="24" spans="2:5" ht="14.25" customHeight="1" x14ac:dyDescent="0.2">
      <c r="B24" s="402" t="s">
        <v>473</v>
      </c>
      <c r="C24" s="403"/>
      <c r="D24" s="406"/>
      <c r="E24" s="405"/>
    </row>
    <row r="25" spans="2:5" ht="14.25" customHeight="1" x14ac:dyDescent="0.2">
      <c r="B25" s="402" t="s">
        <v>474</v>
      </c>
      <c r="C25" s="403"/>
      <c r="D25" s="406">
        <v>6953126.4610000001</v>
      </c>
      <c r="E25" s="405">
        <v>5783965.6260000002</v>
      </c>
    </row>
    <row r="26" spans="2:5" ht="14.25" customHeight="1" x14ac:dyDescent="0.2">
      <c r="B26" s="402" t="s">
        <v>475</v>
      </c>
      <c r="C26" s="403"/>
      <c r="D26" s="406"/>
      <c r="E26" s="405"/>
    </row>
    <row r="27" spans="2:5" ht="14.25" customHeight="1" x14ac:dyDescent="0.2">
      <c r="B27" s="402" t="s">
        <v>476</v>
      </c>
      <c r="C27" s="403"/>
      <c r="D27" s="406"/>
      <c r="E27" s="405"/>
    </row>
    <row r="28" spans="2:5" ht="14.25" customHeight="1" x14ac:dyDescent="0.2">
      <c r="B28" s="402" t="s">
        <v>477</v>
      </c>
      <c r="C28" s="403"/>
      <c r="D28" s="406"/>
      <c r="E28" s="405"/>
    </row>
    <row r="29" spans="2:5" ht="14.25" customHeight="1" x14ac:dyDescent="0.2">
      <c r="B29" s="402" t="s">
        <v>478</v>
      </c>
      <c r="C29" s="403"/>
      <c r="D29" s="406"/>
      <c r="E29" s="405"/>
    </row>
    <row r="30" spans="2:5" ht="14.25" customHeight="1" x14ac:dyDescent="0.2">
      <c r="B30" s="402" t="s">
        <v>479</v>
      </c>
      <c r="C30" s="403"/>
      <c r="D30" s="406"/>
      <c r="E30" s="405"/>
    </row>
    <row r="31" spans="2:5" x14ac:dyDescent="0.2">
      <c r="B31" s="402" t="s">
        <v>480</v>
      </c>
      <c r="C31" s="403"/>
      <c r="D31" s="406"/>
      <c r="E31" s="405"/>
    </row>
    <row r="32" spans="2:5" x14ac:dyDescent="0.2">
      <c r="B32" s="402" t="s">
        <v>481</v>
      </c>
      <c r="C32" s="403"/>
      <c r="D32" s="406"/>
      <c r="E32" s="405"/>
    </row>
    <row r="33" spans="2:5" x14ac:dyDescent="0.2">
      <c r="B33" s="402" t="s">
        <v>482</v>
      </c>
      <c r="C33" s="403"/>
      <c r="D33" s="406">
        <v>-4506.5659999999998</v>
      </c>
      <c r="E33" s="405"/>
    </row>
    <row r="34" spans="2:5" x14ac:dyDescent="0.2">
      <c r="B34" s="402" t="s">
        <v>483</v>
      </c>
      <c r="C34" s="403"/>
      <c r="D34" s="406"/>
      <c r="E34" s="405"/>
    </row>
    <row r="35" spans="2:5" x14ac:dyDescent="0.2">
      <c r="B35" s="402" t="s">
        <v>484</v>
      </c>
      <c r="C35" s="403"/>
      <c r="D35" s="406">
        <f>SUM(D11:D34)</f>
        <v>7142918.6360000009</v>
      </c>
      <c r="E35" s="406">
        <f>SUM(E11:E34)</f>
        <v>5980111.4019999998</v>
      </c>
    </row>
    <row r="36" spans="2:5" x14ac:dyDescent="0.2">
      <c r="B36" s="402" t="s">
        <v>485</v>
      </c>
      <c r="C36" s="403"/>
      <c r="D36" s="406"/>
      <c r="E36" s="405"/>
    </row>
    <row r="37" spans="2:5" x14ac:dyDescent="0.2">
      <c r="B37" s="407" t="s">
        <v>486</v>
      </c>
      <c r="C37" s="399"/>
      <c r="D37" s="408"/>
      <c r="E37" s="409"/>
    </row>
    <row r="38" spans="2:5" x14ac:dyDescent="0.2">
      <c r="B38" s="402" t="s">
        <v>487</v>
      </c>
      <c r="C38" s="403"/>
      <c r="D38" s="406">
        <v>873478.24399999995</v>
      </c>
      <c r="E38" s="405">
        <v>703335.85699999996</v>
      </c>
    </row>
    <row r="39" spans="2:5" x14ac:dyDescent="0.2">
      <c r="B39" s="402" t="s">
        <v>488</v>
      </c>
      <c r="C39" s="403"/>
      <c r="D39" s="406">
        <v>873478</v>
      </c>
      <c r="E39" s="405">
        <v>703335.85699999996</v>
      </c>
    </row>
    <row r="40" spans="2:5" x14ac:dyDescent="0.2">
      <c r="B40" s="407" t="s">
        <v>489</v>
      </c>
      <c r="C40" s="399"/>
      <c r="D40" s="408"/>
      <c r="E40" s="409"/>
    </row>
    <row r="41" spans="2:5" x14ac:dyDescent="0.2">
      <c r="B41" s="402" t="s">
        <v>489</v>
      </c>
      <c r="C41" s="403"/>
      <c r="D41" s="410">
        <f>D39/D35</f>
        <v>0.12228586723607751</v>
      </c>
      <c r="E41" s="410">
        <f>E39/E35</f>
        <v>0.11761250079133559</v>
      </c>
    </row>
    <row r="42" spans="2:5" x14ac:dyDescent="0.2">
      <c r="B42" s="411" t="s">
        <v>490</v>
      </c>
      <c r="C42" s="412"/>
      <c r="D42" s="413">
        <f>D39/D35</f>
        <v>0.12228586723607751</v>
      </c>
      <c r="E42" s="413">
        <f>E39/E35</f>
        <v>0.11761250079133559</v>
      </c>
    </row>
    <row r="43" spans="2:5" x14ac:dyDescent="0.2">
      <c r="B43" s="314"/>
      <c r="C43" s="314"/>
      <c r="D43" s="414"/>
      <c r="E43" s="415"/>
    </row>
    <row r="44" spans="2:5" x14ac:dyDescent="0.2">
      <c r="B44" s="314"/>
      <c r="C44" s="314"/>
      <c r="D44" s="414"/>
      <c r="E44" s="415"/>
    </row>
    <row r="45" spans="2:5" x14ac:dyDescent="0.2">
      <c r="B45" s="416" t="s">
        <v>491</v>
      </c>
      <c r="C45" s="417"/>
      <c r="D45" s="400">
        <v>43830</v>
      </c>
      <c r="E45" s="400">
        <v>43465</v>
      </c>
    </row>
    <row r="46" spans="2:5" x14ac:dyDescent="0.2">
      <c r="B46" s="418" t="s">
        <v>484</v>
      </c>
      <c r="C46" s="419"/>
      <c r="D46" s="420">
        <v>9476948.9590000007</v>
      </c>
      <c r="E46" s="420">
        <v>8121263</v>
      </c>
    </row>
    <row r="47" spans="2:5" x14ac:dyDescent="0.2">
      <c r="B47" s="402" t="s">
        <v>487</v>
      </c>
      <c r="C47" s="421"/>
      <c r="D47" s="406">
        <v>999324.00699999998</v>
      </c>
      <c r="E47" s="406">
        <v>845247</v>
      </c>
    </row>
    <row r="48" spans="2:5" x14ac:dyDescent="0.2">
      <c r="B48" s="411" t="s">
        <v>489</v>
      </c>
      <c r="C48" s="422"/>
      <c r="D48" s="423">
        <f>D47/D46</f>
        <v>0.10544786210449822</v>
      </c>
      <c r="E48" s="423">
        <f>E47/E46</f>
        <v>0.10407826959919904</v>
      </c>
    </row>
    <row r="49" spans="2:8" x14ac:dyDescent="0.2">
      <c r="B49" s="25"/>
      <c r="C49" s="25"/>
    </row>
    <row r="50" spans="2:8" x14ac:dyDescent="0.2">
      <c r="B50" s="25"/>
      <c r="C50" s="25"/>
    </row>
    <row r="51" spans="2:8" x14ac:dyDescent="0.2">
      <c r="B51" s="25"/>
      <c r="C51" s="25"/>
    </row>
    <row r="52" spans="2:8" x14ac:dyDescent="0.2">
      <c r="B52" s="25"/>
      <c r="C52" s="25"/>
    </row>
    <row r="53" spans="2:8" x14ac:dyDescent="0.2">
      <c r="B53" s="25"/>
      <c r="C53" s="25"/>
    </row>
    <row r="54" spans="2:8" x14ac:dyDescent="0.2">
      <c r="B54" s="25"/>
      <c r="C54" s="25"/>
    </row>
    <row r="55" spans="2:8" x14ac:dyDescent="0.2">
      <c r="B55" s="25"/>
      <c r="C55" s="25"/>
    </row>
    <row r="56" spans="2:8" x14ac:dyDescent="0.2">
      <c r="B56" s="25"/>
      <c r="C56" s="25"/>
    </row>
    <row r="57" spans="2:8" x14ac:dyDescent="0.2">
      <c r="B57" s="25"/>
      <c r="C57" s="25"/>
    </row>
    <row r="58" spans="2:8" x14ac:dyDescent="0.2">
      <c r="B58" s="25"/>
      <c r="C58" s="25"/>
    </row>
    <row r="59" spans="2:8" x14ac:dyDescent="0.2">
      <c r="B59" s="25"/>
      <c r="C59" s="25"/>
    </row>
    <row r="60" spans="2:8" x14ac:dyDescent="0.2">
      <c r="B60" s="25"/>
      <c r="C60" s="25"/>
    </row>
    <row r="61" spans="2:8" x14ac:dyDescent="0.2">
      <c r="B61" s="25"/>
      <c r="C61" s="25"/>
    </row>
    <row r="62" spans="2:8" x14ac:dyDescent="0.2">
      <c r="B62" s="23"/>
      <c r="C62" s="23"/>
      <c r="D62" s="24"/>
      <c r="E62" s="24"/>
      <c r="F62" s="24"/>
      <c r="G62" s="24"/>
      <c r="H62" s="24"/>
    </row>
  </sheetData>
  <conditionalFormatting sqref="D10:D11 D21 D15 D32">
    <cfRule type="cellIs" dxfId="3" priority="4" operator="lessThan">
      <formula>0</formula>
    </cfRule>
  </conditionalFormatting>
  <conditionalFormatting sqref="D30">
    <cfRule type="cellIs" dxfId="2" priority="3" operator="lessThan">
      <formula>D28</formula>
    </cfRule>
  </conditionalFormatting>
  <conditionalFormatting sqref="E10:E11 E21 E15 E32">
    <cfRule type="cellIs" dxfId="1" priority="2" operator="lessThan">
      <formula>0</formula>
    </cfRule>
  </conditionalFormatting>
  <conditionalFormatting sqref="E30">
    <cfRule type="cellIs" dxfId="0" priority="1" operator="lessThan">
      <formula>E28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I50"/>
  <sheetViews>
    <sheetView tabSelected="1" zoomScale="120" zoomScaleNormal="120" workbookViewId="0">
      <selection activeCell="H14" sqref="H14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4" width="2.28515625" style="21" customWidth="1"/>
    <col min="5" max="5" width="74.7109375" style="21" customWidth="1"/>
    <col min="6" max="12" width="11.42578125" style="21" customWidth="1"/>
    <col min="13" max="16384" width="11.42578125" style="21"/>
  </cols>
  <sheetData>
    <row r="1" spans="1:6" ht="18.75" customHeight="1" x14ac:dyDescent="0.2"/>
    <row r="2" spans="1:6" ht="18.75" customHeight="1" x14ac:dyDescent="0.2">
      <c r="A2" s="22" t="s">
        <v>193</v>
      </c>
      <c r="B2" s="22"/>
      <c r="C2" s="22"/>
      <c r="D2" s="22"/>
      <c r="E2" s="22"/>
    </row>
    <row r="3" spans="1:6" ht="14.25" customHeight="1" x14ac:dyDescent="0.2"/>
    <row r="4" spans="1:6" ht="14.25" customHeight="1" x14ac:dyDescent="0.2">
      <c r="B4" s="25" t="s">
        <v>362</v>
      </c>
      <c r="C4" s="135"/>
      <c r="D4" s="135"/>
      <c r="E4" s="25"/>
    </row>
    <row r="5" spans="1:6" ht="14.25" customHeight="1" thickBot="1" x14ac:dyDescent="0.25">
      <c r="B5" s="25"/>
      <c r="C5" s="25"/>
      <c r="D5" s="25"/>
      <c r="E5" s="25"/>
    </row>
    <row r="6" spans="1:6" ht="18.75" thickBot="1" x14ac:dyDescent="0.25">
      <c r="B6" s="187"/>
      <c r="C6" s="187"/>
      <c r="D6" s="187"/>
      <c r="E6" s="109"/>
      <c r="F6" s="188" t="s">
        <v>142</v>
      </c>
    </row>
    <row r="7" spans="1:6" ht="14.25" customHeight="1" x14ac:dyDescent="0.2">
      <c r="B7" s="111" t="s">
        <v>145</v>
      </c>
      <c r="C7" s="277" t="s">
        <v>144</v>
      </c>
      <c r="D7" s="186"/>
      <c r="E7" s="271"/>
      <c r="F7" s="605">
        <f>SUM(F8:F18)</f>
        <v>6896784.1500000004</v>
      </c>
    </row>
    <row r="8" spans="1:6" ht="14.25" customHeight="1" x14ac:dyDescent="0.2">
      <c r="B8" s="107" t="s">
        <v>146</v>
      </c>
      <c r="C8" s="199"/>
      <c r="D8" s="275" t="s">
        <v>157</v>
      </c>
      <c r="E8" s="272"/>
      <c r="F8" s="606"/>
    </row>
    <row r="9" spans="1:6" ht="14.25" customHeight="1" x14ac:dyDescent="0.2">
      <c r="B9" s="131" t="s">
        <v>147</v>
      </c>
      <c r="C9" s="204"/>
      <c r="D9" s="276" t="s">
        <v>158</v>
      </c>
      <c r="E9" s="273"/>
      <c r="F9" s="607"/>
    </row>
    <row r="10" spans="1:6" ht="14.25" customHeight="1" x14ac:dyDescent="0.2">
      <c r="B10" s="131" t="s">
        <v>148</v>
      </c>
      <c r="C10" s="137"/>
      <c r="D10" s="202"/>
      <c r="E10" s="273" t="s">
        <v>61</v>
      </c>
      <c r="F10" s="607">
        <v>140270.60399999999</v>
      </c>
    </row>
    <row r="11" spans="1:6" ht="14.25" customHeight="1" x14ac:dyDescent="0.2">
      <c r="B11" s="131" t="s">
        <v>149</v>
      </c>
      <c r="C11" s="137"/>
      <c r="D11" s="202"/>
      <c r="E11" s="273" t="s">
        <v>159</v>
      </c>
      <c r="F11" s="607"/>
    </row>
    <row r="12" spans="1:6" ht="14.25" customHeight="1" x14ac:dyDescent="0.2">
      <c r="B12" s="131" t="s">
        <v>150</v>
      </c>
      <c r="C12" s="137"/>
      <c r="D12" s="202"/>
      <c r="E12" s="273" t="s">
        <v>160</v>
      </c>
      <c r="F12" s="607"/>
    </row>
    <row r="13" spans="1:6" ht="14.25" customHeight="1" x14ac:dyDescent="0.2">
      <c r="B13" s="131" t="s">
        <v>151</v>
      </c>
      <c r="C13" s="137"/>
      <c r="D13" s="202"/>
      <c r="E13" s="273" t="s">
        <v>55</v>
      </c>
      <c r="F13" s="607">
        <v>614580.84199999995</v>
      </c>
    </row>
    <row r="14" spans="1:6" ht="14.25" customHeight="1" x14ac:dyDescent="0.2">
      <c r="B14" s="131" t="s">
        <v>152</v>
      </c>
      <c r="C14" s="137"/>
      <c r="D14" s="202"/>
      <c r="E14" s="273" t="s">
        <v>161</v>
      </c>
      <c r="F14" s="607">
        <v>3800901.8050000002</v>
      </c>
    </row>
    <row r="15" spans="1:6" ht="14.25" customHeight="1" x14ac:dyDescent="0.2">
      <c r="B15" s="131" t="s">
        <v>153</v>
      </c>
      <c r="C15" s="137"/>
      <c r="D15" s="202"/>
      <c r="E15" s="273" t="s">
        <v>162</v>
      </c>
      <c r="F15" s="607">
        <v>1319837.496</v>
      </c>
    </row>
    <row r="16" spans="1:6" ht="14.25" customHeight="1" x14ac:dyDescent="0.2">
      <c r="B16" s="131" t="s">
        <v>154</v>
      </c>
      <c r="C16" s="137"/>
      <c r="D16" s="202"/>
      <c r="E16" s="273" t="s">
        <v>163</v>
      </c>
      <c r="F16" s="607">
        <v>632078.505</v>
      </c>
    </row>
    <row r="17" spans="2:6" ht="14.25" customHeight="1" x14ac:dyDescent="0.2">
      <c r="B17" s="131" t="s">
        <v>155</v>
      </c>
      <c r="C17" s="137"/>
      <c r="D17" s="202"/>
      <c r="E17" s="273" t="s">
        <v>60</v>
      </c>
      <c r="F17" s="607">
        <v>9166.4969999999994</v>
      </c>
    </row>
    <row r="18" spans="2:6" ht="14.25" customHeight="1" thickBot="1" x14ac:dyDescent="0.25">
      <c r="B18" s="130" t="s">
        <v>156</v>
      </c>
      <c r="C18" s="138"/>
      <c r="D18" s="203"/>
      <c r="E18" s="274" t="s">
        <v>164</v>
      </c>
      <c r="F18" s="608">
        <v>379948.40100000001</v>
      </c>
    </row>
    <row r="19" spans="2:6" x14ac:dyDescent="0.2">
      <c r="B19" s="25"/>
      <c r="C19" s="25"/>
      <c r="D19" s="25"/>
      <c r="E19" s="25"/>
    </row>
    <row r="20" spans="2:6" x14ac:dyDescent="0.2">
      <c r="B20" s="25"/>
      <c r="C20" s="25"/>
      <c r="D20" s="25"/>
      <c r="E20" s="25"/>
    </row>
    <row r="21" spans="2:6" x14ac:dyDescent="0.2">
      <c r="B21" s="449" t="s">
        <v>544</v>
      </c>
      <c r="C21" s="25"/>
      <c r="D21" s="25"/>
      <c r="E21" s="25"/>
    </row>
    <row r="22" spans="2:6" x14ac:dyDescent="0.2">
      <c r="B22" s="25"/>
      <c r="C22" s="25"/>
      <c r="D22" s="25"/>
      <c r="E22" s="25"/>
    </row>
    <row r="23" spans="2:6" x14ac:dyDescent="0.2">
      <c r="B23" s="25"/>
      <c r="C23" s="25"/>
      <c r="D23" s="25"/>
      <c r="E23" s="25"/>
    </row>
    <row r="24" spans="2:6" x14ac:dyDescent="0.2">
      <c r="B24" s="25"/>
      <c r="C24" s="25"/>
      <c r="D24" s="25"/>
      <c r="E24" s="25"/>
    </row>
    <row r="25" spans="2:6" x14ac:dyDescent="0.2">
      <c r="B25" s="25"/>
      <c r="C25" s="25"/>
      <c r="D25" s="25"/>
      <c r="E25" s="25"/>
    </row>
    <row r="26" spans="2:6" x14ac:dyDescent="0.2">
      <c r="B26" s="25"/>
      <c r="C26" s="25"/>
      <c r="D26" s="25"/>
      <c r="E26" s="25"/>
    </row>
    <row r="27" spans="2:6" x14ac:dyDescent="0.2">
      <c r="B27" s="25"/>
      <c r="C27" s="25"/>
      <c r="D27" s="25"/>
      <c r="E27" s="25"/>
    </row>
    <row r="28" spans="2:6" x14ac:dyDescent="0.2">
      <c r="B28" s="25"/>
      <c r="C28" s="25"/>
      <c r="D28" s="25"/>
      <c r="E28" s="25"/>
    </row>
    <row r="29" spans="2:6" x14ac:dyDescent="0.2">
      <c r="B29" s="25"/>
      <c r="C29" s="25"/>
      <c r="D29" s="25"/>
      <c r="E29" s="25"/>
    </row>
    <row r="30" spans="2:6" x14ac:dyDescent="0.2">
      <c r="B30" s="25"/>
      <c r="C30" s="25"/>
      <c r="D30" s="25"/>
      <c r="E30" s="25"/>
    </row>
    <row r="31" spans="2:6" x14ac:dyDescent="0.2">
      <c r="B31" s="25"/>
      <c r="C31" s="25"/>
      <c r="D31" s="25"/>
      <c r="E31" s="25"/>
    </row>
    <row r="32" spans="2:6" x14ac:dyDescent="0.2">
      <c r="B32" s="25"/>
      <c r="C32" s="25"/>
      <c r="D32" s="25"/>
      <c r="E32" s="25"/>
    </row>
    <row r="33" spans="2:5" x14ac:dyDescent="0.2">
      <c r="B33" s="25"/>
      <c r="C33" s="25"/>
      <c r="D33" s="25"/>
      <c r="E33" s="25"/>
    </row>
    <row r="34" spans="2:5" x14ac:dyDescent="0.2">
      <c r="B34" s="25"/>
      <c r="C34" s="25"/>
      <c r="D34" s="25"/>
      <c r="E34" s="25"/>
    </row>
    <row r="35" spans="2:5" x14ac:dyDescent="0.2">
      <c r="B35" s="25"/>
      <c r="C35" s="25"/>
      <c r="D35" s="25"/>
      <c r="E35" s="25"/>
    </row>
    <row r="36" spans="2:5" x14ac:dyDescent="0.2">
      <c r="B36" s="25"/>
      <c r="C36" s="25"/>
      <c r="D36" s="25"/>
      <c r="E36" s="25"/>
    </row>
    <row r="37" spans="2:5" x14ac:dyDescent="0.2">
      <c r="B37" s="25"/>
      <c r="C37" s="25"/>
      <c r="D37" s="25"/>
      <c r="E37" s="25"/>
    </row>
    <row r="38" spans="2:5" x14ac:dyDescent="0.2">
      <c r="B38" s="25"/>
      <c r="C38" s="25"/>
      <c r="D38" s="25"/>
      <c r="E38" s="25"/>
    </row>
    <row r="39" spans="2:5" x14ac:dyDescent="0.2">
      <c r="B39" s="25"/>
      <c r="C39" s="25"/>
      <c r="D39" s="25"/>
      <c r="E39" s="25"/>
    </row>
    <row r="40" spans="2:5" x14ac:dyDescent="0.2">
      <c r="B40" s="25"/>
      <c r="C40" s="25"/>
      <c r="D40" s="25"/>
      <c r="E40" s="25"/>
    </row>
    <row r="41" spans="2:5" x14ac:dyDescent="0.2">
      <c r="B41" s="25"/>
      <c r="C41" s="25"/>
      <c r="D41" s="25"/>
      <c r="E41" s="25"/>
    </row>
    <row r="42" spans="2:5" x14ac:dyDescent="0.2">
      <c r="B42" s="25"/>
      <c r="C42" s="25"/>
      <c r="D42" s="25"/>
      <c r="E42" s="25"/>
    </row>
    <row r="43" spans="2:5" x14ac:dyDescent="0.2">
      <c r="B43" s="25"/>
      <c r="C43" s="25"/>
      <c r="D43" s="25"/>
      <c r="E43" s="25"/>
    </row>
    <row r="44" spans="2:5" x14ac:dyDescent="0.2">
      <c r="B44" s="25"/>
      <c r="C44" s="25"/>
      <c r="D44" s="25"/>
      <c r="E44" s="25"/>
    </row>
    <row r="45" spans="2:5" x14ac:dyDescent="0.2">
      <c r="B45" s="25"/>
      <c r="C45" s="25"/>
      <c r="D45" s="25"/>
      <c r="E45" s="25"/>
    </row>
    <row r="46" spans="2:5" x14ac:dyDescent="0.2">
      <c r="B46" s="25"/>
      <c r="C46" s="25"/>
      <c r="D46" s="25"/>
      <c r="E46" s="25"/>
    </row>
    <row r="47" spans="2:5" x14ac:dyDescent="0.2">
      <c r="B47" s="25"/>
      <c r="C47" s="25"/>
      <c r="D47" s="25"/>
      <c r="E47" s="25"/>
    </row>
    <row r="48" spans="2:5" x14ac:dyDescent="0.2">
      <c r="B48" s="25"/>
      <c r="C48" s="25"/>
      <c r="D48" s="25"/>
      <c r="E48" s="25"/>
    </row>
    <row r="49" spans="2:9" x14ac:dyDescent="0.2">
      <c r="B49" s="25"/>
      <c r="C49" s="25"/>
      <c r="D49" s="25"/>
      <c r="E49" s="25"/>
    </row>
    <row r="50" spans="2:9" x14ac:dyDescent="0.2">
      <c r="B50" s="23"/>
      <c r="C50" s="23"/>
      <c r="D50" s="23"/>
      <c r="E50" s="23"/>
      <c r="F50" s="24"/>
      <c r="G50" s="24"/>
      <c r="H50" s="24"/>
      <c r="I50" s="24"/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9">
    <tabColor theme="9" tint="-0.249977111117893"/>
  </sheetPr>
  <dimension ref="A1:G43"/>
  <sheetViews>
    <sheetView zoomScale="120" zoomScaleNormal="120" workbookViewId="0">
      <selection activeCell="I24" sqref="I24"/>
    </sheetView>
  </sheetViews>
  <sheetFormatPr baseColWidth="10" defaultRowHeight="14.25" x14ac:dyDescent="0.2"/>
  <cols>
    <col min="1" max="2" width="4.28515625" style="21" customWidth="1"/>
    <col min="3" max="4" width="2.140625" style="21" customWidth="1"/>
    <col min="5" max="5" width="37" style="21" customWidth="1"/>
    <col min="6" max="7" width="14.2851562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3</v>
      </c>
      <c r="B2" s="23"/>
      <c r="C2" s="23"/>
      <c r="D2" s="24"/>
      <c r="E2" s="24"/>
      <c r="F2" s="24"/>
    </row>
    <row r="3" spans="1:7" ht="14.25" customHeight="1" x14ac:dyDescent="0.2">
      <c r="A3" s="22"/>
      <c r="B3" s="23"/>
      <c r="C3" s="23"/>
      <c r="D3" s="24"/>
      <c r="E3" s="24"/>
      <c r="F3" s="24"/>
    </row>
    <row r="4" spans="1:7" ht="14.25" customHeight="1" x14ac:dyDescent="0.2">
      <c r="A4" s="22"/>
      <c r="B4" s="25" t="s">
        <v>362</v>
      </c>
      <c r="C4" s="26"/>
      <c r="D4" s="24"/>
      <c r="E4" s="24"/>
      <c r="F4" s="24"/>
    </row>
    <row r="5" spans="1:7" ht="14.25" customHeight="1" thickBot="1" x14ac:dyDescent="0.25">
      <c r="A5" s="22"/>
      <c r="B5" s="25"/>
      <c r="C5" s="26"/>
      <c r="D5" s="24"/>
      <c r="E5" s="24"/>
      <c r="F5" s="24"/>
    </row>
    <row r="6" spans="1:7" ht="14.25" customHeight="1" x14ac:dyDescent="0.2">
      <c r="B6" s="27"/>
      <c r="C6" s="28"/>
      <c r="F6" s="29" t="s">
        <v>43</v>
      </c>
      <c r="G6" s="60" t="s">
        <v>44</v>
      </c>
    </row>
    <row r="7" spans="1:7" ht="23.25" customHeight="1" thickBot="1" x14ac:dyDescent="0.25">
      <c r="B7" s="31"/>
      <c r="C7" s="32"/>
      <c r="D7" s="32"/>
      <c r="E7" s="33"/>
      <c r="F7" s="312" t="s">
        <v>309</v>
      </c>
      <c r="G7" s="313" t="s">
        <v>311</v>
      </c>
    </row>
    <row r="8" spans="1:7" ht="14.25" customHeight="1" x14ac:dyDescent="0.2">
      <c r="B8" s="61">
        <v>1</v>
      </c>
      <c r="C8" s="11" t="s">
        <v>54</v>
      </c>
      <c r="D8" s="12"/>
      <c r="E8" s="12"/>
      <c r="F8" s="425"/>
      <c r="G8" s="425"/>
    </row>
    <row r="9" spans="1:7" ht="14.25" customHeight="1" x14ac:dyDescent="0.2">
      <c r="B9" s="62">
        <v>2</v>
      </c>
      <c r="C9" s="15" t="s">
        <v>59</v>
      </c>
      <c r="D9" s="16"/>
      <c r="E9" s="16"/>
      <c r="F9" s="426">
        <f>SUM(F8)</f>
        <v>0</v>
      </c>
      <c r="G9" s="426">
        <f>SUM(G8)</f>
        <v>0</v>
      </c>
    </row>
    <row r="10" spans="1:7" ht="14.25" customHeight="1" x14ac:dyDescent="0.2">
      <c r="B10" s="62">
        <v>3</v>
      </c>
      <c r="C10" s="14"/>
      <c r="D10" s="14"/>
      <c r="E10" s="14"/>
      <c r="F10" s="425"/>
      <c r="G10" s="425"/>
    </row>
    <row r="11" spans="1:7" ht="14.25" customHeight="1" x14ac:dyDescent="0.2">
      <c r="B11" s="62">
        <v>4</v>
      </c>
      <c r="C11" s="279" t="s">
        <v>258</v>
      </c>
      <c r="D11" s="280"/>
      <c r="E11" s="13"/>
      <c r="F11" s="427">
        <f>285605.7+3764679.9</f>
        <v>4050285.6</v>
      </c>
      <c r="G11" s="427">
        <f>307268.3+3747936.7</f>
        <v>4055205</v>
      </c>
    </row>
    <row r="12" spans="1:7" ht="14.25" customHeight="1" x14ac:dyDescent="0.2">
      <c r="B12" s="62">
        <v>5</v>
      </c>
      <c r="C12" s="279" t="s">
        <v>262</v>
      </c>
      <c r="D12" s="280"/>
      <c r="E12" s="13"/>
      <c r="F12" s="428"/>
      <c r="G12" s="428">
        <v>0</v>
      </c>
    </row>
    <row r="13" spans="1:7" ht="14.25" customHeight="1" x14ac:dyDescent="0.2">
      <c r="B13" s="62">
        <v>6</v>
      </c>
      <c r="C13" s="279" t="s">
        <v>257</v>
      </c>
      <c r="D13" s="280"/>
      <c r="E13" s="13"/>
      <c r="F13" s="427">
        <f>925+8428.4</f>
        <v>9353.4</v>
      </c>
      <c r="G13" s="427">
        <f>2188.9+17548.7</f>
        <v>19737.600000000002</v>
      </c>
    </row>
    <row r="14" spans="1:7" ht="14.25" customHeight="1" x14ac:dyDescent="0.2">
      <c r="B14" s="62">
        <v>7</v>
      </c>
      <c r="C14" s="279" t="s">
        <v>261</v>
      </c>
      <c r="D14" s="280"/>
      <c r="E14" s="13"/>
      <c r="F14" s="428">
        <f>132.9+10470</f>
        <v>10602.9</v>
      </c>
      <c r="G14" s="428">
        <f>2772.5+5471.9</f>
        <v>8244.4</v>
      </c>
    </row>
    <row r="15" spans="1:7" ht="14.25" customHeight="1" x14ac:dyDescent="0.2">
      <c r="B15" s="62">
        <v>8</v>
      </c>
      <c r="C15" s="279" t="s">
        <v>259</v>
      </c>
      <c r="D15" s="280"/>
      <c r="E15" s="13"/>
      <c r="F15" s="427">
        <f>900304.9+589396.2</f>
        <v>1489701.1</v>
      </c>
      <c r="G15" s="427">
        <f>818994.5+293201.7</f>
        <v>1112196.2</v>
      </c>
    </row>
    <row r="16" spans="1:7" ht="14.25" customHeight="1" x14ac:dyDescent="0.2">
      <c r="B16" s="62">
        <v>9</v>
      </c>
      <c r="C16" s="279" t="s">
        <v>260</v>
      </c>
      <c r="D16" s="280"/>
      <c r="E16" s="13"/>
      <c r="F16" s="427">
        <f>288990.5+569935.8</f>
        <v>858926.3</v>
      </c>
      <c r="G16" s="427">
        <f>558024.3+458231.4</f>
        <v>1016255.7000000001</v>
      </c>
    </row>
    <row r="17" spans="2:7" ht="14.25" customHeight="1" x14ac:dyDescent="0.2">
      <c r="B17" s="62">
        <v>10</v>
      </c>
      <c r="C17" s="13" t="s">
        <v>535</v>
      </c>
      <c r="D17" s="14"/>
      <c r="E17" s="14"/>
      <c r="F17" s="425">
        <v>99358.3</v>
      </c>
      <c r="G17" s="425">
        <v>99370</v>
      </c>
    </row>
    <row r="18" spans="2:7" ht="14.25" customHeight="1" x14ac:dyDescent="0.2">
      <c r="B18" s="62">
        <v>11</v>
      </c>
      <c r="C18" s="15" t="s">
        <v>310</v>
      </c>
      <c r="D18" s="16"/>
      <c r="E18" s="16"/>
      <c r="F18" s="426">
        <f>SUM(F11:F17)</f>
        <v>6518227.5999999996</v>
      </c>
      <c r="G18" s="426">
        <f>SUM(G11:G17)</f>
        <v>6311008.9000000004</v>
      </c>
    </row>
    <row r="19" spans="2:7" ht="14.25" customHeight="1" thickBot="1" x14ac:dyDescent="0.25">
      <c r="B19" s="62">
        <v>12</v>
      </c>
      <c r="C19" s="65" t="s">
        <v>47</v>
      </c>
      <c r="D19" s="66"/>
      <c r="E19" s="66"/>
      <c r="F19" s="426">
        <f>F18</f>
        <v>6518227.5999999996</v>
      </c>
      <c r="G19" s="426">
        <f>G18</f>
        <v>6311008.9000000004</v>
      </c>
    </row>
    <row r="20" spans="2:7" ht="14.25" customHeight="1" x14ac:dyDescent="0.2"/>
    <row r="21" spans="2:7" ht="14.25" customHeight="1" x14ac:dyDescent="0.2"/>
    <row r="22" spans="2:7" ht="14.25" customHeight="1" x14ac:dyDescent="0.2"/>
    <row r="23" spans="2:7" ht="14.25" customHeight="1" x14ac:dyDescent="0.2"/>
    <row r="24" spans="2:7" ht="14.25" customHeight="1" x14ac:dyDescent="0.2"/>
    <row r="25" spans="2:7" ht="14.25" customHeight="1" x14ac:dyDescent="0.2"/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pageMargins left="0.7" right="0.7" top="0.75" bottom="0.75" header="0.3" footer="0.3"/>
  <pageSetup paperSize="9" orientation="portrait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N35"/>
  <sheetViews>
    <sheetView zoomScale="110" zoomScaleNormal="110" workbookViewId="0">
      <selection activeCell="G28" sqref="G28"/>
    </sheetView>
  </sheetViews>
  <sheetFormatPr baseColWidth="10" defaultRowHeight="14.25" x14ac:dyDescent="0.2"/>
  <cols>
    <col min="1" max="2" width="4.28515625" style="205" customWidth="1"/>
    <col min="3" max="3" width="45.28515625" style="205" customWidth="1"/>
    <col min="4" max="14" width="14.28515625" style="205" customWidth="1"/>
    <col min="15" max="16384" width="11.42578125" style="205"/>
  </cols>
  <sheetData>
    <row r="1" spans="1:14" ht="18.75" customHeight="1" x14ac:dyDescent="0.2"/>
    <row r="2" spans="1:14" ht="18.75" customHeight="1" x14ac:dyDescent="0.2">
      <c r="A2" s="222" t="s">
        <v>4</v>
      </c>
      <c r="B2" s="260"/>
      <c r="C2" s="260"/>
      <c r="D2" s="258"/>
      <c r="E2" s="258"/>
    </row>
    <row r="3" spans="1:14" ht="14.25" customHeight="1" x14ac:dyDescent="0.2">
      <c r="A3" s="222"/>
      <c r="B3" s="260"/>
      <c r="C3" s="260"/>
      <c r="D3" s="258"/>
      <c r="E3" s="258"/>
    </row>
    <row r="4" spans="1:14" ht="14.25" customHeight="1" x14ac:dyDescent="0.2">
      <c r="A4" s="222"/>
      <c r="B4" s="221" t="s">
        <v>362</v>
      </c>
      <c r="C4" s="259"/>
      <c r="D4" s="258"/>
      <c r="E4" s="258"/>
    </row>
    <row r="5" spans="1:14" ht="14.25" customHeight="1" thickBot="1" x14ac:dyDescent="0.25">
      <c r="A5" s="22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ht="14.25" customHeight="1" x14ac:dyDescent="0.2">
      <c r="B6" s="242"/>
      <c r="C6" s="242"/>
      <c r="D6" s="257" t="s">
        <v>43</v>
      </c>
      <c r="E6" s="256" t="s">
        <v>67</v>
      </c>
    </row>
    <row r="7" spans="1:14" ht="14.25" customHeight="1" x14ac:dyDescent="0.2">
      <c r="B7" s="255"/>
      <c r="C7" s="255"/>
      <c r="D7" s="563" t="s">
        <v>246</v>
      </c>
      <c r="E7" s="564"/>
    </row>
    <row r="8" spans="1:14" ht="15" thickBot="1" x14ac:dyDescent="0.25">
      <c r="B8" s="254"/>
      <c r="C8" s="253"/>
      <c r="D8" s="207" t="s">
        <v>245</v>
      </c>
      <c r="E8" s="252" t="s">
        <v>40</v>
      </c>
    </row>
    <row r="9" spans="1:14" ht="14.25" customHeight="1" x14ac:dyDescent="0.2">
      <c r="B9" s="251">
        <v>1</v>
      </c>
      <c r="C9" s="250" t="s">
        <v>54</v>
      </c>
      <c r="D9" s="102"/>
      <c r="E9" s="103" t="s">
        <v>183</v>
      </c>
    </row>
    <row r="10" spans="1:14" ht="14.25" customHeight="1" x14ac:dyDescent="0.2">
      <c r="B10" s="249">
        <v>2</v>
      </c>
      <c r="C10" s="248" t="s">
        <v>55</v>
      </c>
      <c r="D10" s="104"/>
      <c r="E10" s="100" t="s">
        <v>183</v>
      </c>
    </row>
    <row r="11" spans="1:14" ht="14.25" customHeight="1" x14ac:dyDescent="0.2">
      <c r="B11" s="249">
        <v>3</v>
      </c>
      <c r="C11" s="248" t="s">
        <v>56</v>
      </c>
      <c r="D11" s="104"/>
      <c r="E11" s="100"/>
    </row>
    <row r="12" spans="1:14" ht="14.25" customHeight="1" x14ac:dyDescent="0.2">
      <c r="B12" s="249">
        <v>4</v>
      </c>
      <c r="C12" s="248" t="s">
        <v>57</v>
      </c>
      <c r="D12" s="104"/>
      <c r="E12" s="100"/>
    </row>
    <row r="13" spans="1:14" ht="14.25" customHeight="1" x14ac:dyDescent="0.2">
      <c r="B13" s="249">
        <v>5</v>
      </c>
      <c r="C13" s="248" t="s">
        <v>58</v>
      </c>
      <c r="D13" s="104" t="s">
        <v>183</v>
      </c>
      <c r="E13" s="121" t="s">
        <v>183</v>
      </c>
    </row>
    <row r="14" spans="1:14" ht="14.25" customHeight="1" thickBot="1" x14ac:dyDescent="0.25">
      <c r="B14" s="247">
        <v>6</v>
      </c>
      <c r="C14" s="246" t="s">
        <v>59</v>
      </c>
      <c r="D14" s="516"/>
      <c r="E14" s="283"/>
    </row>
    <row r="15" spans="1:14" ht="14.25" customHeight="1" x14ac:dyDescent="0.2">
      <c r="B15" s="249">
        <v>7</v>
      </c>
      <c r="C15" s="282" t="s">
        <v>260</v>
      </c>
      <c r="D15" s="515">
        <v>858926.26165</v>
      </c>
      <c r="E15" s="508">
        <v>0</v>
      </c>
    </row>
    <row r="16" spans="1:14" ht="14.25" customHeight="1" x14ac:dyDescent="0.2">
      <c r="B16" s="249">
        <v>8</v>
      </c>
      <c r="C16" s="282" t="s">
        <v>259</v>
      </c>
      <c r="D16" s="515">
        <v>1489534.29486</v>
      </c>
      <c r="E16" s="509">
        <v>166.82</v>
      </c>
    </row>
    <row r="17" spans="2:14" ht="14.25" customHeight="1" x14ac:dyDescent="0.2">
      <c r="B17" s="249">
        <v>9</v>
      </c>
      <c r="C17" s="282" t="s">
        <v>535</v>
      </c>
      <c r="D17" s="515">
        <v>99358.14</v>
      </c>
      <c r="E17" s="509"/>
    </row>
    <row r="18" spans="2:14" ht="14.25" customHeight="1" x14ac:dyDescent="0.2">
      <c r="B18" s="249">
        <v>10</v>
      </c>
      <c r="C18" s="282" t="s">
        <v>257</v>
      </c>
      <c r="D18" s="515">
        <v>9353.3532599999999</v>
      </c>
      <c r="E18" s="509" t="s">
        <v>86</v>
      </c>
    </row>
    <row r="19" spans="2:14" ht="14.25" customHeight="1" x14ac:dyDescent="0.2">
      <c r="B19" s="249">
        <v>11</v>
      </c>
      <c r="C19" s="282" t="s">
        <v>261</v>
      </c>
      <c r="D19" s="510">
        <v>10602.89</v>
      </c>
      <c r="E19" s="509" t="s">
        <v>86</v>
      </c>
      <c r="G19" s="513"/>
    </row>
    <row r="20" spans="2:14" ht="14.25" customHeight="1" x14ac:dyDescent="0.2">
      <c r="B20" s="249">
        <v>12</v>
      </c>
      <c r="C20" s="282" t="s">
        <v>262</v>
      </c>
      <c r="D20" s="510">
        <v>1</v>
      </c>
      <c r="E20" s="509" t="s">
        <v>86</v>
      </c>
    </row>
    <row r="21" spans="2:14" ht="14.25" customHeight="1" thickBot="1" x14ac:dyDescent="0.25">
      <c r="B21" s="249">
        <v>13</v>
      </c>
      <c r="C21" s="282" t="s">
        <v>258</v>
      </c>
      <c r="D21" s="511">
        <v>4045045.68</v>
      </c>
      <c r="E21" s="512">
        <v>5239</v>
      </c>
      <c r="F21" s="513"/>
    </row>
    <row r="22" spans="2:14" ht="14.25" customHeight="1" x14ac:dyDescent="0.2">
      <c r="B22" s="247">
        <v>14</v>
      </c>
      <c r="C22" s="246" t="s">
        <v>62</v>
      </c>
      <c r="D22" s="505">
        <f>SUM(D15:D21)</f>
        <v>6512821.6197699998</v>
      </c>
      <c r="E22" s="504">
        <f>SUM(E15:E21)</f>
        <v>5405.82</v>
      </c>
    </row>
    <row r="23" spans="2:14" ht="14.25" customHeight="1" thickBot="1" x14ac:dyDescent="0.25">
      <c r="B23" s="245">
        <v>15</v>
      </c>
      <c r="C23" s="244" t="s">
        <v>47</v>
      </c>
      <c r="D23" s="506">
        <f>D22</f>
        <v>6512821.6197699998</v>
      </c>
      <c r="E23" s="507">
        <f>E22</f>
        <v>5405.82</v>
      </c>
    </row>
    <row r="24" spans="2:14" ht="14.25" customHeight="1" x14ac:dyDescent="0.2">
      <c r="B24" s="242"/>
      <c r="C24" s="242"/>
      <c r="D24" s="242"/>
      <c r="E24" s="242"/>
    </row>
    <row r="25" spans="2:14" ht="14.25" customHeight="1" x14ac:dyDescent="0.2">
      <c r="B25" s="242"/>
      <c r="C25" s="242"/>
      <c r="D25" s="242"/>
      <c r="E25" s="242"/>
    </row>
    <row r="26" spans="2:14" ht="14.25" customHeight="1" x14ac:dyDescent="0.2">
      <c r="B26" s="242"/>
      <c r="C26" s="242"/>
      <c r="D26" s="242"/>
      <c r="E26" s="242"/>
    </row>
    <row r="27" spans="2:14" ht="14.25" customHeight="1" x14ac:dyDescent="0.2">
      <c r="B27" s="242"/>
      <c r="C27" s="242"/>
      <c r="D27" s="242"/>
      <c r="E27" s="242"/>
    </row>
    <row r="28" spans="2:14" ht="14.25" customHeight="1" x14ac:dyDescent="0.2"/>
    <row r="29" spans="2:14" ht="14.25" customHeight="1" x14ac:dyDescent="0.2"/>
    <row r="30" spans="2:14" ht="14.25" customHeight="1" x14ac:dyDescent="0.2"/>
    <row r="31" spans="2:14" ht="14.25" customHeight="1" x14ac:dyDescent="0.2"/>
    <row r="32" spans="2:14" x14ac:dyDescent="0.2">
      <c r="F32" s="242"/>
      <c r="G32" s="242"/>
      <c r="H32" s="242"/>
      <c r="I32" s="242"/>
      <c r="J32" s="242"/>
      <c r="K32" s="242"/>
      <c r="L32" s="242"/>
      <c r="M32" s="242"/>
      <c r="N32" s="242"/>
    </row>
    <row r="33" spans="6:14" x14ac:dyDescent="0.2">
      <c r="F33" s="242"/>
      <c r="G33" s="242"/>
      <c r="H33" s="242"/>
      <c r="I33" s="242"/>
      <c r="J33" s="242"/>
      <c r="K33" s="242"/>
      <c r="L33" s="242"/>
      <c r="M33" s="242"/>
      <c r="N33" s="242"/>
    </row>
    <row r="34" spans="6:14" x14ac:dyDescent="0.2">
      <c r="F34" s="242"/>
      <c r="G34" s="242"/>
      <c r="H34" s="242"/>
      <c r="I34" s="242"/>
      <c r="J34" s="242"/>
      <c r="K34" s="242"/>
      <c r="L34" s="242"/>
      <c r="M34" s="242"/>
      <c r="N34" s="242"/>
    </row>
    <row r="35" spans="6:14" x14ac:dyDescent="0.2">
      <c r="F35" s="242"/>
      <c r="G35" s="242"/>
      <c r="H35" s="242"/>
      <c r="I35" s="242"/>
      <c r="J35" s="242"/>
      <c r="K35" s="242"/>
      <c r="L35" s="242"/>
      <c r="M35" s="242"/>
      <c r="N35" s="242"/>
    </row>
  </sheetData>
  <mergeCells count="1">
    <mergeCell ref="D7:E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Contents</vt:lpstr>
      <vt:lpstr>1</vt:lpstr>
      <vt:lpstr>3</vt:lpstr>
      <vt:lpstr>4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48</vt:lpstr>
      <vt:lpstr>49</vt:lpstr>
      <vt:lpstr>53</vt:lpstr>
    </vt:vector>
  </TitlesOfParts>
  <Company>SpareBank1 Østlandet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christian.hoistad@sb1ostlandet.no</dc:creator>
  <cp:lastModifiedBy>Sindre Vangen</cp:lastModifiedBy>
  <dcterms:created xsi:type="dcterms:W3CDTF">2017-12-01T09:54:14Z</dcterms:created>
  <dcterms:modified xsi:type="dcterms:W3CDTF">2021-05-03T12:35:47Z</dcterms:modified>
</cp:coreProperties>
</file>