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mund\"/>
    </mc:Choice>
  </mc:AlternateContent>
  <bookViews>
    <workbookView xWindow="0" yWindow="0" windowWidth="21570" windowHeight="7980" tabRatio="601" activeTab="1"/>
  </bookViews>
  <sheets>
    <sheet name="Formidlingshonorar til bank" sheetId="17" r:id="rId1"/>
    <sheet name="Gammel-Ny" sheetId="27" r:id="rId2"/>
  </sheets>
  <definedNames>
    <definedName name="_xlnm.Print_Titles" localSheetId="1">'Gammel-Ny'!$12:$12</definedName>
  </definedNames>
  <calcPr calcId="152511"/>
</workbook>
</file>

<file path=xl/calcChain.xml><?xml version="1.0" encoding="utf-8"?>
<calcChain xmlns="http://schemas.openxmlformats.org/spreadsheetml/2006/main">
  <c r="T14" i="27" l="1"/>
  <c r="T15" i="27"/>
  <c r="T16" i="27"/>
  <c r="T17" i="27"/>
  <c r="T18" i="27"/>
  <c r="T19" i="27"/>
  <c r="T20" i="27"/>
  <c r="T21" i="27"/>
  <c r="T22" i="27"/>
  <c r="T23" i="27"/>
  <c r="T24" i="27"/>
  <c r="T25" i="27"/>
  <c r="T26" i="27"/>
  <c r="T27" i="27"/>
  <c r="T28" i="27"/>
  <c r="T29" i="27"/>
  <c r="T30" i="27"/>
  <c r="T32" i="27"/>
  <c r="T33" i="27"/>
  <c r="T34" i="27"/>
  <c r="T35" i="27"/>
  <c r="T36" i="27"/>
  <c r="T37" i="27"/>
  <c r="T38" i="27"/>
  <c r="T39" i="27"/>
  <c r="T40" i="27"/>
  <c r="T41" i="27"/>
  <c r="T42" i="27"/>
  <c r="T43" i="27"/>
  <c r="T44" i="27"/>
  <c r="T45" i="27"/>
  <c r="T46" i="27"/>
  <c r="T48" i="27"/>
  <c r="T50" i="27"/>
  <c r="T51" i="27"/>
  <c r="T53" i="27"/>
  <c r="T54" i="27"/>
  <c r="T55" i="27"/>
  <c r="T56" i="27"/>
  <c r="T57" i="27"/>
  <c r="T59" i="27"/>
  <c r="T60" i="27"/>
  <c r="T61" i="27"/>
  <c r="T62" i="27"/>
  <c r="T63" i="27"/>
  <c r="T64" i="27"/>
  <c r="T65" i="27"/>
  <c r="T66" i="27"/>
  <c r="T67" i="27"/>
  <c r="T68" i="27"/>
  <c r="T69" i="27"/>
  <c r="T70" i="27"/>
  <c r="T71" i="27"/>
  <c r="T72" i="27"/>
  <c r="T73" i="27"/>
  <c r="T74" i="27"/>
  <c r="T75" i="27"/>
  <c r="T76" i="27"/>
  <c r="T77" i="27"/>
  <c r="T78" i="27"/>
  <c r="T79" i="27"/>
  <c r="T80" i="27"/>
  <c r="T81" i="27"/>
  <c r="T82" i="27"/>
  <c r="T83" i="27"/>
  <c r="T84" i="27"/>
  <c r="T85" i="27"/>
  <c r="T86" i="27"/>
  <c r="T87" i="27"/>
  <c r="T88" i="27"/>
  <c r="T89" i="27"/>
  <c r="T90" i="27"/>
  <c r="T91" i="27"/>
  <c r="T92" i="27"/>
  <c r="T93" i="27"/>
  <c r="T94" i="27"/>
  <c r="T95" i="27"/>
  <c r="T96" i="27"/>
  <c r="T97" i="27"/>
  <c r="T98" i="27"/>
  <c r="T99" i="27"/>
  <c r="T101" i="27"/>
  <c r="T103" i="27"/>
  <c r="T104" i="27"/>
  <c r="T105" i="27"/>
  <c r="T106" i="27"/>
  <c r="T107" i="27"/>
  <c r="T108" i="27"/>
  <c r="T109" i="27"/>
  <c r="T110" i="27"/>
  <c r="T112" i="27"/>
  <c r="T113" i="27"/>
  <c r="T114" i="27"/>
  <c r="T116" i="27"/>
  <c r="T117" i="27"/>
  <c r="T118" i="27"/>
  <c r="T120" i="27"/>
  <c r="T121" i="27"/>
  <c r="T122" i="27"/>
  <c r="T123" i="27"/>
  <c r="T124" i="27"/>
  <c r="T125" i="27"/>
  <c r="T126" i="27"/>
  <c r="T128" i="27"/>
  <c r="T129" i="27"/>
  <c r="T130" i="27"/>
  <c r="T131" i="27"/>
  <c r="T132" i="27"/>
  <c r="T133" i="27"/>
  <c r="T134" i="27"/>
  <c r="T135" i="27"/>
  <c r="T136" i="27"/>
  <c r="T137" i="27"/>
  <c r="T138" i="27"/>
  <c r="T139" i="27"/>
  <c r="T140" i="27"/>
  <c r="T141" i="27"/>
  <c r="T142" i="27"/>
  <c r="T143" i="27"/>
  <c r="T145" i="27"/>
  <c r="T147" i="27"/>
  <c r="T148" i="27"/>
  <c r="T149" i="27"/>
  <c r="T150" i="27"/>
  <c r="T151" i="27"/>
  <c r="T152" i="27"/>
  <c r="T153" i="27"/>
  <c r="T154" i="27"/>
  <c r="T155" i="27"/>
  <c r="T156" i="27"/>
  <c r="T157" i="27"/>
  <c r="T158" i="27"/>
  <c r="T159" i="27"/>
  <c r="T160" i="27"/>
  <c r="T161" i="27"/>
  <c r="T162" i="27"/>
  <c r="T163" i="27"/>
  <c r="T164" i="27"/>
  <c r="T165" i="27"/>
  <c r="T167" i="27"/>
  <c r="T168" i="27"/>
  <c r="T169" i="27"/>
  <c r="T170" i="27"/>
  <c r="T172" i="27"/>
  <c r="T173" i="27"/>
  <c r="T174" i="27"/>
  <c r="T175" i="27"/>
  <c r="T176" i="27"/>
  <c r="T177" i="27"/>
  <c r="T179" i="27"/>
  <c r="T181" i="27"/>
  <c r="T182" i="27"/>
  <c r="T183" i="27"/>
  <c r="T184" i="27"/>
  <c r="T185" i="27"/>
  <c r="T186" i="27"/>
  <c r="T187" i="27"/>
  <c r="T188" i="27"/>
  <c r="T189" i="27"/>
  <c r="T190" i="27"/>
  <c r="T191" i="27"/>
  <c r="T192" i="27"/>
  <c r="T193" i="27"/>
  <c r="T195" i="27"/>
  <c r="T196" i="27"/>
  <c r="T197" i="27"/>
  <c r="T198" i="27"/>
  <c r="T199" i="27"/>
  <c r="T200" i="27"/>
  <c r="T201" i="27"/>
  <c r="T202" i="27"/>
  <c r="T203" i="27"/>
  <c r="T204" i="27"/>
  <c r="T205" i="27"/>
  <c r="T206" i="27"/>
  <c r="T207" i="27"/>
  <c r="T208" i="27"/>
  <c r="T13" i="27"/>
  <c r="L197" i="27"/>
  <c r="L198" i="27"/>
  <c r="L199" i="27"/>
  <c r="L200" i="27"/>
  <c r="L201" i="27"/>
  <c r="L202" i="27"/>
  <c r="L204" i="27"/>
  <c r="L205" i="27"/>
  <c r="L206" i="27"/>
  <c r="L207" i="27"/>
  <c r="L196" i="27"/>
  <c r="L193" i="27"/>
  <c r="L192" i="27"/>
  <c r="L186" i="27"/>
  <c r="L185" i="27"/>
  <c r="L183" i="27"/>
  <c r="L182" i="27"/>
  <c r="L173" i="27"/>
  <c r="L174" i="27"/>
  <c r="L175" i="27"/>
  <c r="L176" i="27"/>
  <c r="L177" i="27"/>
  <c r="L172" i="27"/>
  <c r="L121" i="27"/>
  <c r="L122" i="27"/>
  <c r="L123" i="27"/>
  <c r="L124" i="27"/>
  <c r="L125" i="27"/>
  <c r="L126" i="27"/>
  <c r="L120" i="27"/>
  <c r="L98" i="27"/>
  <c r="L97" i="27"/>
  <c r="L96" i="27"/>
  <c r="L93" i="27"/>
  <c r="L92" i="27"/>
  <c r="L91" i="27"/>
  <c r="L88" i="27"/>
  <c r="L86" i="27"/>
  <c r="L85" i="27"/>
  <c r="L83" i="27"/>
  <c r="L82" i="27"/>
  <c r="L80" i="27"/>
  <c r="L79" i="27"/>
  <c r="L78" i="27"/>
  <c r="L75" i="27"/>
  <c r="L73" i="27"/>
  <c r="L71" i="27"/>
  <c r="L70" i="27"/>
  <c r="L68" i="27"/>
  <c r="L66" i="27"/>
  <c r="L64" i="27"/>
  <c r="L63" i="27"/>
  <c r="L62" i="27"/>
  <c r="L61" i="27"/>
  <c r="L60" i="27"/>
  <c r="L59" i="27"/>
  <c r="L54" i="27"/>
  <c r="L55" i="27"/>
  <c r="L56" i="27"/>
  <c r="L57" i="27"/>
  <c r="L53" i="27"/>
  <c r="L45" i="27"/>
  <c r="L40" i="27"/>
  <c r="L39" i="27"/>
  <c r="L36" i="27"/>
  <c r="L34" i="27"/>
  <c r="L33" i="27"/>
  <c r="L32" i="27"/>
  <c r="L35" i="27"/>
  <c r="L38" i="27"/>
  <c r="L41" i="27"/>
  <c r="L42" i="27"/>
  <c r="L43" i="27"/>
  <c r="L44" i="27"/>
  <c r="L46" i="27"/>
  <c r="L48" i="27"/>
  <c r="L14" i="27"/>
  <c r="L15" i="27"/>
  <c r="L16" i="27"/>
  <c r="L17" i="27"/>
  <c r="L18" i="27"/>
  <c r="L19" i="27"/>
  <c r="L20" i="27"/>
  <c r="L21" i="27"/>
  <c r="L22" i="27"/>
  <c r="L23" i="27"/>
  <c r="L24" i="27"/>
  <c r="L25" i="27"/>
  <c r="L26" i="27"/>
  <c r="L27" i="27"/>
  <c r="L28" i="27"/>
  <c r="L29" i="27"/>
  <c r="L30" i="27"/>
  <c r="L13" i="27"/>
  <c r="D6" i="27" l="1"/>
  <c r="D7" i="27"/>
  <c r="D8" i="27"/>
  <c r="Q205" i="27"/>
  <c r="O205" i="27" s="1"/>
  <c r="Q123" i="27"/>
  <c r="O123" i="27" s="1"/>
  <c r="Q121" i="27"/>
  <c r="O121" i="27" s="1"/>
  <c r="Q93" i="27"/>
  <c r="O93" i="27" s="1"/>
  <c r="Q82" i="27"/>
  <c r="O82" i="27" s="1"/>
  <c r="Q80" i="27"/>
  <c r="O80" i="27" s="1"/>
  <c r="Q34" i="27"/>
  <c r="O34" i="27" s="1"/>
  <c r="Q30" i="27"/>
  <c r="O30" i="27" s="1"/>
  <c r="Q29" i="27"/>
  <c r="O29" i="27" s="1"/>
  <c r="Q28" i="27"/>
  <c r="O28" i="27" s="1"/>
  <c r="Q27" i="27"/>
  <c r="O27" i="27" s="1"/>
  <c r="Q26" i="27"/>
  <c r="O26" i="27" s="1"/>
  <c r="Q25" i="27"/>
  <c r="O25" i="27" s="1"/>
  <c r="Q24" i="27"/>
  <c r="O24" i="27" s="1"/>
  <c r="Q23" i="27"/>
  <c r="O23" i="27" s="1"/>
  <c r="Q22" i="27"/>
  <c r="O22" i="27" s="1"/>
  <c r="Q21" i="27"/>
  <c r="O21" i="27" s="1"/>
  <c r="Q20" i="27"/>
  <c r="O20" i="27" s="1"/>
  <c r="Q19" i="27"/>
  <c r="O19" i="27" s="1"/>
  <c r="Q18" i="27"/>
  <c r="O18" i="27" s="1"/>
  <c r="Q17" i="27"/>
  <c r="O17" i="27" s="1"/>
  <c r="Q16" i="27"/>
  <c r="O16" i="27" s="1"/>
  <c r="Q15" i="27"/>
  <c r="O15" i="27" s="1"/>
  <c r="Q14" i="27"/>
  <c r="O14" i="27" s="1"/>
  <c r="Q13" i="27"/>
  <c r="O13" i="27" s="1"/>
  <c r="Q196" i="27"/>
  <c r="O196" i="27" s="1"/>
  <c r="L208" i="27"/>
  <c r="Q208" i="27" s="1"/>
  <c r="O208" i="27" s="1"/>
  <c r="K208" i="27"/>
  <c r="E32" i="27"/>
  <c r="E33" i="27"/>
  <c r="E34" i="27"/>
  <c r="E35" i="27"/>
  <c r="E36" i="27"/>
  <c r="E37" i="27"/>
  <c r="E38" i="27"/>
  <c r="E39" i="27"/>
  <c r="E40" i="27"/>
  <c r="E41" i="27"/>
  <c r="E42" i="27"/>
  <c r="E43" i="27"/>
  <c r="E44" i="27"/>
  <c r="E45" i="27"/>
  <c r="E46" i="27"/>
  <c r="E48" i="27"/>
  <c r="E50" i="27"/>
  <c r="E51" i="27"/>
  <c r="E53" i="27"/>
  <c r="E54" i="27"/>
  <c r="E55" i="27"/>
  <c r="E56" i="27"/>
  <c r="E57"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1" i="27"/>
  <c r="E103" i="27"/>
  <c r="E104" i="27"/>
  <c r="E105" i="27"/>
  <c r="E106" i="27"/>
  <c r="E107" i="27"/>
  <c r="E108" i="27"/>
  <c r="E109" i="27"/>
  <c r="E110" i="27"/>
  <c r="E112" i="27"/>
  <c r="E113" i="27"/>
  <c r="E114" i="27"/>
  <c r="E116" i="27"/>
  <c r="E117" i="27"/>
  <c r="E118" i="27"/>
  <c r="E120" i="27"/>
  <c r="E121" i="27"/>
  <c r="E122" i="27"/>
  <c r="E123" i="27"/>
  <c r="E124" i="27"/>
  <c r="E125" i="27"/>
  <c r="E126" i="27"/>
  <c r="E128" i="27"/>
  <c r="E129" i="27"/>
  <c r="E130" i="27"/>
  <c r="E131" i="27"/>
  <c r="E132" i="27"/>
  <c r="E133" i="27"/>
  <c r="E134" i="27"/>
  <c r="E135" i="27"/>
  <c r="E136" i="27"/>
  <c r="E137" i="27"/>
  <c r="E138" i="27"/>
  <c r="E139" i="27"/>
  <c r="E140" i="27"/>
  <c r="E141" i="27"/>
  <c r="E142" i="27"/>
  <c r="E143" i="27"/>
  <c r="E145" i="27"/>
  <c r="E147" i="27"/>
  <c r="E148" i="27"/>
  <c r="E149" i="27"/>
  <c r="E150" i="27"/>
  <c r="E151" i="27"/>
  <c r="E152" i="27"/>
  <c r="E153" i="27"/>
  <c r="E154" i="27"/>
  <c r="E155" i="27"/>
  <c r="E156" i="27"/>
  <c r="E157" i="27"/>
  <c r="E158" i="27"/>
  <c r="E159" i="27"/>
  <c r="E160" i="27"/>
  <c r="E161" i="27"/>
  <c r="E162" i="27"/>
  <c r="E163" i="27"/>
  <c r="E164" i="27"/>
  <c r="E165" i="27"/>
  <c r="E13" i="27"/>
  <c r="E14" i="27"/>
  <c r="E15" i="27"/>
  <c r="E16" i="27"/>
  <c r="E17" i="27"/>
  <c r="E18" i="27"/>
  <c r="E19" i="27"/>
  <c r="E20" i="27"/>
  <c r="E21" i="27"/>
  <c r="E22" i="27"/>
  <c r="E23" i="27"/>
  <c r="E24" i="27"/>
  <c r="E25" i="27"/>
  <c r="E26" i="27"/>
  <c r="E27" i="27"/>
  <c r="E28" i="27"/>
  <c r="E29" i="27"/>
  <c r="E30" i="27"/>
  <c r="E167" i="27"/>
  <c r="E168" i="27"/>
  <c r="E169" i="27"/>
  <c r="E170" i="27"/>
  <c r="E172" i="27"/>
  <c r="E173" i="27"/>
  <c r="E174" i="27"/>
  <c r="E175" i="27"/>
  <c r="E176" i="27"/>
  <c r="E177" i="27"/>
  <c r="E179" i="27"/>
  <c r="E181" i="27"/>
  <c r="E182" i="27"/>
  <c r="E183" i="27"/>
  <c r="E184" i="27"/>
  <c r="E185" i="27"/>
  <c r="E186" i="27"/>
  <c r="E187" i="27"/>
  <c r="E188" i="27"/>
  <c r="E189" i="27"/>
  <c r="E190" i="27"/>
  <c r="E191" i="27"/>
  <c r="E192" i="27"/>
  <c r="E193" i="27"/>
  <c r="E195" i="27"/>
  <c r="E196" i="27"/>
  <c r="E197" i="27"/>
  <c r="E198" i="27"/>
  <c r="E199" i="27"/>
  <c r="E200" i="27"/>
  <c r="E201" i="27"/>
  <c r="E202" i="27"/>
  <c r="E203" i="27"/>
  <c r="E205" i="27"/>
  <c r="E206" i="27"/>
  <c r="E207" i="27"/>
  <c r="E208" i="27"/>
  <c r="E204" i="27"/>
  <c r="L195" i="27"/>
  <c r="Q195" i="27" s="1"/>
  <c r="O195" i="27" s="1"/>
  <c r="K195" i="27"/>
  <c r="L187" i="27"/>
  <c r="Q187" i="27" s="1"/>
  <c r="O187" i="27" s="1"/>
  <c r="L188" i="27"/>
  <c r="Q188" i="27" s="1"/>
  <c r="O188" i="27" s="1"/>
  <c r="L189" i="27"/>
  <c r="Q189" i="27" s="1"/>
  <c r="O189" i="27" s="1"/>
  <c r="L190" i="27"/>
  <c r="Q190" i="27" s="1"/>
  <c r="O190" i="27" s="1"/>
  <c r="L191" i="27"/>
  <c r="Q191" i="27" s="1"/>
  <c r="O191" i="27" s="1"/>
  <c r="K188" i="27"/>
  <c r="K189" i="27"/>
  <c r="K190" i="27"/>
  <c r="K191" i="27"/>
  <c r="K187" i="27"/>
  <c r="L184" i="27"/>
  <c r="Q184" i="27" s="1"/>
  <c r="O184" i="27" s="1"/>
  <c r="K184" i="27"/>
  <c r="L181" i="27"/>
  <c r="Q181" i="27" s="1"/>
  <c r="O181" i="27" s="1"/>
  <c r="K181" i="27"/>
  <c r="L179" i="27"/>
  <c r="Q179" i="27" s="1"/>
  <c r="O179" i="27" s="1"/>
  <c r="K179" i="27"/>
  <c r="L167" i="27"/>
  <c r="Q167" i="27" s="1"/>
  <c r="O167" i="27" s="1"/>
  <c r="L168" i="27"/>
  <c r="Q168" i="27" s="1"/>
  <c r="O168" i="27" s="1"/>
  <c r="L169" i="27"/>
  <c r="Q169" i="27" s="1"/>
  <c r="O169" i="27" s="1"/>
  <c r="L170" i="27"/>
  <c r="Q170" i="27" s="1"/>
  <c r="O170" i="27" s="1"/>
  <c r="K168" i="27"/>
  <c r="K169" i="27"/>
  <c r="K170" i="27"/>
  <c r="K167" i="27"/>
  <c r="L147" i="27"/>
  <c r="Q147" i="27" s="1"/>
  <c r="O147" i="27" s="1"/>
  <c r="L148" i="27"/>
  <c r="Q148" i="27" s="1"/>
  <c r="O148" i="27" s="1"/>
  <c r="L149" i="27"/>
  <c r="Q149" i="27" s="1"/>
  <c r="O149" i="27" s="1"/>
  <c r="L150" i="27"/>
  <c r="Q150" i="27" s="1"/>
  <c r="O150" i="27" s="1"/>
  <c r="L151" i="27"/>
  <c r="Q151" i="27" s="1"/>
  <c r="O151" i="27" s="1"/>
  <c r="L152" i="27"/>
  <c r="Q152" i="27" s="1"/>
  <c r="O152" i="27" s="1"/>
  <c r="L153" i="27"/>
  <c r="Q153" i="27" s="1"/>
  <c r="O153" i="27" s="1"/>
  <c r="L154" i="27"/>
  <c r="Q154" i="27" s="1"/>
  <c r="O154" i="27" s="1"/>
  <c r="L155" i="27"/>
  <c r="Q155" i="27" s="1"/>
  <c r="O155" i="27" s="1"/>
  <c r="L156" i="27"/>
  <c r="Q156" i="27" s="1"/>
  <c r="O156" i="27" s="1"/>
  <c r="L157" i="27"/>
  <c r="Q157" i="27" s="1"/>
  <c r="O157" i="27" s="1"/>
  <c r="L158" i="27"/>
  <c r="Q158" i="27" s="1"/>
  <c r="O158" i="27" s="1"/>
  <c r="L159" i="27"/>
  <c r="Q159" i="27" s="1"/>
  <c r="O159" i="27" s="1"/>
  <c r="L160" i="27"/>
  <c r="Q160" i="27" s="1"/>
  <c r="O160" i="27" s="1"/>
  <c r="L161" i="27"/>
  <c r="Q161" i="27" s="1"/>
  <c r="O161" i="27" s="1"/>
  <c r="L162" i="27"/>
  <c r="Q162" i="27" s="1"/>
  <c r="O162" i="27" s="1"/>
  <c r="L163" i="27"/>
  <c r="Q163" i="27" s="1"/>
  <c r="O163" i="27" s="1"/>
  <c r="L164" i="27"/>
  <c r="Q164" i="27" s="1"/>
  <c r="O164" i="27" s="1"/>
  <c r="L165" i="27"/>
  <c r="Q165" i="27" s="1"/>
  <c r="O165" i="27" s="1"/>
  <c r="K148" i="27"/>
  <c r="K149" i="27"/>
  <c r="K150" i="27"/>
  <c r="K151" i="27"/>
  <c r="K152" i="27"/>
  <c r="K153" i="27"/>
  <c r="K154" i="27"/>
  <c r="K155" i="27"/>
  <c r="K156" i="27"/>
  <c r="K157" i="27"/>
  <c r="K158" i="27"/>
  <c r="K159" i="27"/>
  <c r="K160" i="27"/>
  <c r="K161" i="27"/>
  <c r="K162" i="27"/>
  <c r="K163" i="27"/>
  <c r="K164" i="27"/>
  <c r="K165" i="27"/>
  <c r="K147" i="27"/>
  <c r="L145" i="27"/>
  <c r="Q145" i="27" s="1"/>
  <c r="O145" i="27" s="1"/>
  <c r="K145" i="27"/>
  <c r="L128" i="27"/>
  <c r="Q128" i="27" s="1"/>
  <c r="O128" i="27" s="1"/>
  <c r="L129" i="27"/>
  <c r="Q129" i="27" s="1"/>
  <c r="O129" i="27" s="1"/>
  <c r="L130" i="27"/>
  <c r="Q130" i="27" s="1"/>
  <c r="O130" i="27" s="1"/>
  <c r="L131" i="27"/>
  <c r="Q131" i="27" s="1"/>
  <c r="O131" i="27" s="1"/>
  <c r="L132" i="27"/>
  <c r="Q132" i="27" s="1"/>
  <c r="O132" i="27" s="1"/>
  <c r="L133" i="27"/>
  <c r="Q133" i="27" s="1"/>
  <c r="O133" i="27" s="1"/>
  <c r="L134" i="27"/>
  <c r="Q134" i="27" s="1"/>
  <c r="O134" i="27" s="1"/>
  <c r="L135" i="27"/>
  <c r="Q135" i="27" s="1"/>
  <c r="O135" i="27" s="1"/>
  <c r="L136" i="27"/>
  <c r="Q136" i="27" s="1"/>
  <c r="O136" i="27" s="1"/>
  <c r="L137" i="27"/>
  <c r="Q137" i="27" s="1"/>
  <c r="O137" i="27" s="1"/>
  <c r="L138" i="27"/>
  <c r="Q138" i="27" s="1"/>
  <c r="O138" i="27" s="1"/>
  <c r="L139" i="27"/>
  <c r="Q139" i="27" s="1"/>
  <c r="O139" i="27" s="1"/>
  <c r="L140" i="27"/>
  <c r="Q140" i="27" s="1"/>
  <c r="O140" i="27" s="1"/>
  <c r="L141" i="27"/>
  <c r="Q141" i="27" s="1"/>
  <c r="O141" i="27" s="1"/>
  <c r="L142" i="27"/>
  <c r="Q142" i="27" s="1"/>
  <c r="O142" i="27" s="1"/>
  <c r="L143" i="27"/>
  <c r="Q143" i="27" s="1"/>
  <c r="O143" i="27" s="1"/>
  <c r="K129" i="27"/>
  <c r="K130" i="27"/>
  <c r="K131" i="27"/>
  <c r="K132" i="27"/>
  <c r="K133" i="27"/>
  <c r="K134" i="27"/>
  <c r="K135" i="27"/>
  <c r="K136" i="27"/>
  <c r="K137" i="27"/>
  <c r="K138" i="27"/>
  <c r="K139" i="27"/>
  <c r="K140" i="27"/>
  <c r="K141" i="27"/>
  <c r="K142" i="27"/>
  <c r="K143" i="27"/>
  <c r="K128" i="27"/>
  <c r="M155" i="27" l="1"/>
  <c r="R155" i="27" s="1"/>
  <c r="S155" i="27" s="1"/>
  <c r="M165" i="27"/>
  <c r="R165" i="27" s="1"/>
  <c r="S165" i="27" s="1"/>
  <c r="M164" i="27"/>
  <c r="R164" i="27" s="1"/>
  <c r="S164" i="27" s="1"/>
  <c r="M156" i="27"/>
  <c r="R156" i="27" s="1"/>
  <c r="S156" i="27" s="1"/>
  <c r="M161" i="27"/>
  <c r="R161" i="27" s="1"/>
  <c r="S161" i="27" s="1"/>
  <c r="M153" i="27"/>
  <c r="R153" i="27" s="1"/>
  <c r="S153" i="27" s="1"/>
  <c r="M160" i="27"/>
  <c r="R160" i="27" s="1"/>
  <c r="S160" i="27" s="1"/>
  <c r="M152" i="27"/>
  <c r="R152" i="27" s="1"/>
  <c r="S152" i="27" s="1"/>
  <c r="M159" i="27"/>
  <c r="R159" i="27" s="1"/>
  <c r="S159" i="27" s="1"/>
  <c r="M151" i="27"/>
  <c r="R151" i="27" s="1"/>
  <c r="S151" i="27" s="1"/>
  <c r="M158" i="27"/>
  <c r="R158" i="27" s="1"/>
  <c r="S158" i="27" s="1"/>
  <c r="M157" i="27"/>
  <c r="R157" i="27" s="1"/>
  <c r="S157" i="27" s="1"/>
  <c r="M163" i="27"/>
  <c r="R163" i="27" s="1"/>
  <c r="S163" i="27" s="1"/>
  <c r="M162" i="27"/>
  <c r="R162" i="27" s="1"/>
  <c r="S162" i="27" s="1"/>
  <c r="M154" i="27"/>
  <c r="R154" i="27" s="1"/>
  <c r="S154" i="27" s="1"/>
  <c r="K112" i="27" l="1"/>
  <c r="L112" i="27"/>
  <c r="Q112" i="27" s="1"/>
  <c r="O112" i="27" s="1"/>
  <c r="K113" i="27"/>
  <c r="L113" i="27"/>
  <c r="Q113" i="27" s="1"/>
  <c r="O113" i="27" s="1"/>
  <c r="K114" i="27"/>
  <c r="L114" i="27"/>
  <c r="Q114" i="27" s="1"/>
  <c r="O114" i="27" s="1"/>
  <c r="K116" i="27"/>
  <c r="L116" i="27"/>
  <c r="Q116" i="27" s="1"/>
  <c r="O116" i="27" s="1"/>
  <c r="K117" i="27"/>
  <c r="L117" i="27"/>
  <c r="Q117" i="27" s="1"/>
  <c r="O117" i="27" s="1"/>
  <c r="K118" i="27"/>
  <c r="L118" i="27"/>
  <c r="Q118" i="27" s="1"/>
  <c r="O118" i="27" s="1"/>
  <c r="K103" i="27"/>
  <c r="L103" i="27"/>
  <c r="Q103" i="27" s="1"/>
  <c r="O103" i="27" s="1"/>
  <c r="K104" i="27"/>
  <c r="L104" i="27"/>
  <c r="Q104" i="27" s="1"/>
  <c r="O104" i="27" s="1"/>
  <c r="K105" i="27"/>
  <c r="L105" i="27"/>
  <c r="Q105" i="27" s="1"/>
  <c r="O105" i="27" s="1"/>
  <c r="K106" i="27"/>
  <c r="L106" i="27"/>
  <c r="Q106" i="27" s="1"/>
  <c r="O106" i="27" s="1"/>
  <c r="K107" i="27"/>
  <c r="L107" i="27"/>
  <c r="Q107" i="27" s="1"/>
  <c r="O107" i="27" s="1"/>
  <c r="K108" i="27"/>
  <c r="L108" i="27"/>
  <c r="Q108" i="27" s="1"/>
  <c r="O108" i="27" s="1"/>
  <c r="K109" i="27"/>
  <c r="L109" i="27"/>
  <c r="Q109" i="27" s="1"/>
  <c r="O109" i="27" s="1"/>
  <c r="K110" i="27"/>
  <c r="L110" i="27"/>
  <c r="Q110" i="27" s="1"/>
  <c r="O110" i="27" s="1"/>
  <c r="L101" i="27"/>
  <c r="Q101" i="27" s="1"/>
  <c r="O101" i="27" s="1"/>
  <c r="K101" i="27"/>
  <c r="L94" i="27"/>
  <c r="Q94" i="27" s="1"/>
  <c r="O94" i="27" s="1"/>
  <c r="L95" i="27"/>
  <c r="Q95" i="27" s="1"/>
  <c r="O95" i="27" s="1"/>
  <c r="K95" i="27"/>
  <c r="K94" i="27"/>
  <c r="L89" i="27"/>
  <c r="Q89" i="27" s="1"/>
  <c r="O89" i="27" s="1"/>
  <c r="K89" i="27"/>
  <c r="Q88" i="27"/>
  <c r="O88" i="27" s="1"/>
  <c r="Q86" i="27"/>
  <c r="O86" i="27" s="1"/>
  <c r="L87" i="27"/>
  <c r="Q87" i="27" s="1"/>
  <c r="O87" i="27" s="1"/>
  <c r="K87" i="27"/>
  <c r="L84" i="27" l="1"/>
  <c r="Q84" i="27" s="1"/>
  <c r="O84" i="27" s="1"/>
  <c r="K84" i="27"/>
  <c r="L81" i="27"/>
  <c r="Q81" i="27" s="1"/>
  <c r="O81" i="27" s="1"/>
  <c r="K81" i="27"/>
  <c r="Q35" i="27" l="1"/>
  <c r="O35" i="27" s="1"/>
  <c r="K35" i="27"/>
  <c r="Q38" i="27"/>
  <c r="O38" i="27" s="1"/>
  <c r="K38" i="27"/>
  <c r="K41" i="27"/>
  <c r="Q41" i="27"/>
  <c r="O41" i="27" s="1"/>
  <c r="K42" i="27"/>
  <c r="Q42" i="27"/>
  <c r="O42" i="27" s="1"/>
  <c r="K43" i="27"/>
  <c r="Q43" i="27"/>
  <c r="O43" i="27" s="1"/>
  <c r="Q44" i="27"/>
  <c r="O44" i="27" s="1"/>
  <c r="K44" i="27"/>
  <c r="K46" i="27"/>
  <c r="Q46" i="27"/>
  <c r="O46" i="27" s="1"/>
  <c r="K48" i="27"/>
  <c r="Q48" i="27"/>
  <c r="O48" i="27" s="1"/>
  <c r="K50" i="27"/>
  <c r="L50" i="27"/>
  <c r="Q50" i="27" s="1"/>
  <c r="O50" i="27" s="1"/>
  <c r="L51" i="27"/>
  <c r="Q51" i="27" s="1"/>
  <c r="O51" i="27" s="1"/>
  <c r="K51" i="27"/>
  <c r="L65" i="27"/>
  <c r="Q65" i="27" s="1"/>
  <c r="O65" i="27" s="1"/>
  <c r="K65" i="27"/>
  <c r="L69" i="27"/>
  <c r="Q69" i="27" s="1"/>
  <c r="O69" i="27" s="1"/>
  <c r="K69" i="27"/>
  <c r="L72" i="27"/>
  <c r="Q72" i="27" s="1"/>
  <c r="O72" i="27" s="1"/>
  <c r="K72" i="27"/>
  <c r="L77" i="27"/>
  <c r="Q77" i="27" s="1"/>
  <c r="O77" i="27" s="1"/>
  <c r="K77" i="27"/>
  <c r="Q73" i="27"/>
  <c r="O73" i="27" s="1"/>
  <c r="L74" i="27"/>
  <c r="Q74" i="27" s="1"/>
  <c r="O74" i="27" s="1"/>
  <c r="M34" i="27"/>
  <c r="R34" i="27" s="1"/>
  <c r="S34" i="27" s="1"/>
  <c r="M13" i="27"/>
  <c r="R13" i="27" s="1"/>
  <c r="S13" i="27" s="1"/>
  <c r="M14" i="27"/>
  <c r="R14" i="27" s="1"/>
  <c r="S14" i="27" s="1"/>
  <c r="M15" i="27"/>
  <c r="R15" i="27" s="1"/>
  <c r="S15" i="27" s="1"/>
  <c r="M16" i="27"/>
  <c r="R16" i="27" s="1"/>
  <c r="S16" i="27" s="1"/>
  <c r="M17" i="27"/>
  <c r="R17" i="27" s="1"/>
  <c r="S17" i="27" s="1"/>
  <c r="M18" i="27"/>
  <c r="R18" i="27" s="1"/>
  <c r="S18" i="27" s="1"/>
  <c r="M19" i="27"/>
  <c r="R19" i="27" s="1"/>
  <c r="S19" i="27" s="1"/>
  <c r="M20" i="27"/>
  <c r="R20" i="27" s="1"/>
  <c r="S20" i="27" s="1"/>
  <c r="M21" i="27"/>
  <c r="R21" i="27" s="1"/>
  <c r="S21" i="27" s="1"/>
  <c r="M22" i="27"/>
  <c r="R22" i="27" s="1"/>
  <c r="S22" i="27" s="1"/>
  <c r="M23" i="27"/>
  <c r="R23" i="27" s="1"/>
  <c r="S23" i="27" s="1"/>
  <c r="Q32" i="27"/>
  <c r="O32" i="27" s="1"/>
  <c r="M205" i="27"/>
  <c r="R205" i="27" s="1"/>
  <c r="S205" i="27" s="1"/>
  <c r="Q202" i="27"/>
  <c r="O202" i="27" s="1"/>
  <c r="Q201" i="27"/>
  <c r="O201" i="27" s="1"/>
  <c r="Q200" i="27"/>
  <c r="O200" i="27" s="1"/>
  <c r="Q199" i="27"/>
  <c r="O199" i="27" s="1"/>
  <c r="Q198" i="27"/>
  <c r="O198" i="27" s="1"/>
  <c r="Q197" i="27"/>
  <c r="O197" i="27" s="1"/>
  <c r="M196" i="27"/>
  <c r="R196" i="27" s="1"/>
  <c r="S196" i="27" s="1"/>
  <c r="M195" i="27"/>
  <c r="R195" i="27" s="1"/>
  <c r="S195" i="27" s="1"/>
  <c r="Q193" i="27"/>
  <c r="O193" i="27" s="1"/>
  <c r="Q192" i="27"/>
  <c r="O192" i="27" s="1"/>
  <c r="M191" i="27"/>
  <c r="R191" i="27" s="1"/>
  <c r="S191" i="27" s="1"/>
  <c r="M190" i="27"/>
  <c r="R190" i="27" s="1"/>
  <c r="S190" i="27" s="1"/>
  <c r="M189" i="27"/>
  <c r="R189" i="27" s="1"/>
  <c r="S189" i="27" s="1"/>
  <c r="M188" i="27"/>
  <c r="R188" i="27" s="1"/>
  <c r="S188" i="27" s="1"/>
  <c r="M187" i="27"/>
  <c r="R187" i="27" s="1"/>
  <c r="S187" i="27" s="1"/>
  <c r="Q186" i="27"/>
  <c r="O186" i="27" s="1"/>
  <c r="Q185" i="27"/>
  <c r="O185" i="27" s="1"/>
  <c r="M184" i="27"/>
  <c r="R184" i="27" s="1"/>
  <c r="S184" i="27" s="1"/>
  <c r="Q183" i="27"/>
  <c r="O183" i="27" s="1"/>
  <c r="Q182" i="27"/>
  <c r="O182" i="27" s="1"/>
  <c r="M181" i="27"/>
  <c r="R181" i="27" s="1"/>
  <c r="S181" i="27" s="1"/>
  <c r="M179" i="27"/>
  <c r="R179" i="27" s="1"/>
  <c r="S179" i="27" s="1"/>
  <c r="Q177" i="27"/>
  <c r="O177" i="27" s="1"/>
  <c r="Q176" i="27"/>
  <c r="O176" i="27" s="1"/>
  <c r="Q175" i="27"/>
  <c r="O175" i="27" s="1"/>
  <c r="Q174" i="27"/>
  <c r="O174" i="27" s="1"/>
  <c r="Q173" i="27"/>
  <c r="O173" i="27" s="1"/>
  <c r="Q172" i="27"/>
  <c r="O172" i="27" s="1"/>
  <c r="M170" i="27"/>
  <c r="R170" i="27" s="1"/>
  <c r="S170" i="27" s="1"/>
  <c r="M169" i="27"/>
  <c r="R169" i="27" s="1"/>
  <c r="S169" i="27" s="1"/>
  <c r="M168" i="27"/>
  <c r="R168" i="27" s="1"/>
  <c r="S168" i="27" s="1"/>
  <c r="M167" i="27"/>
  <c r="R167" i="27" s="1"/>
  <c r="S167" i="27" s="1"/>
  <c r="M30" i="27"/>
  <c r="R30" i="27" s="1"/>
  <c r="S30" i="27" s="1"/>
  <c r="M29" i="27"/>
  <c r="R29" i="27" s="1"/>
  <c r="S29" i="27" s="1"/>
  <c r="M28" i="27"/>
  <c r="R28" i="27" s="1"/>
  <c r="S28" i="27" s="1"/>
  <c r="M27" i="27"/>
  <c r="R27" i="27" s="1"/>
  <c r="S27" i="27" s="1"/>
  <c r="M26" i="27"/>
  <c r="R26" i="27" s="1"/>
  <c r="S26" i="27" s="1"/>
  <c r="M25" i="27"/>
  <c r="R25" i="27" s="1"/>
  <c r="S25" i="27" s="1"/>
  <c r="M24" i="27"/>
  <c r="R24" i="27" s="1"/>
  <c r="S24" i="27" s="1"/>
  <c r="M150" i="27"/>
  <c r="R150" i="27" s="1"/>
  <c r="S150" i="27" s="1"/>
  <c r="M149" i="27"/>
  <c r="R149" i="27" s="1"/>
  <c r="S149" i="27" s="1"/>
  <c r="M148" i="27"/>
  <c r="R148" i="27" s="1"/>
  <c r="S148" i="27" s="1"/>
  <c r="M147" i="27"/>
  <c r="R147" i="27" s="1"/>
  <c r="S147" i="27" s="1"/>
  <c r="M145" i="27"/>
  <c r="R145" i="27" s="1"/>
  <c r="S145" i="27" s="1"/>
  <c r="M143" i="27"/>
  <c r="R143" i="27" s="1"/>
  <c r="S143" i="27" s="1"/>
  <c r="M142" i="27"/>
  <c r="R142" i="27" s="1"/>
  <c r="S142" i="27" s="1"/>
  <c r="M141" i="27"/>
  <c r="R141" i="27" s="1"/>
  <c r="S141" i="27" s="1"/>
  <c r="M140" i="27"/>
  <c r="R140" i="27" s="1"/>
  <c r="S140" i="27" s="1"/>
  <c r="M139" i="27"/>
  <c r="R139" i="27" s="1"/>
  <c r="S139" i="27" s="1"/>
  <c r="M138" i="27"/>
  <c r="R138" i="27" s="1"/>
  <c r="S138" i="27" s="1"/>
  <c r="M137" i="27"/>
  <c r="R137" i="27" s="1"/>
  <c r="S137" i="27" s="1"/>
  <c r="M136" i="27"/>
  <c r="R136" i="27" s="1"/>
  <c r="S136" i="27" s="1"/>
  <c r="M135" i="27"/>
  <c r="R135" i="27" s="1"/>
  <c r="S135" i="27" s="1"/>
  <c r="M134" i="27"/>
  <c r="R134" i="27" s="1"/>
  <c r="S134" i="27" s="1"/>
  <c r="M133" i="27"/>
  <c r="R133" i="27" s="1"/>
  <c r="S133" i="27" s="1"/>
  <c r="M132" i="27"/>
  <c r="R132" i="27" s="1"/>
  <c r="S132" i="27" s="1"/>
  <c r="M131" i="27"/>
  <c r="R131" i="27" s="1"/>
  <c r="S131" i="27" s="1"/>
  <c r="M130" i="27"/>
  <c r="R130" i="27" s="1"/>
  <c r="S130" i="27" s="1"/>
  <c r="M129" i="27"/>
  <c r="R129" i="27" s="1"/>
  <c r="S129" i="27" s="1"/>
  <c r="M128" i="27"/>
  <c r="R128" i="27" s="1"/>
  <c r="S128" i="27" s="1"/>
  <c r="Q126" i="27"/>
  <c r="O126" i="27" s="1"/>
  <c r="Q125" i="27"/>
  <c r="O125" i="27" s="1"/>
  <c r="Q124" i="27"/>
  <c r="O124" i="27" s="1"/>
  <c r="M123" i="27"/>
  <c r="R123" i="27" s="1"/>
  <c r="S123" i="27" s="1"/>
  <c r="Q122" i="27"/>
  <c r="O122" i="27" s="1"/>
  <c r="M121" i="27"/>
  <c r="R121" i="27" s="1"/>
  <c r="S121" i="27" s="1"/>
  <c r="Q120" i="27"/>
  <c r="O120" i="27" s="1"/>
  <c r="M118" i="27"/>
  <c r="R118" i="27" s="1"/>
  <c r="S118" i="27" s="1"/>
  <c r="M117" i="27"/>
  <c r="R117" i="27" s="1"/>
  <c r="S117" i="27" s="1"/>
  <c r="M116" i="27"/>
  <c r="R116" i="27" s="1"/>
  <c r="S116" i="27" s="1"/>
  <c r="M114" i="27"/>
  <c r="R114" i="27" s="1"/>
  <c r="S114" i="27" s="1"/>
  <c r="M113" i="27"/>
  <c r="R113" i="27" s="1"/>
  <c r="S113" i="27" s="1"/>
  <c r="M112" i="27"/>
  <c r="R112" i="27" s="1"/>
  <c r="S112" i="27" s="1"/>
  <c r="M110" i="27"/>
  <c r="R110" i="27" s="1"/>
  <c r="S110" i="27" s="1"/>
  <c r="M109" i="27"/>
  <c r="R109" i="27" s="1"/>
  <c r="S109" i="27" s="1"/>
  <c r="M108" i="27"/>
  <c r="R108" i="27" s="1"/>
  <c r="S108" i="27" s="1"/>
  <c r="M107" i="27"/>
  <c r="R107" i="27" s="1"/>
  <c r="S107" i="27" s="1"/>
  <c r="M106" i="27"/>
  <c r="R106" i="27" s="1"/>
  <c r="S106" i="27" s="1"/>
  <c r="M105" i="27"/>
  <c r="R105" i="27" s="1"/>
  <c r="S105" i="27" s="1"/>
  <c r="M104" i="27"/>
  <c r="R104" i="27" s="1"/>
  <c r="S104" i="27" s="1"/>
  <c r="M103" i="27"/>
  <c r="R103" i="27" s="1"/>
  <c r="S103" i="27" s="1"/>
  <c r="M101" i="27"/>
  <c r="R101" i="27" s="1"/>
  <c r="S101" i="27" s="1"/>
  <c r="Q98" i="27"/>
  <c r="O98" i="27" s="1"/>
  <c r="Q97" i="27"/>
  <c r="O97" i="27" s="1"/>
  <c r="Q96" i="27"/>
  <c r="O96" i="27" s="1"/>
  <c r="M95" i="27"/>
  <c r="R95" i="27" s="1"/>
  <c r="S95" i="27" s="1"/>
  <c r="M94" i="27"/>
  <c r="R94" i="27" s="1"/>
  <c r="S94" i="27" s="1"/>
  <c r="M93" i="27"/>
  <c r="R93" i="27" s="1"/>
  <c r="S93" i="27" s="1"/>
  <c r="Q92" i="27"/>
  <c r="O92" i="27" s="1"/>
  <c r="Q91" i="27"/>
  <c r="O91" i="27" s="1"/>
  <c r="M89" i="27"/>
  <c r="R89" i="27" s="1"/>
  <c r="S89" i="27" s="1"/>
  <c r="M88" i="27"/>
  <c r="R88" i="27" s="1"/>
  <c r="S88" i="27" s="1"/>
  <c r="M87" i="27"/>
  <c r="R87" i="27" s="1"/>
  <c r="S87" i="27" s="1"/>
  <c r="M86" i="27"/>
  <c r="R86" i="27" s="1"/>
  <c r="S86" i="27" s="1"/>
  <c r="Q85" i="27"/>
  <c r="O85" i="27" s="1"/>
  <c r="M84" i="27"/>
  <c r="R84" i="27" s="1"/>
  <c r="S84" i="27" s="1"/>
  <c r="Q83" i="27"/>
  <c r="O83" i="27" s="1"/>
  <c r="M82" i="27"/>
  <c r="R82" i="27" s="1"/>
  <c r="S82" i="27" s="1"/>
  <c r="M81" i="27"/>
  <c r="R81" i="27" s="1"/>
  <c r="S81" i="27" s="1"/>
  <c r="M80" i="27"/>
  <c r="R80" i="27" s="1"/>
  <c r="S80" i="27" s="1"/>
  <c r="Q79" i="27"/>
  <c r="O79" i="27" s="1"/>
  <c r="Q78" i="27"/>
  <c r="O78" i="27" s="1"/>
  <c r="Q75" i="27"/>
  <c r="O75" i="27" s="1"/>
  <c r="Q71" i="27"/>
  <c r="O71" i="27" s="1"/>
  <c r="Q70" i="27"/>
  <c r="O70" i="27" s="1"/>
  <c r="Q68" i="27"/>
  <c r="O68" i="27" s="1"/>
  <c r="Q66" i="27"/>
  <c r="O66" i="27" s="1"/>
  <c r="Q64" i="27"/>
  <c r="O64" i="27" s="1"/>
  <c r="Q63" i="27"/>
  <c r="O63" i="27" s="1"/>
  <c r="Q62" i="27"/>
  <c r="O62" i="27" s="1"/>
  <c r="Q61" i="27"/>
  <c r="O61" i="27" s="1"/>
  <c r="Q60" i="27"/>
  <c r="O60" i="27" s="1"/>
  <c r="Q59" i="27"/>
  <c r="O59" i="27" s="1"/>
  <c r="Q57" i="27"/>
  <c r="O57" i="27" s="1"/>
  <c r="Q56" i="27"/>
  <c r="O56" i="27" s="1"/>
  <c r="Q55" i="27"/>
  <c r="O55" i="27" s="1"/>
  <c r="Q54" i="27"/>
  <c r="O54" i="27" s="1"/>
  <c r="Q53" i="27"/>
  <c r="O53" i="27" s="1"/>
  <c r="Q45" i="27"/>
  <c r="O45" i="27" s="1"/>
  <c r="Q40" i="27"/>
  <c r="O40" i="27" s="1"/>
  <c r="Q39" i="27"/>
  <c r="O39" i="27" s="1"/>
  <c r="Q36" i="27"/>
  <c r="O36" i="27" s="1"/>
  <c r="Q33" i="27"/>
  <c r="O33" i="27" s="1"/>
  <c r="M32" i="27"/>
  <c r="R32" i="27" s="1"/>
  <c r="S32" i="27" s="1"/>
  <c r="M69" i="27" l="1"/>
  <c r="R69" i="27" s="1"/>
  <c r="S69" i="27" s="1"/>
  <c r="M72" i="27"/>
  <c r="R72" i="27" s="1"/>
  <c r="S72" i="27" s="1"/>
  <c r="M77" i="27"/>
  <c r="R77" i="27" s="1"/>
  <c r="S77" i="27" s="1"/>
  <c r="M44" i="27"/>
  <c r="R44" i="27" s="1"/>
  <c r="S44" i="27" s="1"/>
  <c r="M38" i="27"/>
  <c r="R38" i="27" s="1"/>
  <c r="S38" i="27" s="1"/>
  <c r="M50" i="27"/>
  <c r="R50" i="27" s="1"/>
  <c r="S50" i="27" s="1"/>
  <c r="M174" i="27"/>
  <c r="R174" i="27" s="1"/>
  <c r="S174" i="27" s="1"/>
  <c r="M40" i="27"/>
  <c r="R40" i="27" s="1"/>
  <c r="S40" i="27" s="1"/>
  <c r="M60" i="27"/>
  <c r="R60" i="27" s="1"/>
  <c r="S60" i="27" s="1"/>
  <c r="M125" i="27"/>
  <c r="R125" i="27" s="1"/>
  <c r="S125" i="27" s="1"/>
  <c r="M185" i="27"/>
  <c r="R185" i="27" s="1"/>
  <c r="S185" i="27" s="1"/>
  <c r="M193" i="27"/>
  <c r="R193" i="27" s="1"/>
  <c r="S193" i="27" s="1"/>
  <c r="M201" i="27"/>
  <c r="R201" i="27" s="1"/>
  <c r="S201" i="27" s="1"/>
  <c r="M71" i="27"/>
  <c r="R71" i="27" s="1"/>
  <c r="S71" i="27" s="1"/>
  <c r="M97" i="27"/>
  <c r="R97" i="27" s="1"/>
  <c r="S97" i="27" s="1"/>
  <c r="M186" i="27"/>
  <c r="R186" i="27" s="1"/>
  <c r="S186" i="27" s="1"/>
  <c r="M202" i="27"/>
  <c r="R202" i="27" s="1"/>
  <c r="S202" i="27" s="1"/>
  <c r="M46" i="27"/>
  <c r="R46" i="27" s="1"/>
  <c r="S46" i="27" s="1"/>
  <c r="M41" i="27"/>
  <c r="R41" i="27" s="1"/>
  <c r="S41" i="27" s="1"/>
  <c r="M53" i="27"/>
  <c r="R53" i="27" s="1"/>
  <c r="S53" i="27" s="1"/>
  <c r="M62" i="27"/>
  <c r="R62" i="27" s="1"/>
  <c r="S62" i="27" s="1"/>
  <c r="M98" i="27"/>
  <c r="R98" i="27" s="1"/>
  <c r="S98" i="27" s="1"/>
  <c r="M173" i="27"/>
  <c r="R173" i="27" s="1"/>
  <c r="S173" i="27" s="1"/>
  <c r="M73" i="27"/>
  <c r="R73" i="27" s="1"/>
  <c r="S73" i="27" s="1"/>
  <c r="M208" i="27"/>
  <c r="R208" i="27" s="1"/>
  <c r="S208" i="27" s="1"/>
  <c r="M63" i="27"/>
  <c r="R63" i="27" s="1"/>
  <c r="S63" i="27" s="1"/>
  <c r="M75" i="27"/>
  <c r="R75" i="27" s="1"/>
  <c r="S75" i="27" s="1"/>
  <c r="M83" i="27"/>
  <c r="R83" i="27" s="1"/>
  <c r="S83" i="27" s="1"/>
  <c r="M55" i="27"/>
  <c r="R55" i="27" s="1"/>
  <c r="S55" i="27" s="1"/>
  <c r="M64" i="27"/>
  <c r="R64" i="27" s="1"/>
  <c r="S64" i="27" s="1"/>
  <c r="M92" i="27"/>
  <c r="R92" i="27" s="1"/>
  <c r="S92" i="27" s="1"/>
  <c r="M197" i="27"/>
  <c r="R197" i="27" s="1"/>
  <c r="S197" i="27" s="1"/>
  <c r="M43" i="27"/>
  <c r="R43" i="27" s="1"/>
  <c r="S43" i="27" s="1"/>
  <c r="M176" i="27"/>
  <c r="R176" i="27" s="1"/>
  <c r="S176" i="27" s="1"/>
  <c r="M200" i="27"/>
  <c r="R200" i="27" s="1"/>
  <c r="S200" i="27" s="1"/>
  <c r="M56" i="27"/>
  <c r="R56" i="27" s="1"/>
  <c r="S56" i="27" s="1"/>
  <c r="M66" i="27"/>
  <c r="R66" i="27" s="1"/>
  <c r="S66" i="27" s="1"/>
  <c r="M182" i="27"/>
  <c r="R182" i="27" s="1"/>
  <c r="S182" i="27" s="1"/>
  <c r="M198" i="27"/>
  <c r="R198" i="27" s="1"/>
  <c r="S198" i="27" s="1"/>
  <c r="M68" i="27"/>
  <c r="R68" i="27" s="1"/>
  <c r="S68" i="27" s="1"/>
  <c r="M79" i="27"/>
  <c r="R79" i="27" s="1"/>
  <c r="S79" i="27" s="1"/>
  <c r="M124" i="27"/>
  <c r="R124" i="27" s="1"/>
  <c r="S124" i="27" s="1"/>
  <c r="M192" i="27"/>
  <c r="R192" i="27" s="1"/>
  <c r="S192" i="27" s="1"/>
  <c r="M57" i="27"/>
  <c r="R57" i="27" s="1"/>
  <c r="S57" i="27" s="1"/>
  <c r="M175" i="27"/>
  <c r="R175" i="27" s="1"/>
  <c r="S175" i="27" s="1"/>
  <c r="M183" i="27"/>
  <c r="R183" i="27" s="1"/>
  <c r="S183" i="27" s="1"/>
  <c r="M199" i="27"/>
  <c r="R199" i="27" s="1"/>
  <c r="S199" i="27" s="1"/>
  <c r="M48" i="27"/>
  <c r="R48" i="27" s="1"/>
  <c r="S48" i="27" s="1"/>
  <c r="M74" i="27"/>
  <c r="R74" i="27" s="1"/>
  <c r="S74" i="27" s="1"/>
  <c r="M42" i="27"/>
  <c r="R42" i="27" s="1"/>
  <c r="S42" i="27" s="1"/>
  <c r="M51" i="27"/>
  <c r="R51" i="27" s="1"/>
  <c r="S51" i="27" s="1"/>
  <c r="M65" i="27"/>
  <c r="R65" i="27" s="1"/>
  <c r="S65" i="27" s="1"/>
  <c r="M45" i="27"/>
  <c r="R45" i="27" s="1"/>
  <c r="S45" i="27" s="1"/>
  <c r="M36" i="27"/>
  <c r="R36" i="27" s="1"/>
  <c r="S36" i="27" s="1"/>
  <c r="M35" i="27"/>
  <c r="R35" i="27" s="1"/>
  <c r="S35" i="27" s="1"/>
  <c r="M172" i="27"/>
  <c r="R172" i="27" s="1"/>
  <c r="S172" i="27" s="1"/>
  <c r="M126" i="27"/>
  <c r="R126" i="27" s="1"/>
  <c r="S126" i="27" s="1"/>
  <c r="M91" i="27"/>
  <c r="R91" i="27" s="1"/>
  <c r="S91" i="27" s="1"/>
  <c r="M61" i="27"/>
  <c r="R61" i="27" s="1"/>
  <c r="S61" i="27" s="1"/>
  <c r="M39" i="27"/>
  <c r="R39" i="27" s="1"/>
  <c r="S39" i="27" s="1"/>
  <c r="M177" i="27"/>
  <c r="R177" i="27" s="1"/>
  <c r="S177" i="27" s="1"/>
  <c r="M33" i="27"/>
  <c r="R33" i="27" s="1"/>
  <c r="S33" i="27" s="1"/>
  <c r="M59" i="27"/>
  <c r="R59" i="27" s="1"/>
  <c r="S59" i="27" s="1"/>
  <c r="M70" i="27"/>
  <c r="R70" i="27" s="1"/>
  <c r="S70" i="27" s="1"/>
  <c r="M120" i="27"/>
  <c r="R120" i="27" s="1"/>
  <c r="S120" i="27" s="1"/>
  <c r="M78" i="27"/>
  <c r="R78" i="27" s="1"/>
  <c r="S78" i="27" s="1"/>
  <c r="M96" i="27"/>
  <c r="R96" i="27" s="1"/>
  <c r="S96" i="27" s="1"/>
  <c r="M54" i="27"/>
  <c r="R54" i="27" s="1"/>
  <c r="S54" i="27" s="1"/>
  <c r="M85" i="27"/>
  <c r="R85" i="27" s="1"/>
  <c r="S85" i="27" s="1"/>
  <c r="M122" i="27"/>
  <c r="R122" i="27" s="1"/>
  <c r="S122" i="27" s="1"/>
  <c r="D36" i="17"/>
  <c r="E36" i="17"/>
  <c r="D37" i="17"/>
  <c r="E37" i="17"/>
  <c r="D38" i="17"/>
  <c r="E38" i="17"/>
  <c r="D39" i="17"/>
  <c r="E39" i="17"/>
  <c r="D40" i="17"/>
  <c r="E40" i="17"/>
  <c r="E35" i="17"/>
  <c r="D35" i="17"/>
  <c r="D27" i="17"/>
  <c r="E27" i="17"/>
  <c r="D28" i="17"/>
  <c r="E28" i="17"/>
  <c r="D29" i="17"/>
  <c r="E29" i="17"/>
  <c r="D30" i="17"/>
  <c r="E30" i="17"/>
  <c r="D31" i="17"/>
  <c r="E31" i="17"/>
  <c r="E26" i="17"/>
  <c r="D26" i="17"/>
  <c r="D18" i="17"/>
  <c r="E18" i="17"/>
  <c r="D19" i="17"/>
  <c r="E19" i="17"/>
  <c r="D20" i="17"/>
  <c r="E20" i="17"/>
  <c r="D21" i="17"/>
  <c r="E21" i="17"/>
  <c r="D22" i="17"/>
  <c r="E22" i="17"/>
  <c r="D17" i="17"/>
  <c r="E17" i="17"/>
  <c r="B19" i="17"/>
  <c r="B18" i="17"/>
  <c r="B17" i="17"/>
  <c r="B22" i="17"/>
  <c r="B21" i="17"/>
  <c r="B20" i="17"/>
  <c r="L67" i="27" l="1"/>
  <c r="L37" i="27"/>
  <c r="L76" i="27"/>
  <c r="L203" i="27"/>
  <c r="L90" i="27"/>
  <c r="L99" i="27"/>
  <c r="D9" i="27"/>
  <c r="Q37" i="27" l="1"/>
  <c r="O37" i="27" s="1"/>
  <c r="M37" i="27"/>
  <c r="R37" i="27" s="1"/>
  <c r="S37" i="27" s="1"/>
  <c r="Q76" i="27"/>
  <c r="O76" i="27" s="1"/>
  <c r="M76" i="27"/>
  <c r="R76" i="27" s="1"/>
  <c r="S76" i="27" s="1"/>
  <c r="Q99" i="27"/>
  <c r="O99" i="27" s="1"/>
  <c r="M99" i="27"/>
  <c r="R99" i="27" s="1"/>
  <c r="S99" i="27" s="1"/>
  <c r="Q90" i="27"/>
  <c r="O90" i="27" s="1"/>
  <c r="M90" i="27"/>
  <c r="R90" i="27" s="1"/>
  <c r="S90" i="27" s="1"/>
  <c r="Q203" i="27"/>
  <c r="O203" i="27" s="1"/>
  <c r="M203" i="27"/>
  <c r="R203" i="27" s="1"/>
  <c r="S203" i="27" s="1"/>
  <c r="Q204" i="27"/>
  <c r="O204" i="27" s="1"/>
  <c r="M204" i="27"/>
  <c r="R204" i="27" s="1"/>
  <c r="S204" i="27" s="1"/>
  <c r="Q67" i="27"/>
  <c r="O67" i="27" s="1"/>
  <c r="M67" i="27"/>
  <c r="R67" i="27" s="1"/>
  <c r="S67" i="27" s="1"/>
  <c r="Q206" i="27"/>
  <c r="O206" i="27" s="1"/>
  <c r="M206" i="27"/>
  <c r="R206" i="27" s="1"/>
  <c r="S206" i="27" s="1"/>
  <c r="Q207" i="27"/>
  <c r="O207" i="27" s="1"/>
  <c r="M207" i="27"/>
  <c r="R207" i="27" s="1"/>
  <c r="S207" i="27" s="1"/>
</calcChain>
</file>

<file path=xl/sharedStrings.xml><?xml version="1.0" encoding="utf-8"?>
<sst xmlns="http://schemas.openxmlformats.org/spreadsheetml/2006/main" count="968" uniqueCount="583">
  <si>
    <t>SKAGEN Avkastning</t>
  </si>
  <si>
    <t>SKAGEN Høyrente</t>
  </si>
  <si>
    <t>Alfred Berg Høyrente C-II</t>
  </si>
  <si>
    <t>Alfred Berg Income</t>
  </si>
  <si>
    <t>Schroder ISF Asian Opportunities A NOK</t>
  </si>
  <si>
    <t>Schroder ISF Emerging Europe A NOK</t>
  </si>
  <si>
    <t>Schroder ISF Frontier Markets Equity A NOK</t>
  </si>
  <si>
    <t>Schroder ISF Japanese Opportunities A NOK</t>
  </si>
  <si>
    <t>Schroder ISF QEP Global Quality A NOK</t>
  </si>
  <si>
    <t>Schroder ISF US Large Cap A NOK</t>
  </si>
  <si>
    <t>DNB Aktiv Rente</t>
  </si>
  <si>
    <t>DNB Global Emerging Markets A</t>
  </si>
  <si>
    <t>SKAGEN Focus A</t>
  </si>
  <si>
    <t>SKAGEN Global A</t>
  </si>
  <si>
    <t>SKAGEN Kon-Tiki A</t>
  </si>
  <si>
    <t>SKAGEN m2 A</t>
  </si>
  <si>
    <t>SKAGEN Tellus A</t>
  </si>
  <si>
    <t>SKAGEN Vekst A</t>
  </si>
  <si>
    <t>DNB Global Marked Valutasikret</t>
  </si>
  <si>
    <t>Alfred Berg Aktiv</t>
  </si>
  <si>
    <t>Alfred Berg Gambak</t>
  </si>
  <si>
    <t>Alfred Berg Humanfond</t>
  </si>
  <si>
    <t>Alfred Berg Norge Classic</t>
  </si>
  <si>
    <t>Alfred Berg Obligasjon</t>
  </si>
  <si>
    <t>Holberg Global A</t>
  </si>
  <si>
    <t>Holberg Rurik A</t>
  </si>
  <si>
    <t>Holberg Triton A</t>
  </si>
  <si>
    <t>Eika Egenkapitalbevis</t>
  </si>
  <si>
    <t>Eika Kreditt</t>
  </si>
  <si>
    <t>Nordea Norge Verdi</t>
  </si>
  <si>
    <t>Nordea Stabile Aksjer Global Etisk</t>
  </si>
  <si>
    <t>Sector Healthcare Value Fund B NOK</t>
  </si>
  <si>
    <t>Eika Spar</t>
  </si>
  <si>
    <t>Eika Norden</t>
  </si>
  <si>
    <t>Eika Global</t>
  </si>
  <si>
    <t>Eika Alpha</t>
  </si>
  <si>
    <t>Eika Norge</t>
  </si>
  <si>
    <t>Eika Balansert</t>
  </si>
  <si>
    <t>ISIN</t>
  </si>
  <si>
    <t>NO0010039712</t>
  </si>
  <si>
    <t>NO0010317282</t>
  </si>
  <si>
    <t>NO0010039670</t>
  </si>
  <si>
    <t>NO0010039688</t>
  </si>
  <si>
    <t>NO0010089444</t>
  </si>
  <si>
    <t>NO0010105489</t>
  </si>
  <si>
    <t>NO0010032055</t>
  </si>
  <si>
    <t>NO0010668106</t>
  </si>
  <si>
    <t>SE0006261269</t>
  </si>
  <si>
    <t>NO0010089402</t>
  </si>
  <si>
    <t>NO0010089410</t>
  </si>
  <si>
    <t>NO0010089428</t>
  </si>
  <si>
    <t>NO0010102932</t>
  </si>
  <si>
    <t>NO0010337421</t>
  </si>
  <si>
    <t>NO0010582992</t>
  </si>
  <si>
    <t>NO0010337603</t>
  </si>
  <si>
    <t>NO0010337793</t>
  </si>
  <si>
    <t>NO0010337439</t>
  </si>
  <si>
    <t>LU0067059799</t>
  </si>
  <si>
    <t>NO0010336977</t>
  </si>
  <si>
    <t>NO0008001872</t>
  </si>
  <si>
    <t>NO0008000593</t>
  </si>
  <si>
    <t>NO0010337512</t>
  </si>
  <si>
    <t>NO0010582984</t>
  </si>
  <si>
    <t>NO0010692254</t>
  </si>
  <si>
    <t>NO0010102866</t>
  </si>
  <si>
    <t>NO0010337579</t>
  </si>
  <si>
    <t>NO0010663552</t>
  </si>
  <si>
    <t>LU0302237721</t>
  </si>
  <si>
    <t>NO0008000403</t>
  </si>
  <si>
    <t>NO0010102890</t>
  </si>
  <si>
    <t>NO0008000601</t>
  </si>
  <si>
    <t>NO0010582976</t>
  </si>
  <si>
    <t>NO0008002037</t>
  </si>
  <si>
    <t>NO0010337819</t>
  </si>
  <si>
    <t>NO0010337678</t>
  </si>
  <si>
    <t>NO0010337942</t>
  </si>
  <si>
    <t>NO0010337959</t>
  </si>
  <si>
    <t>NO0010126030</t>
  </si>
  <si>
    <t>NO0010687262</t>
  </si>
  <si>
    <t>NO0010003999</t>
  </si>
  <si>
    <t>NO0008001880</t>
  </si>
  <si>
    <t>NO0010075476</t>
  </si>
  <si>
    <t>NO0010212350</t>
  </si>
  <si>
    <t>NO0010073232</t>
  </si>
  <si>
    <t>NO0010630866</t>
  </si>
  <si>
    <t>NO0010072937</t>
  </si>
  <si>
    <t>NO0010073216</t>
  </si>
  <si>
    <t>NO0010280951</t>
  </si>
  <si>
    <t>NO0010693872</t>
  </si>
  <si>
    <t>NO0010325699</t>
  </si>
  <si>
    <t>NO0010325731</t>
  </si>
  <si>
    <t>NO0010325863</t>
  </si>
  <si>
    <t>NO0010452782</t>
  </si>
  <si>
    <t>NO0010705908</t>
  </si>
  <si>
    <t>NO0010062953</t>
  </si>
  <si>
    <t>NO0010028962</t>
  </si>
  <si>
    <t>NO0010029044</t>
  </si>
  <si>
    <t>NO0010525785</t>
  </si>
  <si>
    <t>NO0010028988</t>
  </si>
  <si>
    <t>NO0010525777</t>
  </si>
  <si>
    <t>NO0010525793</t>
  </si>
  <si>
    <t>NO0008000056</t>
  </si>
  <si>
    <t>NO0010525819</t>
  </si>
  <si>
    <t>NO0008000155</t>
  </si>
  <si>
    <t>NO0008000379</t>
  </si>
  <si>
    <t>NO0008001229</t>
  </si>
  <si>
    <t>NO0008000072</t>
  </si>
  <si>
    <t>NO0010732910</t>
  </si>
  <si>
    <t>NO0008000023</t>
  </si>
  <si>
    <t>NO0010775711</t>
  </si>
  <si>
    <t>LU0212178916</t>
  </si>
  <si>
    <t>LU0950372838</t>
  </si>
  <si>
    <t>LU0994294022</t>
  </si>
  <si>
    <t>LU0994294378</t>
  </si>
  <si>
    <t>LU0994294535</t>
  </si>
  <si>
    <t>LU0994294709</t>
  </si>
  <si>
    <t>LU0994294964</t>
  </si>
  <si>
    <t>LU0994295185</t>
  </si>
  <si>
    <t>IE00BD4TR802</t>
  </si>
  <si>
    <t>NO0008000452</t>
  </si>
  <si>
    <t>NO0010735129</t>
  </si>
  <si>
    <t>NO0008004009</t>
  </si>
  <si>
    <t>NO0008004017</t>
  </si>
  <si>
    <t>NO0010140502</t>
  </si>
  <si>
    <t>NO0010657356</t>
  </si>
  <si>
    <t>NO0010327786</t>
  </si>
  <si>
    <t>NO0008000445</t>
  </si>
  <si>
    <t>NO0010786403</t>
  </si>
  <si>
    <t>NO0010786411</t>
  </si>
  <si>
    <t>NO0010786429</t>
  </si>
  <si>
    <t>NO0010786437</t>
  </si>
  <si>
    <t>NO0010786445</t>
  </si>
  <si>
    <t>NO0008000767</t>
  </si>
  <si>
    <t>NO0010588031</t>
  </si>
  <si>
    <t>NO0010346422</t>
  </si>
  <si>
    <t>NO0008000973</t>
  </si>
  <si>
    <t>NO0008000783</t>
  </si>
  <si>
    <t>NO0010657273</t>
  </si>
  <si>
    <t>NO0008000841</t>
  </si>
  <si>
    <t>NO0010199086</t>
  </si>
  <si>
    <t>NO0010165335</t>
  </si>
  <si>
    <t>NO0010073224</t>
  </si>
  <si>
    <t>NO0010072945</t>
  </si>
  <si>
    <t>LU0302296065</t>
  </si>
  <si>
    <t>Forte Global</t>
  </si>
  <si>
    <t>Forte Norge</t>
  </si>
  <si>
    <t>Forte Trønder</t>
  </si>
  <si>
    <t>NO0010601289</t>
  </si>
  <si>
    <t>NO0010601271</t>
  </si>
  <si>
    <t>NO0010665441</t>
  </si>
  <si>
    <t>KLP AksjeNorge Indeks II</t>
  </si>
  <si>
    <t>NO0010455694</t>
  </si>
  <si>
    <t>Pareto Nordic Corp Bond A NOK</t>
  </si>
  <si>
    <t>LU0922130215</t>
  </si>
  <si>
    <t>KLP AksjeNorden Indeks</t>
  </si>
  <si>
    <t>NO0010272396</t>
  </si>
  <si>
    <t>KLP Framtid</t>
  </si>
  <si>
    <t>NO0010780521</t>
  </si>
  <si>
    <t>KLP AksjeAsia Indeks III</t>
  </si>
  <si>
    <t>NO0010762982</t>
  </si>
  <si>
    <t>KLP AksjeUSA Indeks III</t>
  </si>
  <si>
    <t>NO0010768708</t>
  </si>
  <si>
    <t>KLP AksjeVerden Indeks</t>
  </si>
  <si>
    <t>NO0010611817</t>
  </si>
  <si>
    <t>KLP AksjeEuropa Indeks IV</t>
  </si>
  <si>
    <t>NO0010745854</t>
  </si>
  <si>
    <t>NO0010776354</t>
  </si>
  <si>
    <t>NO0010039696</t>
  </si>
  <si>
    <t>KLP AksjeEuropa Indeks III</t>
  </si>
  <si>
    <t>NO0010745862</t>
  </si>
  <si>
    <t>NO0010272388</t>
  </si>
  <si>
    <t>NO0008000999</t>
  </si>
  <si>
    <t>NO0010611148</t>
  </si>
  <si>
    <t>Pareto Nordic Return A</t>
  </si>
  <si>
    <t>NO0010040504</t>
  </si>
  <si>
    <t>Pareto Investment Fund A</t>
  </si>
  <si>
    <t>NO0010040496</t>
  </si>
  <si>
    <t>KLP AksjeGlobal Indeks V</t>
  </si>
  <si>
    <t>NO0010693864</t>
  </si>
  <si>
    <t>KLP AksjeNorge</t>
  </si>
  <si>
    <t>KLP AksjeUSA Indeks IV</t>
  </si>
  <si>
    <t>NO0010768716</t>
  </si>
  <si>
    <t>NO0010776040</t>
  </si>
  <si>
    <t>ODIN Norsk Obligasjon C</t>
  </si>
  <si>
    <t>ODIN Europeisk Obligasjon C</t>
  </si>
  <si>
    <t>ODIN Likviditet C</t>
  </si>
  <si>
    <t>NO0010657430</t>
  </si>
  <si>
    <t>NO0010730179</t>
  </si>
  <si>
    <t>Skagen Select 100</t>
  </si>
  <si>
    <t>Skagen Select 15</t>
  </si>
  <si>
    <t>Skagen Select 30</t>
  </si>
  <si>
    <t>Skagen Select 60</t>
  </si>
  <si>
    <t>Skagen Select 80</t>
  </si>
  <si>
    <t>Storebrand Global Kreditt IG</t>
  </si>
  <si>
    <t>Storebrand Global Multifactor</t>
  </si>
  <si>
    <t>Storebrand Verdi A</t>
  </si>
  <si>
    <t xml:space="preserve">KLP Aksje Fremvoksende Markeder Indeks II </t>
  </si>
  <si>
    <t>NO0010611809</t>
  </si>
  <si>
    <t>NO0010801996</t>
  </si>
  <si>
    <t>Alfred Berg Nordic Gambak C</t>
  </si>
  <si>
    <t>NO0010833395</t>
  </si>
  <si>
    <t>Alfred Berg Nordic Investment Grade Acc</t>
  </si>
  <si>
    <t>SE0009470503</t>
  </si>
  <si>
    <t>Arctic Aurora LifeScience A NOK</t>
  </si>
  <si>
    <t>IE00BYQ7ZL84</t>
  </si>
  <si>
    <t>FONDSFINANS AKTIV 60/40</t>
  </si>
  <si>
    <t>NO0010047186</t>
  </si>
  <si>
    <t>FONDSFINANS GLOBAL HELSE</t>
  </si>
  <si>
    <t>NO0010047194</t>
  </si>
  <si>
    <t>FONDSFINANS NORGE</t>
  </si>
  <si>
    <t>NO0010165764</t>
  </si>
  <si>
    <t>ODIN Horisont C</t>
  </si>
  <si>
    <t>ODIN Flex C</t>
  </si>
  <si>
    <t>ODIN Konservativ C</t>
  </si>
  <si>
    <t>Delphi Europe A</t>
  </si>
  <si>
    <t>Delphi Global A</t>
  </si>
  <si>
    <t>Delphi Kombinasjon A</t>
  </si>
  <si>
    <t>Delphi Nordic A</t>
  </si>
  <si>
    <t>Delphi Norge A</t>
  </si>
  <si>
    <t>Storebrand Global Multifaktor Valutasikret A</t>
  </si>
  <si>
    <t>Storebrand Global Solutions A</t>
  </si>
  <si>
    <t>Storebrand Global Verdi A</t>
  </si>
  <si>
    <t>Storebrand Indeks - Alle markeder A</t>
  </si>
  <si>
    <t>Storebrand Vekst A</t>
  </si>
  <si>
    <t>DNB Fund-Asian Small Cap retail A NOK</t>
  </si>
  <si>
    <t>DNB Fund- NOK Private Equity retail B</t>
  </si>
  <si>
    <t>Nordea Plan Offensiv</t>
  </si>
  <si>
    <t>Nordea Aksjer Verden</t>
  </si>
  <si>
    <t>NO0010392640</t>
  </si>
  <si>
    <t>Nordea China</t>
  </si>
  <si>
    <t>FI0008813290</t>
  </si>
  <si>
    <t>FI0008813316</t>
  </si>
  <si>
    <t>Nordea Far East (FI)</t>
  </si>
  <si>
    <t>FI0008813282</t>
  </si>
  <si>
    <t>Nordea Klima &amp; Miljø</t>
  </si>
  <si>
    <t xml:space="preserve">LU0348926360 </t>
  </si>
  <si>
    <t>Nordea Plan Vekstorientert</t>
  </si>
  <si>
    <t xml:space="preserve">NO0010358914 </t>
  </si>
  <si>
    <t>NO0010358922</t>
  </si>
  <si>
    <t>FI4000020748</t>
  </si>
  <si>
    <t>Nordea Øst-Europa</t>
  </si>
  <si>
    <t>FI0008813258</t>
  </si>
  <si>
    <t>Nordea 1 - Global Real Estate BP-NOK</t>
  </si>
  <si>
    <t>LU0705259843</t>
  </si>
  <si>
    <t>Alfred Berg Likviditet Pluss - Classic</t>
  </si>
  <si>
    <t>Storebrand Norge B</t>
  </si>
  <si>
    <t>Storebrand Norge A</t>
  </si>
  <si>
    <t>NO0010849151</t>
  </si>
  <si>
    <t>Nordea Stabil Avkastning</t>
  </si>
  <si>
    <t>Alfred Berg Nordic Investment Grade Classic</t>
  </si>
  <si>
    <t>NO0010752538</t>
  </si>
  <si>
    <t>Alfred Berg Nordic Investment Grade Inst</t>
  </si>
  <si>
    <t>NO0010752413</t>
  </si>
  <si>
    <t>Alfred Berg Nordic Investment Grade Mid Duration Inst</t>
  </si>
  <si>
    <t>NO0010811938</t>
  </si>
  <si>
    <t xml:space="preserve">Nordea Europeisk Kredittobligasjon </t>
  </si>
  <si>
    <t>NO0010338486</t>
  </si>
  <si>
    <t>DNB Norge A</t>
  </si>
  <si>
    <t>NO0010819915</t>
  </si>
  <si>
    <t>NO0010849607</t>
  </si>
  <si>
    <t>DNB Norge C</t>
  </si>
  <si>
    <t>Alfred Berg Nordic Investment Grade Mid Duration Classic</t>
  </si>
  <si>
    <t>NO0010811920</t>
  </si>
  <si>
    <t>DNB Global A</t>
  </si>
  <si>
    <t>NO0010820046</t>
  </si>
  <si>
    <t>DNB Global C</t>
  </si>
  <si>
    <t>DNB Norden C</t>
  </si>
  <si>
    <t>DNB Norge Selektiv A</t>
  </si>
  <si>
    <t>NO0010819972</t>
  </si>
  <si>
    <t>DNB Likviditet A</t>
  </si>
  <si>
    <t>NO0010827520</t>
  </si>
  <si>
    <t>NO0010700891</t>
  </si>
  <si>
    <t>Alfred Berg Indeks Classic</t>
  </si>
  <si>
    <t>DNB Norden A</t>
  </si>
  <si>
    <t xml:space="preserve">BNP Paribas Europe Small Cap cl </t>
  </si>
  <si>
    <t>BNP Paribas Nordic Small Cap cl</t>
  </si>
  <si>
    <t>KLP AksjeGlobal Flerfaktor I</t>
  </si>
  <si>
    <t>KLP AksjeGlobal Flerfaktor II</t>
  </si>
  <si>
    <t>DNB Aktiv 10 A</t>
  </si>
  <si>
    <t>DNB Aktiv 100 A</t>
  </si>
  <si>
    <t>DNB Aktiv 30 A</t>
  </si>
  <si>
    <t>DNB Aktiv 50 A</t>
  </si>
  <si>
    <t>DNB Aktiv 80 A</t>
  </si>
  <si>
    <t>DNB Barnefond A</t>
  </si>
  <si>
    <t>DNB Europa Indeks A</t>
  </si>
  <si>
    <t>DNB Finans A</t>
  </si>
  <si>
    <t>DNB FRN 20 D</t>
  </si>
  <si>
    <t>DNB Global Indeks A</t>
  </si>
  <si>
    <t>DNB Grønt Norden A</t>
  </si>
  <si>
    <t>DNB Health Care A</t>
  </si>
  <si>
    <t>DNB High Yield D</t>
  </si>
  <si>
    <t>DNB Miljøinvest A</t>
  </si>
  <si>
    <t>DNB Norge Indeks A</t>
  </si>
  <si>
    <t>DNB Pengemarked</t>
  </si>
  <si>
    <t>DNB SMB A</t>
  </si>
  <si>
    <t>DNB Teknologi A</t>
  </si>
  <si>
    <t>DNB Telecom A</t>
  </si>
  <si>
    <t>Landkreditt Utbytte A</t>
  </si>
  <si>
    <t>NO0010662836</t>
  </si>
  <si>
    <t>NO0010849524</t>
  </si>
  <si>
    <t>SE0013693264</t>
  </si>
  <si>
    <t>DNB High Yield A</t>
  </si>
  <si>
    <t>NO0010827348</t>
  </si>
  <si>
    <t>DNB Likviditet 20 D</t>
  </si>
  <si>
    <t>NO0010827595</t>
  </si>
  <si>
    <t>DNB Obligasjon A</t>
  </si>
  <si>
    <t>NO0010827686</t>
  </si>
  <si>
    <t>DNB Obligasjon 20 A</t>
  </si>
  <si>
    <t>NO0010827710</t>
  </si>
  <si>
    <t>Nordea 1 - Global Climate &amp; Environment BP NOK</t>
  </si>
  <si>
    <t>Storebrand Global ESG Plus A</t>
  </si>
  <si>
    <t>NO0010788292</t>
  </si>
  <si>
    <t>LU2023199396</t>
  </si>
  <si>
    <t>Pareto Nordic Cross Credit A NOK</t>
  </si>
  <si>
    <t>DNB Obligasjon E</t>
  </si>
  <si>
    <t>NO0008001815</t>
  </si>
  <si>
    <t>NO0010820012</t>
  </si>
  <si>
    <t>DNB USA Indeks A</t>
  </si>
  <si>
    <t>Nordea Global High Yield NOK</t>
  </si>
  <si>
    <t>NO0010325988</t>
  </si>
  <si>
    <t>NO0010325970</t>
  </si>
  <si>
    <t>Nordea Obligasjon ll</t>
  </si>
  <si>
    <t>NO0010325772</t>
  </si>
  <si>
    <t>NO0010283021</t>
  </si>
  <si>
    <t>SE0000777724</t>
  </si>
  <si>
    <t>East Capital New Europe</t>
  </si>
  <si>
    <t>DNB Bioteknologi B</t>
  </si>
  <si>
    <t>NO0010877707</t>
  </si>
  <si>
    <t>Nordea Global Statsobligasjon II</t>
  </si>
  <si>
    <t>Storebrand Fornybar Energi</t>
  </si>
  <si>
    <t>NO0010883465</t>
  </si>
  <si>
    <t>Storebrand Fremtid 100 S</t>
  </si>
  <si>
    <t>Storebrand Kreditt A</t>
  </si>
  <si>
    <t>Beløpsintervall</t>
  </si>
  <si>
    <t>Pris</t>
  </si>
  <si>
    <t>Intervall</t>
  </si>
  <si>
    <t>Fra beløp</t>
  </si>
  <si>
    <t>Til beløp</t>
  </si>
  <si>
    <t xml:space="preserve">Minimumskostnad per kvartal </t>
  </si>
  <si>
    <t xml:space="preserve">Maksimumskostnad per kvartal </t>
  </si>
  <si>
    <t>Digital sparing</t>
  </si>
  <si>
    <t>Betjent sparing</t>
  </si>
  <si>
    <t>Indeksfond</t>
  </si>
  <si>
    <t>Rentefond</t>
  </si>
  <si>
    <t>Aktiv forvaltede aksjefond</t>
  </si>
  <si>
    <t>Alfred Berg Gambak N</t>
  </si>
  <si>
    <t>NO0010904857</t>
  </si>
  <si>
    <t>U/returprovisjon</t>
  </si>
  <si>
    <t>Alfred Berg Income N</t>
  </si>
  <si>
    <t>SE0015194188</t>
  </si>
  <si>
    <t>Alfred Berg Nordic Gambak N</t>
  </si>
  <si>
    <t>NO0010907355</t>
  </si>
  <si>
    <t>Alfred Berg Nordic Investment Grade ACC N</t>
  </si>
  <si>
    <t>SE0015194162</t>
  </si>
  <si>
    <t>Alfred Berg Norge N</t>
  </si>
  <si>
    <t>NO0010904865</t>
  </si>
  <si>
    <t>Delphi Europe N</t>
  </si>
  <si>
    <t>NO0010817190</t>
  </si>
  <si>
    <t>Delphi Global N</t>
  </si>
  <si>
    <t>NO0010817372</t>
  </si>
  <si>
    <t>Delphi Kombinasjon N</t>
  </si>
  <si>
    <t>NO0010817745</t>
  </si>
  <si>
    <t>Delphi Nordic N</t>
  </si>
  <si>
    <t>NO0010817448</t>
  </si>
  <si>
    <t>Delphi Norge N</t>
  </si>
  <si>
    <t>NO0010817760</t>
  </si>
  <si>
    <t xml:space="preserve">DNB Aktiv 10 N </t>
  </si>
  <si>
    <t>NO0010827082</t>
  </si>
  <si>
    <t>DNB Aktiv 100 N</t>
  </si>
  <si>
    <t xml:space="preserve">DNB Aktiv 30 N </t>
  </si>
  <si>
    <t>NO0010827074</t>
  </si>
  <si>
    <t xml:space="preserve">DNB Aktiv 50 N </t>
  </si>
  <si>
    <t>NO0010827066</t>
  </si>
  <si>
    <t xml:space="preserve">DNB Aktiv 80 N </t>
  </si>
  <si>
    <t>NO0010827058</t>
  </si>
  <si>
    <t xml:space="preserve">DNB Aktiv Rente N </t>
  </si>
  <si>
    <t>NO0010827132</t>
  </si>
  <si>
    <t>DNB Bioteknologi N</t>
  </si>
  <si>
    <t>NO0010877715</t>
  </si>
  <si>
    <t>DNB Europa Indeks N</t>
  </si>
  <si>
    <t>NO0010827926</t>
  </si>
  <si>
    <t>DNB Finans N</t>
  </si>
  <si>
    <t>NO0010801814</t>
  </si>
  <si>
    <t>DNB Fund India Retail N</t>
  </si>
  <si>
    <t>LU2090050936</t>
  </si>
  <si>
    <t xml:space="preserve">DNB Fund Asian Small Cap retail N       </t>
  </si>
  <si>
    <t>LU2090050696</t>
  </si>
  <si>
    <t>DNB Global N</t>
  </si>
  <si>
    <t>DNB Global Emerging Markets N</t>
  </si>
  <si>
    <t>NO0010801830</t>
  </si>
  <si>
    <t xml:space="preserve">DNB Global Indeks N </t>
  </si>
  <si>
    <t>NO0010827272</t>
  </si>
  <si>
    <t xml:space="preserve">DNB Grønt Norden N </t>
  </si>
  <si>
    <t>NO0010827306</t>
  </si>
  <si>
    <t>DNB Health Care N</t>
  </si>
  <si>
    <t>NO0010801871</t>
  </si>
  <si>
    <t xml:space="preserve">DNB High Yield N </t>
  </si>
  <si>
    <t>NO0010827355</t>
  </si>
  <si>
    <t xml:space="preserve">DNB Likviditet 20 N </t>
  </si>
  <si>
    <t>NO0010827603</t>
  </si>
  <si>
    <t xml:space="preserve">DNB Likviditet N </t>
  </si>
  <si>
    <t>NO0010827561</t>
  </si>
  <si>
    <t>DNB Miljøinvest N</t>
  </si>
  <si>
    <t>NO0010801855</t>
  </si>
  <si>
    <t>DNB Norden N</t>
  </si>
  <si>
    <t>NO0010820020</t>
  </si>
  <si>
    <t>DNB Norge N</t>
  </si>
  <si>
    <t>NO0010819931</t>
  </si>
  <si>
    <t>DNB Norge Selektiv N</t>
  </si>
  <si>
    <t>NO0010819998</t>
  </si>
  <si>
    <t xml:space="preserve">DNB Obligasjon 20 N </t>
  </si>
  <si>
    <t>NO0010827751</t>
  </si>
  <si>
    <t xml:space="preserve">DNB Obligasjon N </t>
  </si>
  <si>
    <t>NO0010827702</t>
  </si>
  <si>
    <t>DNB SMB N</t>
  </si>
  <si>
    <t>NO0010801897</t>
  </si>
  <si>
    <t>DNB Teknologi N</t>
  </si>
  <si>
    <t>NO0010801913</t>
  </si>
  <si>
    <t>DNB Telecom N</t>
  </si>
  <si>
    <t>NO0010801939</t>
  </si>
  <si>
    <t>DNB USA Indeks N</t>
  </si>
  <si>
    <t>NO0010801954</t>
  </si>
  <si>
    <t>Holberg Global D</t>
  </si>
  <si>
    <t>NO0010752835</t>
  </si>
  <si>
    <t>Holberg Kreditt B</t>
  </si>
  <si>
    <t xml:space="preserve">NO0010841133 </t>
  </si>
  <si>
    <t>Holberg Likviditet B</t>
  </si>
  <si>
    <t xml:space="preserve">NO0010856396 </t>
  </si>
  <si>
    <t>Holberg Norden B</t>
  </si>
  <si>
    <t xml:space="preserve">NO0010856345 </t>
  </si>
  <si>
    <t>Holberg Rurik D</t>
  </si>
  <si>
    <t xml:space="preserve">NO0010752793 </t>
  </si>
  <si>
    <t>Holberg Triton B</t>
  </si>
  <si>
    <t xml:space="preserve">NO0010774409 </t>
  </si>
  <si>
    <t>Odin Europeiske Obligasjon D</t>
  </si>
  <si>
    <t>SE0013693280</t>
  </si>
  <si>
    <t>Schroder ISF Asian Opportunities C EUR</t>
  </si>
  <si>
    <t>LU0248183658</t>
  </si>
  <si>
    <t>Schroder ISF Emerging Europe C</t>
  </si>
  <si>
    <t>LU0106820292</t>
  </si>
  <si>
    <t>Schroder ISF Frontier Markets Equity C EUR</t>
  </si>
  <si>
    <t>LU0968301142</t>
  </si>
  <si>
    <t>Schroder ISF Japanese Opportunities C EUR</t>
  </si>
  <si>
    <t>LU1799645038</t>
  </si>
  <si>
    <t>Schroder ISF QEP Global Quality C EUR</t>
  </si>
  <si>
    <t>LU0323592138</t>
  </si>
  <si>
    <t>Schroder ISF US Large Cap C EUR</t>
  </si>
  <si>
    <t>LU0248185604</t>
  </si>
  <si>
    <t>SKAGEN Focus B</t>
  </si>
  <si>
    <t>NO0010735137</t>
  </si>
  <si>
    <t>SKAGEN Global B</t>
  </si>
  <si>
    <t>NO0010679012</t>
  </si>
  <si>
    <t>SKAGEN Kon-Tiki B</t>
  </si>
  <si>
    <t>NO0010679038</t>
  </si>
  <si>
    <t>SKAGEN m2 B</t>
  </si>
  <si>
    <t>NO0010708712</t>
  </si>
  <si>
    <t>SKAGEN Tellus B</t>
  </si>
  <si>
    <t>NO0010708704</t>
  </si>
  <si>
    <t>SKAGEN Vekst B</t>
  </si>
  <si>
    <t>NO0010678998</t>
  </si>
  <si>
    <t>Storebrand Fremtid 100 N</t>
  </si>
  <si>
    <t>NO0010894827</t>
  </si>
  <si>
    <t>Storebrand Global ESG Plus N</t>
  </si>
  <si>
    <t>NO0010817661</t>
  </si>
  <si>
    <t>Storebrand Global Kreditt IG N</t>
  </si>
  <si>
    <t>NO0010817943</t>
  </si>
  <si>
    <t>Storebrand Global Multifactor N</t>
  </si>
  <si>
    <t>NO0010817505</t>
  </si>
  <si>
    <t>Storebrand Global Multifaktor Valutasikret N</t>
  </si>
  <si>
    <t>NO0010817885</t>
  </si>
  <si>
    <t>Storebrand Global Solutions N</t>
  </si>
  <si>
    <t>NO0010817703</t>
  </si>
  <si>
    <t>Storebrand Global Value N</t>
  </si>
  <si>
    <t>NO0010817562</t>
  </si>
  <si>
    <t>Storebrand Indeks - Alle Markeder N</t>
  </si>
  <si>
    <t>NO0010817893</t>
  </si>
  <si>
    <t>Storebrand Norge N</t>
  </si>
  <si>
    <t>Storebrand Kreditt N</t>
  </si>
  <si>
    <t>Storebrand Vekst N</t>
  </si>
  <si>
    <t>Storebrand Verdi N</t>
  </si>
  <si>
    <t>ODIN Aksje D</t>
  </si>
  <si>
    <t>ODIN Eiendom D</t>
  </si>
  <si>
    <t>ODIN Emerging Markets D</t>
  </si>
  <si>
    <t>ODIN Europa D</t>
  </si>
  <si>
    <t>ODIN Flex D</t>
  </si>
  <si>
    <t>ODIN Global D</t>
  </si>
  <si>
    <t>ODIN Horisont D</t>
  </si>
  <si>
    <t>ODIN Konservativ D</t>
  </si>
  <si>
    <t>ODIN Kreditt D</t>
  </si>
  <si>
    <t>ODIN Likviditet D</t>
  </si>
  <si>
    <t>ODIN Norden D</t>
  </si>
  <si>
    <t>ODIN Norge D</t>
  </si>
  <si>
    <t>ODIN Norsk Obligasjon D</t>
  </si>
  <si>
    <t>ODIN Rente D</t>
  </si>
  <si>
    <t>ODIN Small Cap D NOK</t>
  </si>
  <si>
    <t>ODIN Sverige D</t>
  </si>
  <si>
    <t>ODIN USA D</t>
  </si>
  <si>
    <t>Formidlingshonorar til bank</t>
  </si>
  <si>
    <t>Fond med eller uten returprovisjon</t>
  </si>
  <si>
    <t xml:space="preserve">Formidlingshonorar til bank belastes kvartalsvis. </t>
  </si>
  <si>
    <t>Formidlingshonorar er et honorar som betales direkte til banken for tjenesten bankene leverer når du sparer og investerer i fond. Honoraret beregnes ut fra din samlede fondsbeholdning.  </t>
  </si>
  <si>
    <t xml:space="preserve">KLP AksjeGlobal Small Cap Indeks II </t>
  </si>
  <si>
    <t>KLP AksjeGlobal Indeks IV A</t>
  </si>
  <si>
    <t>Nordea Emerging Market Equities (FI)</t>
  </si>
  <si>
    <t>Nordea Russia (FI)</t>
  </si>
  <si>
    <t>DNB Likviditet D</t>
  </si>
  <si>
    <t>Holberg Kreditt A</t>
  </si>
  <si>
    <t>Holberg Likviditet A</t>
  </si>
  <si>
    <t>Holberg Norden A</t>
  </si>
  <si>
    <t>Holberg Norge A</t>
  </si>
  <si>
    <t>Nordea Avkastning</t>
  </si>
  <si>
    <t>ODIN Aksje C</t>
  </si>
  <si>
    <t>ODIN Eiendom C</t>
  </si>
  <si>
    <t>ODIN Emerging Markets C</t>
  </si>
  <si>
    <t>ODIN Europa C</t>
  </si>
  <si>
    <t>ODIN Global C</t>
  </si>
  <si>
    <t>ODIN Kreditt C</t>
  </si>
  <si>
    <t>ODIN Norden C</t>
  </si>
  <si>
    <t>ODIN Norge C</t>
  </si>
  <si>
    <t>ODIN Rente C</t>
  </si>
  <si>
    <t>ODIN Sverige C</t>
  </si>
  <si>
    <t>ODIN USA C</t>
  </si>
  <si>
    <t>Fondstype</t>
  </si>
  <si>
    <t>Aksjefond</t>
  </si>
  <si>
    <t>Forvaltnings- honorar til forvalter</t>
  </si>
  <si>
    <t>Retur- provisjon til banken</t>
  </si>
  <si>
    <t>Total kostnad kunde</t>
  </si>
  <si>
    <t>Kommer</t>
  </si>
  <si>
    <t>Alfred Berg Aktiv N</t>
  </si>
  <si>
    <t>Alfred Berg Humanfond N</t>
  </si>
  <si>
    <t>Alfred Berg Indeks Classic N</t>
  </si>
  <si>
    <t>DNB Fund India Retail A NOK</t>
  </si>
  <si>
    <t>Holberg Norge B</t>
  </si>
  <si>
    <t>NO001074815</t>
  </si>
  <si>
    <t>NO001076391</t>
  </si>
  <si>
    <t>NO001074824</t>
  </si>
  <si>
    <t>NO001082354</t>
  </si>
  <si>
    <t>NO001084104</t>
  </si>
  <si>
    <t>NO001073285</t>
  </si>
  <si>
    <t>NO001084107</t>
  </si>
  <si>
    <t>NO001084100</t>
  </si>
  <si>
    <t>NO001076513</t>
  </si>
  <si>
    <t>NO001082357</t>
  </si>
  <si>
    <t>NO001076388</t>
  </si>
  <si>
    <t>NO001074821</t>
  </si>
  <si>
    <t>NO001082351</t>
  </si>
  <si>
    <t>NO001074830</t>
  </si>
  <si>
    <t>NO001077572</t>
  </si>
  <si>
    <t>NO001084916</t>
  </si>
  <si>
    <t>NO001081805</t>
  </si>
  <si>
    <t>NO001081782</t>
  </si>
  <si>
    <t>NO001081783</t>
  </si>
  <si>
    <t>Tilbys ikke som nettofond*</t>
  </si>
  <si>
    <t>NO0010827041</t>
  </si>
  <si>
    <t>.</t>
  </si>
  <si>
    <t>NO001085637</t>
  </si>
  <si>
    <t>DNB Norge Indeks N</t>
  </si>
  <si>
    <t>NO001082767</t>
  </si>
  <si>
    <t>Endring i betaling som tilfaller bank</t>
  </si>
  <si>
    <t>Vi gjør endringer med måten du betaler for fondssparingen din på og introduserer med det nye priser som gjør at mange fond vil bli billigere for deg. Nye priser forutsetter at ny kundeavtale inngås.</t>
  </si>
  <si>
    <t>Kundens prisendring totalt</t>
  </si>
  <si>
    <t>1</t>
  </si>
  <si>
    <t>ODIN Small Cap C</t>
  </si>
  <si>
    <r>
      <t>ISIN</t>
    </r>
    <r>
      <rPr>
        <sz val="11"/>
        <color rgb="FFFDF8F5"/>
        <rFont val="Calibri Light"/>
        <family val="2"/>
      </rPr>
      <t>2</t>
    </r>
  </si>
  <si>
    <r>
      <t>Total kostnad kunde</t>
    </r>
    <r>
      <rPr>
        <sz val="11"/>
        <color rgb="FFFDF8F5"/>
        <rFont val="Calibri Light"/>
        <family val="2"/>
      </rPr>
      <t>2</t>
    </r>
  </si>
  <si>
    <t>Distribusjons- honorar til bank</t>
  </si>
  <si>
    <r>
      <rPr>
        <sz val="9"/>
        <color rgb="FF231F20"/>
        <rFont val="Lucida Sans"/>
        <family val="2"/>
      </rPr>
      <t>Våre distribusjonshonorarer i ny modell vil være:</t>
    </r>
  </si>
  <si>
    <t xml:space="preserve">Aksjefond                                          </t>
  </si>
  <si>
    <t xml:space="preserve">Rentefond                                         </t>
  </si>
  <si>
    <t xml:space="preserve">Indeksfond                                         </t>
  </si>
  <si>
    <r>
      <t xml:space="preserve">Prisliste med gammel kundeavtale
</t>
    </r>
    <r>
      <rPr>
        <sz val="11"/>
        <rFont val="Calibri Light"/>
        <family val="2"/>
      </rPr>
      <t>Bruttofond</t>
    </r>
  </si>
  <si>
    <r>
      <t xml:space="preserve">Prisliste med ny kundeavtale
</t>
    </r>
    <r>
      <rPr>
        <sz val="11"/>
        <color theme="4" tint="-0.249977111117893"/>
        <rFont val="Calibri Light"/>
        <family val="2"/>
      </rPr>
      <t xml:space="preserve">Gjelder fra 28.mai 2021
</t>
    </r>
    <r>
      <rPr>
        <sz val="11"/>
        <color rgb="FF231F20"/>
        <rFont val="Calibri Light"/>
        <family val="2"/>
      </rPr>
      <t>Nettofond</t>
    </r>
  </si>
  <si>
    <r>
      <t>Forvaltnings- honorar til forvalter</t>
    </r>
    <r>
      <rPr>
        <sz val="11"/>
        <color rgb="FFFDF8F5"/>
        <rFont val="Calibri Light"/>
        <family val="2"/>
      </rPr>
      <t>2</t>
    </r>
  </si>
  <si>
    <t>Oppsummert kundens betaling til banken</t>
  </si>
  <si>
    <t>2</t>
  </si>
  <si>
    <t xml:space="preserve">Kombinasjonsfond </t>
  </si>
  <si>
    <t xml:space="preserve">Kombifond  </t>
  </si>
  <si>
    <t>Kombinasjonsfond</t>
  </si>
  <si>
    <t>Banken tar forbehold om mangler i prislisten. Fondsprisene kan endre seg over tid</t>
  </si>
  <si>
    <r>
      <t xml:space="preserve">Aksjefond  = </t>
    </r>
    <r>
      <rPr>
        <b/>
        <sz val="11"/>
        <color theme="1"/>
        <rFont val="Calibri"/>
        <family val="2"/>
        <scheme val="minor"/>
      </rPr>
      <t>A</t>
    </r>
    <r>
      <rPr>
        <sz val="11"/>
        <color theme="1"/>
        <rFont val="Calibri"/>
        <family val="2"/>
        <scheme val="minor"/>
      </rPr>
      <t xml:space="preserve">
Indeksfond  =   </t>
    </r>
    <r>
      <rPr>
        <b/>
        <sz val="11"/>
        <color theme="1"/>
        <rFont val="Calibri"/>
        <family val="2"/>
        <scheme val="minor"/>
      </rPr>
      <t xml:space="preserve">I    </t>
    </r>
    <r>
      <rPr>
        <sz val="11"/>
        <color theme="1"/>
        <rFont val="Calibri"/>
        <family val="2"/>
        <scheme val="minor"/>
      </rPr>
      <t xml:space="preserve">
Kombinasjonsfond =  </t>
    </r>
    <r>
      <rPr>
        <b/>
        <sz val="11"/>
        <color theme="1"/>
        <rFont val="Calibri"/>
        <family val="2"/>
        <scheme val="minor"/>
      </rPr>
      <t>K</t>
    </r>
    <r>
      <rPr>
        <sz val="11"/>
        <color theme="1"/>
        <rFont val="Calibri"/>
        <family val="2"/>
        <scheme val="minor"/>
      </rPr>
      <t xml:space="preserve">
Rentefond  =  </t>
    </r>
    <r>
      <rPr>
        <b/>
        <sz val="11"/>
        <color theme="1"/>
        <rFont val="Calibri"/>
        <family val="2"/>
        <scheme val="minor"/>
      </rPr>
      <t>R</t>
    </r>
  </si>
  <si>
    <t>Kolonne1</t>
  </si>
  <si>
    <t>Kolonne2</t>
  </si>
  <si>
    <t>Prisliste fond for digital sparing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</si>
</sst>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22" x14ac:knownFonts="1">
    <font>
      <sz val="11"/>
      <color theme="1"/>
      <name val="Calibri"/>
      <family val="2"/>
      <scheme val="minor"/>
    </font>
    <font>
      <sz val="11"/>
      <color theme="1"/>
      <name val="Calibri"/>
      <family val="2"/>
      <scheme val="minor"/>
    </font>
    <font>
      <b/>
      <sz val="11"/>
      <name val="Calibri Light"/>
      <family val="2"/>
    </font>
    <font>
      <sz val="11"/>
      <name val="Calibri Light"/>
      <family val="2"/>
    </font>
    <font>
      <b/>
      <sz val="11"/>
      <color theme="0"/>
      <name val="Calibri Light"/>
      <family val="2"/>
    </font>
    <font>
      <sz val="11"/>
      <color theme="0"/>
      <name val="Calibri Light"/>
      <family val="2"/>
    </font>
    <font>
      <sz val="11"/>
      <color theme="1"/>
      <name val="Calibri Light"/>
      <family val="2"/>
    </font>
    <font>
      <b/>
      <sz val="11"/>
      <color rgb="FF000000"/>
      <name val="Calibri Light"/>
      <family val="2"/>
    </font>
    <font>
      <sz val="11"/>
      <color rgb="FF000000"/>
      <name val="Calibri Light"/>
      <family val="2"/>
    </font>
    <font>
      <b/>
      <sz val="11"/>
      <color theme="1"/>
      <name val="Calibri"/>
      <family val="2"/>
      <scheme val="minor"/>
    </font>
    <font>
      <sz val="11"/>
      <name val="Calibri"/>
      <family val="2"/>
      <scheme val="minor"/>
    </font>
    <font>
      <b/>
      <sz val="11"/>
      <name val="Calibri"/>
      <family val="2"/>
      <scheme val="minor"/>
    </font>
    <font>
      <sz val="28"/>
      <color theme="4" tint="-0.249977111117893"/>
      <name val="Calibri"/>
      <family val="2"/>
      <scheme val="minor"/>
    </font>
    <font>
      <sz val="14"/>
      <color theme="4" tint="-0.249977111117893"/>
      <name val="Calibri"/>
      <family val="2"/>
      <scheme val="minor"/>
    </font>
    <font>
      <sz val="11"/>
      <color rgb="FFFDF8F5"/>
      <name val="Calibri Light"/>
      <family val="2"/>
    </font>
    <font>
      <b/>
      <sz val="9"/>
      <color rgb="FF231F20"/>
      <name val="Lucida Sans"/>
      <family val="2"/>
    </font>
    <font>
      <sz val="9"/>
      <name val="Lucida Sans"/>
      <family val="2"/>
    </font>
    <font>
      <sz val="9"/>
      <color rgb="FF231F20"/>
      <name val="Lucida Sans"/>
      <family val="2"/>
    </font>
    <font>
      <b/>
      <sz val="9"/>
      <name val="Lucida Sans"/>
      <family val="2"/>
    </font>
    <font>
      <sz val="11"/>
      <color rgb="FF231F20"/>
      <name val="Calibri Light"/>
      <family val="2"/>
    </font>
    <font>
      <sz val="11"/>
      <color theme="4" tint="-0.249977111117893"/>
      <name val="Calibri Light"/>
      <family val="2"/>
    </font>
    <font>
      <sz val="11.5"/>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FF00"/>
        <bgColor indexed="64"/>
      </patternFill>
    </fill>
    <fill>
      <patternFill patternType="solid">
        <fgColor theme="1"/>
        <bgColor indexed="64"/>
      </patternFill>
    </fill>
    <fill>
      <patternFill patternType="solid">
        <fgColor rgb="FFFDF8F5"/>
        <bgColor indexed="64"/>
      </patternFill>
    </fill>
  </fills>
  <borders count="17">
    <border>
      <left/>
      <right/>
      <top/>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diagonal/>
    </border>
    <border>
      <left/>
      <right/>
      <top style="medium">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90">
    <xf numFmtId="0" fontId="0" fillId="0" borderId="0" xfId="0"/>
    <xf numFmtId="0" fontId="2" fillId="0" borderId="0" xfId="0" applyFont="1" applyFill="1" applyAlignment="1">
      <alignment horizontal="center"/>
    </xf>
    <xf numFmtId="9" fontId="3" fillId="0" borderId="0" xfId="1" applyFont="1" applyFill="1" applyAlignment="1">
      <alignment horizontal="center"/>
    </xf>
    <xf numFmtId="0" fontId="3" fillId="0" borderId="0" xfId="0" applyFont="1" applyFill="1" applyAlignment="1">
      <alignment horizontal="center"/>
    </xf>
    <xf numFmtId="164" fontId="3" fillId="0" borderId="0" xfId="3" applyNumberFormat="1" applyFont="1" applyFill="1" applyAlignment="1">
      <alignment horizontal="center"/>
    </xf>
    <xf numFmtId="0" fontId="3" fillId="0" borderId="0" xfId="0" applyFont="1" applyFill="1"/>
    <xf numFmtId="0" fontId="2" fillId="0" borderId="0" xfId="0" applyFont="1" applyFill="1" applyAlignment="1">
      <alignment horizontal="left"/>
    </xf>
    <xf numFmtId="0" fontId="6" fillId="2" borderId="0" xfId="0" applyFont="1" applyFill="1" applyAlignment="1">
      <alignment horizontal="center"/>
    </xf>
    <xf numFmtId="0" fontId="6" fillId="0" borderId="0" xfId="0" applyFont="1"/>
    <xf numFmtId="0" fontId="7" fillId="0" borderId="6" xfId="0" applyFont="1" applyFill="1" applyBorder="1" applyAlignment="1">
      <alignment vertical="center"/>
    </xf>
    <xf numFmtId="164" fontId="7" fillId="0" borderId="3" xfId="3" applyNumberFormat="1" applyFont="1" applyFill="1" applyBorder="1" applyAlignment="1">
      <alignment vertical="center"/>
    </xf>
    <xf numFmtId="164" fontId="7" fillId="0" borderId="12" xfId="3" applyNumberFormat="1" applyFont="1" applyFill="1" applyBorder="1" applyAlignment="1">
      <alignment vertical="center"/>
    </xf>
    <xf numFmtId="10" fontId="8" fillId="0" borderId="3" xfId="0" applyNumberFormat="1" applyFont="1" applyFill="1" applyBorder="1" applyAlignment="1">
      <alignment horizontal="center" vertical="center"/>
    </xf>
    <xf numFmtId="0" fontId="8" fillId="0" borderId="3" xfId="0" applyFont="1" applyFill="1" applyBorder="1" applyAlignment="1">
      <alignment horizontal="center" vertical="center"/>
    </xf>
    <xf numFmtId="164" fontId="8" fillId="0" borderId="3" xfId="3" applyNumberFormat="1" applyFont="1" applyFill="1" applyBorder="1" applyAlignment="1">
      <alignment horizontal="right" vertical="center"/>
    </xf>
    <xf numFmtId="10" fontId="8" fillId="4" borderId="3" xfId="0" applyNumberFormat="1" applyFont="1" applyFill="1" applyBorder="1" applyAlignment="1">
      <alignment horizontal="center" vertical="center"/>
    </xf>
    <xf numFmtId="0" fontId="8" fillId="4" borderId="3" xfId="0" applyFont="1" applyFill="1" applyBorder="1" applyAlignment="1">
      <alignment horizontal="center" vertical="center"/>
    </xf>
    <xf numFmtId="164" fontId="8" fillId="4" borderId="3" xfId="3" applyNumberFormat="1" applyFont="1" applyFill="1" applyBorder="1" applyAlignment="1">
      <alignment horizontal="right" vertical="center"/>
    </xf>
    <xf numFmtId="0" fontId="3" fillId="0" borderId="0" xfId="0" applyFont="1" applyFill="1" applyAlignment="1">
      <alignment horizontal="left"/>
    </xf>
    <xf numFmtId="0" fontId="5" fillId="0" borderId="0" xfId="0" applyFont="1" applyFill="1" applyAlignment="1">
      <alignment horizontal="left"/>
    </xf>
    <xf numFmtId="164" fontId="7" fillId="0" borderId="4" xfId="3" applyNumberFormat="1" applyFont="1" applyFill="1" applyBorder="1" applyAlignment="1">
      <alignment horizontal="left" vertical="center"/>
    </xf>
    <xf numFmtId="164" fontId="8" fillId="0" borderId="3" xfId="3" applyNumberFormat="1" applyFont="1" applyFill="1" applyBorder="1" applyAlignment="1">
      <alignment horizontal="left" vertical="center"/>
    </xf>
    <xf numFmtId="164" fontId="8" fillId="4" borderId="3" xfId="3" applyNumberFormat="1" applyFont="1" applyFill="1" applyBorder="1" applyAlignment="1">
      <alignment horizontal="left" vertical="center"/>
    </xf>
    <xf numFmtId="0" fontId="6" fillId="0" borderId="0" xfId="0" applyFont="1" applyAlignment="1">
      <alignment horizontal="left"/>
    </xf>
    <xf numFmtId="0" fontId="6" fillId="0" borderId="0" xfId="0" applyFont="1" applyFill="1" applyAlignment="1">
      <alignment horizontal="left"/>
    </xf>
    <xf numFmtId="0" fontId="3" fillId="0" borderId="0" xfId="0" applyFont="1" applyFill="1" applyBorder="1" applyAlignment="1"/>
    <xf numFmtId="164" fontId="6" fillId="2" borderId="0" xfId="4" applyNumberFormat="1" applyFont="1" applyFill="1" applyAlignment="1">
      <alignment horizontal="center"/>
    </xf>
    <xf numFmtId="0" fontId="0" fillId="0" borderId="0" xfId="0" applyFill="1"/>
    <xf numFmtId="0" fontId="3" fillId="0" borderId="0" xfId="0" applyFont="1" applyFill="1" applyBorder="1"/>
    <xf numFmtId="0" fontId="3" fillId="0" borderId="0" xfId="0" applyFont="1" applyFill="1" applyBorder="1" applyAlignment="1">
      <alignment horizontal="left"/>
    </xf>
    <xf numFmtId="10" fontId="3" fillId="0" borderId="0" xfId="0" applyNumberFormat="1" applyFont="1" applyFill="1" applyBorder="1" applyAlignment="1">
      <alignment horizontal="center" vertical="center"/>
    </xf>
    <xf numFmtId="10" fontId="3" fillId="0" borderId="0" xfId="1" applyNumberFormat="1" applyFont="1" applyFill="1" applyBorder="1" applyAlignment="1">
      <alignment horizontal="center"/>
    </xf>
    <xf numFmtId="0" fontId="10" fillId="0" borderId="0" xfId="0" applyFont="1" applyFill="1" applyBorder="1"/>
    <xf numFmtId="10" fontId="10" fillId="0" borderId="0" xfId="0" applyNumberFormat="1" applyFont="1" applyFill="1" applyBorder="1"/>
    <xf numFmtId="0" fontId="3" fillId="0" borderId="0" xfId="0" applyFont="1" applyFill="1" applyBorder="1" applyAlignment="1">
      <alignment vertical="center"/>
    </xf>
    <xf numFmtId="10" fontId="3" fillId="0" borderId="0" xfId="0" applyNumberFormat="1" applyFont="1" applyFill="1" applyBorder="1"/>
    <xf numFmtId="0" fontId="0" fillId="0" borderId="0" xfId="0" applyFill="1" applyBorder="1"/>
    <xf numFmtId="0" fontId="10" fillId="0" borderId="0" xfId="0" applyFont="1" applyFill="1" applyBorder="1" applyAlignment="1">
      <alignment horizontal="center"/>
    </xf>
    <xf numFmtId="0" fontId="10" fillId="5" borderId="0" xfId="0" applyFont="1" applyFill="1" applyBorder="1"/>
    <xf numFmtId="10" fontId="3" fillId="5" borderId="0" xfId="0" applyNumberFormat="1" applyFont="1" applyFill="1" applyBorder="1" applyAlignment="1">
      <alignment horizontal="center" vertical="center"/>
    </xf>
    <xf numFmtId="0" fontId="11" fillId="6" borderId="0" xfId="0" applyFont="1" applyFill="1" applyBorder="1" applyAlignment="1">
      <alignment horizontal="center" wrapText="1" shrinkToFit="1"/>
    </xf>
    <xf numFmtId="0" fontId="0" fillId="6" borderId="0" xfId="0" applyFill="1"/>
    <xf numFmtId="0" fontId="0" fillId="6" borderId="0" xfId="0" applyFill="1" applyBorder="1"/>
    <xf numFmtId="0" fontId="3" fillId="6" borderId="0" xfId="0" applyFont="1" applyFill="1" applyBorder="1" applyAlignment="1">
      <alignment horizontal="center" wrapText="1" shrinkToFit="1"/>
    </xf>
    <xf numFmtId="10" fontId="3" fillId="6" borderId="0" xfId="0" applyNumberFormat="1" applyFont="1" applyFill="1" applyBorder="1" applyAlignment="1">
      <alignment horizontal="center" wrapText="1" shrinkToFit="1"/>
    </xf>
    <xf numFmtId="0" fontId="10" fillId="6" borderId="0" xfId="0" applyFont="1" applyFill="1" applyBorder="1" applyAlignment="1">
      <alignment horizontal="center" wrapText="1" shrinkToFit="1"/>
    </xf>
    <xf numFmtId="9" fontId="3" fillId="6" borderId="0" xfId="0" applyNumberFormat="1" applyFont="1" applyFill="1" applyBorder="1" applyAlignment="1">
      <alignment horizontal="center" wrapText="1" shrinkToFit="1"/>
    </xf>
    <xf numFmtId="0" fontId="0" fillId="0" borderId="0" xfId="0" applyFill="1" applyAlignment="1">
      <alignment horizontal="center"/>
    </xf>
    <xf numFmtId="0" fontId="0" fillId="0" borderId="0" xfId="0" applyFill="1" applyAlignment="1">
      <alignment horizontal="center" wrapText="1" shrinkToFit="1"/>
    </xf>
    <xf numFmtId="0" fontId="0" fillId="6" borderId="0" xfId="0" applyFill="1" applyBorder="1" applyAlignment="1">
      <alignment horizontal="center"/>
    </xf>
    <xf numFmtId="0" fontId="11" fillId="0" borderId="0" xfId="0" applyFont="1" applyFill="1" applyBorder="1" applyAlignment="1">
      <alignment horizontal="center"/>
    </xf>
    <xf numFmtId="10" fontId="3" fillId="0" borderId="0" xfId="0" applyNumberFormat="1" applyFont="1" applyFill="1" applyBorder="1" applyAlignment="1">
      <alignment vertical="center"/>
    </xf>
    <xf numFmtId="10" fontId="3" fillId="0" borderId="0" xfId="0" applyNumberFormat="1" applyFont="1" applyFill="1" applyBorder="1" applyAlignment="1">
      <alignment horizontal="left"/>
    </xf>
    <xf numFmtId="0" fontId="12" fillId="6" borderId="0" xfId="0" applyFont="1" applyFill="1" applyBorder="1"/>
    <xf numFmtId="0" fontId="13" fillId="6" borderId="0" xfId="0" applyFont="1" applyFill="1" applyBorder="1"/>
    <xf numFmtId="0" fontId="10" fillId="5" borderId="0" xfId="0" applyFont="1" applyFill="1" applyBorder="1" applyAlignment="1">
      <alignment horizontal="center" wrapText="1" shrinkToFit="1"/>
    </xf>
    <xf numFmtId="0" fontId="3" fillId="5" borderId="0" xfId="4" applyNumberFormat="1" applyFont="1" applyFill="1" applyBorder="1" applyAlignment="1">
      <alignment horizontal="center" wrapText="1" shrinkToFit="1"/>
    </xf>
    <xf numFmtId="0" fontId="0" fillId="6" borderId="0" xfId="0" applyFont="1" applyFill="1" applyBorder="1"/>
    <xf numFmtId="0" fontId="0" fillId="0" borderId="0" xfId="0" applyFont="1" applyFill="1"/>
    <xf numFmtId="10" fontId="0" fillId="6" borderId="0" xfId="0" applyNumberFormat="1" applyFill="1" applyBorder="1" applyAlignment="1">
      <alignment horizontal="center"/>
    </xf>
    <xf numFmtId="10" fontId="0" fillId="0" borderId="0" xfId="0" applyNumberFormat="1" applyFill="1" applyAlignment="1">
      <alignment horizontal="center"/>
    </xf>
    <xf numFmtId="0" fontId="0" fillId="6" borderId="0" xfId="0" applyFont="1" applyFill="1" applyBorder="1" applyAlignment="1">
      <alignment horizontal="center"/>
    </xf>
    <xf numFmtId="0" fontId="9" fillId="6" borderId="0" xfId="0" applyFont="1" applyFill="1" applyBorder="1" applyAlignment="1">
      <alignment horizontal="center"/>
    </xf>
    <xf numFmtId="0" fontId="0" fillId="0" borderId="0" xfId="0" applyFont="1" applyFill="1" applyAlignment="1">
      <alignment horizontal="center"/>
    </xf>
    <xf numFmtId="0" fontId="9" fillId="0" borderId="0" xfId="0" applyFont="1" applyFill="1" applyAlignment="1">
      <alignment horizontal="center"/>
    </xf>
    <xf numFmtId="10" fontId="11" fillId="0" borderId="0" xfId="0" applyNumberFormat="1" applyFont="1" applyFill="1" applyBorder="1" applyAlignment="1">
      <alignment horizontal="center"/>
    </xf>
    <xf numFmtId="0" fontId="16" fillId="6" borderId="0" xfId="0" applyFont="1" applyFill="1" applyBorder="1" applyAlignment="1">
      <alignment horizontal="left" vertical="top"/>
    </xf>
    <xf numFmtId="10" fontId="9" fillId="6" borderId="0" xfId="0" applyNumberFormat="1" applyFont="1" applyFill="1" applyBorder="1" applyAlignment="1">
      <alignment horizontal="left" vertical="center"/>
    </xf>
    <xf numFmtId="0" fontId="18" fillId="6" borderId="0" xfId="0" applyFont="1" applyFill="1" applyBorder="1" applyAlignment="1">
      <alignment horizontal="left" vertical="center"/>
    </xf>
    <xf numFmtId="0" fontId="15" fillId="6" borderId="0" xfId="0" applyFont="1" applyFill="1" applyBorder="1" applyAlignment="1">
      <alignment horizontal="left" vertical="center"/>
    </xf>
    <xf numFmtId="0" fontId="13" fillId="6" borderId="0" xfId="0" applyFont="1" applyFill="1" applyBorder="1" applyAlignment="1">
      <alignment wrapText="1"/>
    </xf>
    <xf numFmtId="0" fontId="0" fillId="6" borderId="14" xfId="0" applyFill="1" applyBorder="1" applyAlignment="1">
      <alignment horizontal="right" wrapText="1"/>
    </xf>
    <xf numFmtId="0" fontId="0" fillId="6" borderId="13" xfId="0" applyFill="1" applyBorder="1" applyAlignment="1">
      <alignment horizontal="right" wrapText="1"/>
    </xf>
    <xf numFmtId="0" fontId="21" fillId="0" borderId="0" xfId="0" applyFont="1"/>
    <xf numFmtId="0" fontId="8" fillId="0" borderId="10" xfId="0" applyFont="1" applyFill="1" applyBorder="1" applyAlignment="1">
      <alignment vertical="center"/>
    </xf>
    <xf numFmtId="0" fontId="8" fillId="0" borderId="7" xfId="0" applyFont="1" applyFill="1" applyBorder="1" applyAlignment="1">
      <alignment vertical="center"/>
    </xf>
    <xf numFmtId="0" fontId="8" fillId="0" borderId="9" xfId="0" applyFont="1" applyFill="1" applyBorder="1" applyAlignment="1">
      <alignment vertical="center"/>
    </xf>
    <xf numFmtId="0" fontId="8" fillId="4" borderId="8" xfId="0" applyFont="1" applyFill="1" applyBorder="1" applyAlignment="1">
      <alignment vertical="center"/>
    </xf>
    <xf numFmtId="0" fontId="8" fillId="4" borderId="7" xfId="0" applyFont="1" applyFill="1" applyBorder="1" applyAlignment="1">
      <alignment vertical="center"/>
    </xf>
    <xf numFmtId="0" fontId="8" fillId="4" borderId="9" xfId="0" applyFont="1" applyFill="1" applyBorder="1" applyAlignment="1">
      <alignment vertical="center"/>
    </xf>
    <xf numFmtId="0" fontId="4" fillId="3" borderId="11" xfId="0" applyFont="1" applyFill="1" applyBorder="1" applyAlignment="1">
      <alignment horizontal="center" vertical="center"/>
    </xf>
    <xf numFmtId="0" fontId="4" fillId="3" borderId="6" xfId="0" applyFont="1" applyFill="1" applyBorder="1" applyAlignment="1">
      <alignment horizontal="center" vertical="center"/>
    </xf>
    <xf numFmtId="164" fontId="4" fillId="3" borderId="5" xfId="3" applyNumberFormat="1" applyFont="1" applyFill="1" applyBorder="1" applyAlignment="1">
      <alignment horizontal="center" vertical="center"/>
    </xf>
    <xf numFmtId="164" fontId="4" fillId="3" borderId="6" xfId="3" applyNumberFormat="1" applyFont="1" applyFill="1" applyBorder="1" applyAlignment="1">
      <alignment horizontal="center" vertical="center"/>
    </xf>
    <xf numFmtId="0" fontId="0" fillId="6" borderId="15" xfId="0" applyFill="1" applyBorder="1" applyAlignment="1">
      <alignment horizontal="right" wrapText="1"/>
    </xf>
    <xf numFmtId="0" fontId="0" fillId="6" borderId="16" xfId="0" applyFill="1" applyBorder="1" applyAlignment="1">
      <alignment horizontal="right" wrapText="1"/>
    </xf>
    <xf numFmtId="0" fontId="0" fillId="6" borderId="1" xfId="0" applyFill="1" applyBorder="1" applyAlignment="1">
      <alignment horizontal="right" wrapText="1"/>
    </xf>
    <xf numFmtId="0" fontId="0" fillId="6" borderId="2" xfId="0" applyFill="1" applyBorder="1" applyAlignment="1">
      <alignment horizontal="right" wrapText="1"/>
    </xf>
    <xf numFmtId="0" fontId="0" fillId="6" borderId="14" xfId="0" applyFill="1" applyBorder="1" applyAlignment="1">
      <alignment horizontal="right" wrapText="1"/>
    </xf>
    <xf numFmtId="0" fontId="0" fillId="6" borderId="13" xfId="0" applyFill="1" applyBorder="1" applyAlignment="1">
      <alignment horizontal="right" wrapText="1"/>
    </xf>
  </cellXfs>
  <cellStyles count="5">
    <cellStyle name="Komma" xfId="4" builtinId="3"/>
    <cellStyle name="Komma 2" xfId="2"/>
    <cellStyle name="Komma 3" xfId="3"/>
    <cellStyle name="Normal" xfId="0" builtinId="0"/>
    <cellStyle name="Prosent" xfId="1" builtinId="5"/>
  </cellStyles>
  <dxfs count="73">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strike val="0"/>
        <outline val="0"/>
        <shadow val="0"/>
        <u val="none"/>
        <vertAlign val="baseline"/>
        <sz val="11"/>
        <color auto="1"/>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i val="0"/>
        <strike val="0"/>
        <condense val="0"/>
        <extend val="0"/>
        <outline val="0"/>
        <shadow val="0"/>
        <u val="none"/>
        <vertAlign val="baseline"/>
        <sz val="11"/>
        <color auto="1"/>
        <name val="Calibri"/>
        <scheme val="minor"/>
      </font>
      <fill>
        <patternFill patternType="none">
          <fgColor indexed="64"/>
          <bgColor auto="1"/>
        </patternFill>
      </fill>
      <alignment horizontal="center" textRotation="0" indent="0" justifyLastLine="0" readingOrder="0"/>
    </dxf>
    <dxf>
      <font>
        <b/>
        <i val="0"/>
        <strike val="0"/>
        <condense val="0"/>
        <extend val="0"/>
        <outline val="0"/>
        <shadow val="0"/>
        <u val="none"/>
        <vertAlign val="baseline"/>
        <sz val="11"/>
        <color auto="1"/>
        <name val="Calibri"/>
        <scheme val="minor"/>
      </font>
      <fill>
        <patternFill patternType="none">
          <fgColor indexed="64"/>
          <bgColor indexed="65"/>
        </patternFill>
      </fill>
    </dxf>
    <dxf>
      <font>
        <b/>
        <i val="0"/>
        <strike val="0"/>
        <condense val="0"/>
        <extend val="0"/>
        <outline val="0"/>
        <shadow val="0"/>
        <u val="none"/>
        <vertAlign val="baseline"/>
        <sz val="11"/>
        <color auto="1"/>
        <name val="Calibri"/>
        <scheme val="minor"/>
      </font>
      <numFmt numFmtId="14" formatCode="0.00\ %"/>
      <fill>
        <patternFill patternType="none">
          <fgColor indexed="64"/>
          <bgColor auto="1"/>
        </patternFill>
      </fill>
      <alignment horizontal="center" textRotation="0" indent="0" justifyLastLine="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4" formatCode="0.00\ %"/>
      <fill>
        <patternFill patternType="none">
          <fgColor indexed="64"/>
          <bgColor auto="1"/>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theme="1"/>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bottom" textRotation="0" indent="0" justifyLastLine="0" readingOrder="0"/>
    </dxf>
    <dxf>
      <font>
        <b val="0"/>
        <i val="0"/>
        <strike val="0"/>
        <condense val="0"/>
        <extend val="0"/>
        <outline val="0"/>
        <shadow val="0"/>
        <u val="none"/>
        <vertAlign val="baseline"/>
        <sz val="11"/>
        <color auto="1"/>
        <name val="Calibri Light"/>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Light"/>
        <scheme val="none"/>
      </font>
      <numFmt numFmtId="14" formatCode="0.00\ %"/>
      <fill>
        <patternFill patternType="none">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Light"/>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Light"/>
        <scheme val="none"/>
      </font>
      <numFmt numFmtId="14" formatCode="0.00\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Light"/>
        <scheme val="none"/>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Light"/>
        <scheme val="none"/>
      </font>
      <numFmt numFmtId="14" formatCode="0.00\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scheme val="none"/>
      </font>
      <numFmt numFmtId="14" formatCode="0.00\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auto="1"/>
        </patternFill>
      </fill>
    </dxf>
    <dxf>
      <font>
        <b val="0"/>
        <i val="0"/>
        <strike val="0"/>
        <condense val="0"/>
        <extend val="0"/>
        <outline val="0"/>
        <shadow val="0"/>
        <u val="none"/>
        <vertAlign val="baseline"/>
        <sz val="11"/>
        <color auto="1"/>
        <name val="Calibri Light"/>
        <scheme val="none"/>
      </font>
      <fill>
        <patternFill patternType="none">
          <fgColor indexed="64"/>
          <bgColor indexed="65"/>
        </patternFill>
      </fill>
    </dxf>
    <dxf>
      <font>
        <b val="0"/>
        <i val="0"/>
        <strike val="0"/>
        <condense val="0"/>
        <extend val="0"/>
        <outline val="0"/>
        <shadow val="0"/>
        <u val="none"/>
        <vertAlign val="baseline"/>
        <sz val="11"/>
        <color auto="1"/>
        <name val="Calibri Light"/>
        <scheme val="none"/>
      </font>
      <numFmt numFmtId="14" formatCode="0.00\ %"/>
      <fill>
        <patternFill patternType="none">
          <fgColor indexed="64"/>
          <bgColor auto="1"/>
        </patternFill>
      </fill>
    </dxf>
    <dxf>
      <font>
        <b val="0"/>
        <i val="0"/>
        <strike val="0"/>
        <condense val="0"/>
        <extend val="0"/>
        <outline val="0"/>
        <shadow val="0"/>
        <u val="none"/>
        <vertAlign val="baseline"/>
        <sz val="11"/>
        <color auto="1"/>
        <name val="Calibri Light"/>
        <scheme val="none"/>
      </font>
      <fill>
        <patternFill patternType="none">
          <fgColor indexed="64"/>
          <bgColor indexed="65"/>
        </patternFill>
      </fill>
    </dxf>
    <dxf>
      <font>
        <b val="0"/>
        <i val="0"/>
        <strike val="0"/>
        <condense val="0"/>
        <extend val="0"/>
        <outline val="0"/>
        <shadow val="0"/>
        <u val="none"/>
        <vertAlign val="baseline"/>
        <sz val="11"/>
        <color auto="1"/>
        <name val="Calibri Light"/>
        <scheme val="none"/>
      </font>
      <fill>
        <patternFill patternType="none">
          <fgColor indexed="64"/>
          <bgColor auto="1"/>
        </patternFill>
      </fill>
    </dxf>
    <dxf>
      <font>
        <b val="0"/>
        <i val="0"/>
        <strike val="0"/>
        <condense val="0"/>
        <extend val="0"/>
        <outline val="0"/>
        <shadow val="0"/>
        <u val="none"/>
        <vertAlign val="baseline"/>
        <sz val="11"/>
        <color auto="1"/>
        <name val="Calibri Light"/>
        <scheme val="none"/>
      </font>
      <fill>
        <patternFill patternType="none">
          <fgColor indexed="64"/>
          <bgColor indexed="65"/>
        </patternFill>
      </fill>
    </dxf>
    <dxf>
      <font>
        <b val="0"/>
        <i val="0"/>
        <strike val="0"/>
        <condense val="0"/>
        <extend val="0"/>
        <outline val="0"/>
        <shadow val="0"/>
        <u val="none"/>
        <vertAlign val="baseline"/>
        <sz val="11"/>
        <color auto="1"/>
        <name val="Calibri Light"/>
        <scheme val="none"/>
      </font>
      <fill>
        <patternFill patternType="none">
          <fgColor indexed="64"/>
          <bgColor auto="1"/>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theme="1"/>
        </patternFill>
      </fill>
    </dxf>
    <dxf>
      <font>
        <b val="0"/>
        <i val="0"/>
        <strike val="0"/>
        <condense val="0"/>
        <extend val="0"/>
        <outline val="0"/>
        <shadow val="0"/>
        <u val="none"/>
        <vertAlign val="baseline"/>
        <sz val="11"/>
        <color auto="1"/>
        <name val="Calibri Light"/>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scheme val="none"/>
      </font>
      <numFmt numFmtId="14" formatCode="0.00\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scheme val="none"/>
      </font>
      <numFmt numFmtId="14" formatCode="0.00\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Light"/>
        <scheme val="none"/>
      </font>
      <numFmt numFmtId="14" formatCode="0.00\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Light"/>
        <scheme val="none"/>
      </font>
      <fill>
        <patternFill patternType="none">
          <fgColor indexed="64"/>
          <bgColor indexed="65"/>
        </patternFill>
      </fill>
    </dxf>
    <dxf>
      <font>
        <b val="0"/>
        <i val="0"/>
        <strike val="0"/>
        <condense val="0"/>
        <extend val="0"/>
        <outline val="0"/>
        <shadow val="0"/>
        <u val="none"/>
        <vertAlign val="baseline"/>
        <sz val="11"/>
        <color auto="1"/>
        <name val="Calibri Light"/>
        <scheme val="none"/>
      </font>
      <fill>
        <patternFill patternType="none">
          <fgColor indexed="64"/>
          <bgColor auto="1"/>
        </patternFill>
      </fill>
    </dxf>
    <dxf>
      <font>
        <b val="0"/>
        <i val="0"/>
        <strike val="0"/>
        <condense val="0"/>
        <extend val="0"/>
        <outline val="0"/>
        <shadow val="0"/>
        <u val="none"/>
        <vertAlign val="baseline"/>
        <sz val="11"/>
        <color auto="1"/>
        <name val="Calibri Light"/>
        <scheme val="none"/>
      </font>
      <fill>
        <patternFill patternType="none">
          <fgColor indexed="64"/>
          <bgColor indexed="65"/>
        </patternFill>
      </fill>
    </dxf>
    <dxf>
      <font>
        <b val="0"/>
        <i val="0"/>
        <strike val="0"/>
        <condense val="0"/>
        <extend val="0"/>
        <outline val="0"/>
        <shadow val="0"/>
        <u val="none"/>
        <vertAlign val="baseline"/>
        <sz val="11"/>
        <color auto="1"/>
        <name val="Calibri Light"/>
        <scheme val="none"/>
      </font>
      <fill>
        <patternFill patternType="none">
          <fgColor indexed="64"/>
          <bgColor auto="1"/>
        </patternFill>
      </fill>
    </dxf>
    <dxf>
      <fill>
        <patternFill patternType="none">
          <fgColor indexed="64"/>
          <bgColor auto="1"/>
        </patternFill>
      </fill>
    </dxf>
    <dxf>
      <border outline="0">
        <left style="thin">
          <color indexed="64"/>
        </left>
      </border>
    </dxf>
    <dxf>
      <font>
        <strike val="0"/>
        <outline val="0"/>
        <shadow val="0"/>
        <u val="none"/>
        <vertAlign val="baseline"/>
        <sz val="11"/>
        <color auto="1"/>
      </font>
      <fill>
        <patternFill patternType="none">
          <fgColor indexed="64"/>
          <bgColor auto="1"/>
        </patternFill>
      </fill>
    </dxf>
    <dxf>
      <font>
        <b/>
        <i val="0"/>
        <strike val="0"/>
        <condense val="0"/>
        <extend val="0"/>
        <outline val="0"/>
        <shadow val="0"/>
        <u val="none"/>
        <vertAlign val="baseline"/>
        <sz val="11"/>
        <color auto="1"/>
        <name val="Calibri"/>
        <scheme val="minor"/>
      </font>
      <fill>
        <patternFill patternType="none">
          <fgColor indexed="64"/>
          <bgColor rgb="FFFDF8F5"/>
        </patternFill>
      </fill>
      <alignment horizontal="center" vertical="bottom" textRotation="0" wrapText="1" indent="0" justifyLastLine="0" shrinkToFit="1" readingOrder="0"/>
      <border diagonalUp="0" diagonalDown="0">
        <left style="thin">
          <color theme="0"/>
        </left>
        <right style="thin">
          <color theme="0"/>
        </right>
        <top/>
        <bottom/>
      </border>
    </dxf>
    <dxf>
      <font>
        <b val="0"/>
        <i val="0"/>
        <color rgb="FF00B050"/>
      </font>
    </dxf>
    <dxf>
      <font>
        <b val="0"/>
        <i val="0"/>
        <color rgb="FF9C0006"/>
      </font>
    </dxf>
    <dxf>
      <border>
        <left/>
        <right/>
        <top/>
        <bottom/>
        <vertical/>
        <horizontal/>
      </border>
    </dxf>
    <dxf>
      <fill>
        <patternFill>
          <fgColor rgb="FFF2DCDB"/>
          <bgColor rgb="FFFDF8F5"/>
        </patternFill>
      </fill>
      <border>
        <left/>
        <right/>
        <top/>
        <bottom/>
        <vertical/>
        <horizontal/>
      </border>
    </dxf>
    <dxf>
      <fill>
        <patternFill>
          <fgColor theme="0"/>
          <bgColor theme="0"/>
        </patternFill>
      </fill>
      <border>
        <left/>
        <right/>
        <top/>
        <bottom/>
        <vertical/>
        <horizontal/>
      </border>
    </dxf>
    <dxf>
      <fill>
        <patternFill patternType="solid">
          <fgColor rgb="FFF2DCDB"/>
          <bgColor rgb="FFFDF8F5"/>
        </patternFill>
      </fill>
      <border>
        <left/>
        <right/>
        <top/>
        <bottom/>
        <vertical/>
        <horizontal/>
      </border>
    </dxf>
    <dxf>
      <font>
        <b/>
        <color theme="1"/>
      </font>
      <border>
        <left/>
        <right/>
        <top/>
        <bottom/>
        <vertical/>
        <horizontal/>
      </border>
    </dxf>
    <dxf>
      <font>
        <b/>
        <color theme="1"/>
      </font>
      <border>
        <left/>
        <right/>
        <top/>
        <bottom/>
        <vertical/>
        <horizontal/>
      </border>
    </dxf>
    <dxf>
      <font>
        <b/>
        <color theme="1"/>
      </font>
      <border>
        <left/>
        <right/>
        <top/>
        <bottom/>
        <vertical/>
        <horizontal/>
      </border>
    </dxf>
    <dxf>
      <font>
        <b val="0"/>
        <i val="0"/>
        <color theme="1"/>
      </font>
      <border>
        <bottom style="thin">
          <color auto="1"/>
        </bottom>
      </border>
    </dxf>
    <dxf>
      <font>
        <color theme="1"/>
      </font>
      <fill>
        <patternFill>
          <fgColor rgb="FFF2DCDB"/>
          <bgColor rgb="FFFDF8F5"/>
        </patternFill>
      </fill>
      <border diagonalUp="0" diagonalDown="0">
        <left/>
        <right/>
        <top/>
        <bottom/>
        <vertical/>
        <horizontal/>
      </border>
    </dxf>
    <dxf>
      <fill>
        <patternFill>
          <fgColor rgb="FFFDF8F5"/>
        </patternFill>
      </fill>
    </dxf>
    <dxf>
      <fill>
        <patternFill>
          <fgColor rgb="FFFDF8F5"/>
        </patternFill>
      </fill>
    </dxf>
    <dxf>
      <fill>
        <patternFill>
          <fgColor rgb="FFFDF8F5"/>
        </patternFill>
      </fill>
    </dxf>
    <dxf>
      <font>
        <color auto="1"/>
      </font>
    </dxf>
    <dxf>
      <font>
        <color auto="1"/>
      </font>
      <fill>
        <patternFill>
          <fgColor rgb="FFFDF8F5"/>
        </patternFill>
      </fill>
    </dxf>
    <dxf>
      <font>
        <color auto="1"/>
      </font>
      <border>
        <top style="thin">
          <color theme="5"/>
        </top>
      </border>
    </dxf>
    <dxf>
      <font>
        <color auto="1"/>
      </font>
      <border>
        <bottom style="thin">
          <color rgb="FFFDF8F5"/>
        </bottom>
      </border>
    </dxf>
    <dxf>
      <font>
        <color auto="1"/>
      </font>
      <border>
        <top style="thin">
          <color theme="5"/>
        </top>
        <bottom style="thin">
          <color theme="5"/>
        </bottom>
      </border>
    </dxf>
    <dxf>
      <fill>
        <patternFill>
          <fgColor rgb="FFFDF8F5"/>
        </patternFill>
      </fill>
    </dxf>
    <dxf>
      <fill>
        <patternFill>
          <fgColor rgb="FFFDF8F5"/>
        </patternFill>
      </fill>
    </dxf>
    <dxf>
      <fill>
        <patternFill>
          <fgColor rgb="FFFDF8F5"/>
        </patternFill>
      </fill>
    </dxf>
    <dxf>
      <fill>
        <patternFill>
          <fgColor theme="0"/>
        </patternFill>
      </fill>
    </dxf>
    <dxf>
      <fill>
        <patternFill>
          <fgColor rgb="FFFDF8F5"/>
        </patternFill>
      </fill>
    </dxf>
    <dxf>
      <font>
        <b/>
        <color theme="1"/>
      </font>
    </dxf>
    <dxf>
      <font>
        <b/>
        <color theme="1"/>
      </font>
    </dxf>
    <dxf>
      <font>
        <b/>
        <color theme="1"/>
      </font>
      <border>
        <top style="double">
          <color theme="1"/>
        </top>
      </border>
    </dxf>
    <dxf>
      <font>
        <color auto="1"/>
      </font>
      <fill>
        <patternFill>
          <fgColor rgb="FFFDF8F5"/>
        </patternFill>
      </fill>
    </dxf>
    <dxf>
      <font>
        <color theme="1"/>
      </font>
      <border>
        <left style="thin">
          <color theme="1"/>
        </left>
        <right style="thin">
          <color theme="1"/>
        </right>
        <top style="thin">
          <color theme="1"/>
        </top>
        <bottom style="thin">
          <color theme="1"/>
        </bottom>
        <horizontal style="thin">
          <color theme="1"/>
        </horizontal>
      </border>
    </dxf>
  </dxfs>
  <tableStyles count="4" defaultTableStyle="TableStyleMedium2" defaultPivotStyle="PivotStyleLight16">
    <tableStyle name="Prisliste fond" pivot="0" count="8">
      <tableStyleElement type="wholeTable" dxfId="72"/>
      <tableStyleElement type="headerRow" dxfId="71"/>
      <tableStyleElement type="totalRow" dxfId="70"/>
      <tableStyleElement type="firstColumn" dxfId="69"/>
      <tableStyleElement type="lastColumn" dxfId="68"/>
      <tableStyleElement type="firstRowStripe" dxfId="67"/>
      <tableStyleElement type="secondRowStripe" dxfId="66"/>
      <tableStyleElement type="firstColumnStripe" dxfId="65"/>
    </tableStyle>
    <tableStyle name="Tabellstil 1" pivot="0" count="2">
      <tableStyleElement type="wholeTable" dxfId="64"/>
      <tableStyleElement type="firstColumn" dxfId="63"/>
    </tableStyle>
    <tableStyle name="TableStyleLight3 2" pivot="0" count="8">
      <tableStyleElement type="wholeTable" dxfId="62"/>
      <tableStyleElement type="headerRow" dxfId="61"/>
      <tableStyleElement type="totalRow" dxfId="60"/>
      <tableStyleElement type="firstColumn" dxfId="59"/>
      <tableStyleElement type="lastColumn" dxfId="58"/>
      <tableStyleElement type="firstRowStripe" dxfId="57"/>
      <tableStyleElement type="secondRowStripe" dxfId="56"/>
      <tableStyleElement type="firstColumnStripe" dxfId="55"/>
    </tableStyle>
    <tableStyle name="Test 1" pivot="0" count="9">
      <tableStyleElement type="wholeTable" dxfId="54"/>
      <tableStyleElement type="headerRow" dxfId="53"/>
      <tableStyleElement type="totalRow" dxfId="52"/>
      <tableStyleElement type="firstColumn" dxfId="51"/>
      <tableStyleElement type="lastColumn" dxfId="50"/>
      <tableStyleElement type="firstRowStripe" dxfId="49"/>
      <tableStyleElement type="secondRowStripe" dxfId="48"/>
      <tableStyleElement type="firstColumnStripe" dxfId="47"/>
      <tableStyleElement type="secondColumnStripe" dxfId="46"/>
    </tableStyle>
  </tableStyles>
  <colors>
    <mruColors>
      <color rgb="FFFDF8F5"/>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161925</xdr:colOff>
      <xdr:row>11</xdr:row>
      <xdr:rowOff>133350</xdr:rowOff>
    </xdr:from>
    <xdr:to>
      <xdr:col>19</xdr:col>
      <xdr:colOff>209550</xdr:colOff>
      <xdr:row>11</xdr:row>
      <xdr:rowOff>485775</xdr:rowOff>
    </xdr:to>
    <xdr:sp macro="" textlink="">
      <xdr:nvSpPr>
        <xdr:cNvPr id="2" name="Pil: ned 1">
          <a:extLst>
            <a:ext uri="{FF2B5EF4-FFF2-40B4-BE49-F238E27FC236}">
              <a16:creationId xmlns:a16="http://schemas.microsoft.com/office/drawing/2014/main" xmlns="" id="{AAF6E70B-6FDD-4148-B5DE-FF4423EE8916}"/>
            </a:ext>
          </a:extLst>
        </xdr:cNvPr>
        <xdr:cNvSpPr/>
      </xdr:nvSpPr>
      <xdr:spPr>
        <a:xfrm>
          <a:off x="15811500" y="2505075"/>
          <a:ext cx="47625" cy="352425"/>
        </a:xfrm>
        <a:prstGeom prst="downArrow">
          <a:avLst/>
        </a:prstGeom>
        <a:solidFill>
          <a:srgbClr val="FDF8F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solidFill>
              <a:sysClr val="windowText" lastClr="000000"/>
            </a:solidFill>
          </a:endParaRPr>
        </a:p>
      </xdr:txBody>
    </xdr:sp>
    <xdr:clientData/>
  </xdr:twoCellAnchor>
</xdr:wsDr>
</file>

<file path=xl/tables/table1.xml><?xml version="1.0" encoding="utf-8"?>
<table xmlns="http://schemas.openxmlformats.org/spreadsheetml/2006/main" id="4" name="Tabell4" displayName="Tabell4" ref="A12:T208" headerRowDxfId="43" dataDxfId="42" totalsRowDxfId="40" tableBorderDxfId="41">
  <autoFilter ref="A12:T208"/>
  <tableColumns count="20">
    <tableColumn id="1" name="Prisliste med gammel kundeavtale_x000a__x000a_Bruttofond" totalsRowLabel="Totalt" dataDxfId="39" totalsRowDxfId="38"/>
    <tableColumn id="2" name="ISIN" dataDxfId="37" totalsRowDxfId="36"/>
    <tableColumn id="3" name="Forvaltnings- honorar til forvalter" dataDxfId="35" totalsRowDxfId="34"/>
    <tableColumn id="4" name="Retur- provisjon til banken" dataDxfId="33" totalsRowDxfId="32" dataCellStyle="Prosent"/>
    <tableColumn id="5" name="Total kostnad kunde" dataDxfId="31" totalsRowDxfId="30" dataCellStyle="Prosent">
      <calculatedColumnFormula>C13+D13</calculatedColumnFormula>
    </tableColumn>
    <tableColumn id="6" name="." dataDxfId="29" totalsRowDxfId="28"/>
    <tableColumn id="7" name="Prisliste med ny kundeavtale_x000a_Gjelder fra 28.mai 2021_x000a__x000a_Nettofond" dataDxfId="27" totalsRowDxfId="26"/>
    <tableColumn id="8" name="ISIN2" dataDxfId="25" totalsRowDxfId="24"/>
    <tableColumn id="9" name="Fond med eller uten returprovisjon" dataDxfId="23" totalsRowDxfId="22"/>
    <tableColumn id="10" name="Fondstype" dataDxfId="21" totalsRowDxfId="20"/>
    <tableColumn id="11" name="Forvaltnings- honorar til forvalter2" dataDxfId="19" totalsRowDxfId="18" dataCellStyle="Prosent"/>
    <tableColumn id="12" name="Distribusjons- honorar til bank" dataDxfId="17" totalsRowDxfId="16" dataCellStyle="Prosent"/>
    <tableColumn id="13" name="Total kostnad kunde2" dataDxfId="15" totalsRowDxfId="14">
      <calculatedColumnFormula>K13+L13</calculatedColumnFormula>
    </tableColumn>
    <tableColumn id="20" name="1" dataDxfId="13" totalsRowDxfId="12"/>
    <tableColumn id="14" name="Oppsummert kundens betaling til banken" dataDxfId="11" totalsRowDxfId="10">
      <calculatedColumnFormula>IF('Gammel-Ny'!$Q13=0,"Uendret",IF('Gammel-Ny'!$Q13&gt;0,"Dyrere",IF('Gammel-Ny'!$Q13&lt;0,"Billigere",0)))</calculatedColumnFormula>
    </tableColumn>
    <tableColumn id="21" name="2" dataDxfId="9" totalsRowDxfId="8"/>
    <tableColumn id="15" name="Endring i betaling som tilfaller bank" dataDxfId="7" totalsRowDxfId="6">
      <calculatedColumnFormula>L13-D13</calculatedColumnFormula>
    </tableColumn>
    <tableColumn id="16" name="Kundens prisendring totalt" dataDxfId="5" totalsRowDxfId="4">
      <calculatedColumnFormula>'Gammel-Ny'!$M13-'Gammel-Ny'!$E13</calculatedColumnFormula>
    </tableColumn>
    <tableColumn id="17" name="Kolonne1" dataDxfId="3" totalsRowDxfId="2">
      <calculatedColumnFormula>IF('Gammel-Ny'!$R13=0,"uendret",IF('Gammel-Ny'!$R13&gt;0,"Dyrere",IF('Gammel-Ny'!$R13&lt;0,"Billigere",0)))</calculatedColumnFormula>
    </tableColumn>
    <tableColumn id="18" name="Kolonne2" totalsRowFunction="count" dataDxfId="1" totalsRowDxfId="0">
      <calculatedColumnFormula>IF(Tabell4[[#This Row],[Fondstype]]="Aksjefond","A",IF(Tabell4[[#This Row],[Fondstype]]="Rentefond","R",IF(Tabell4[[#This Row],[Fondstype]]="Kombinasjonsfond","K",IF(Tabell4[[#This Row],[Fondstype]]="Indeksfond","I",))))</calculatedColumnFormula>
    </tableColumn>
  </tableColumns>
  <tableStyleInfo name="Test 1"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morningstar.no/no/funds/snapshot/snapshot.aspx?id=F00000RW2R" TargetMode="External"/><Relationship Id="rId1" Type="http://schemas.openxmlformats.org/officeDocument/2006/relationships/hyperlink" Target="https://www.morningstar.no/no/funds/snapshot/snapshot.aspx?id=F00000RW2R"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42" sqref="B42"/>
    </sheetView>
  </sheetViews>
  <sheetFormatPr baseColWidth="10" defaultRowHeight="15" x14ac:dyDescent="0.25"/>
  <cols>
    <col min="1" max="1" width="25.140625" style="8" customWidth="1"/>
    <col min="2" max="2" width="15.7109375" style="8" customWidth="1"/>
    <col min="3" max="3" width="11.42578125" style="8"/>
    <col min="4" max="4" width="16.42578125" style="8" customWidth="1"/>
    <col min="5" max="5" width="14.5703125" style="8" customWidth="1"/>
    <col min="6" max="6" width="37.85546875" style="23" customWidth="1"/>
    <col min="7" max="7" width="41.140625" style="23" customWidth="1"/>
    <col min="8" max="8" width="12.7109375" style="8" bestFit="1" customWidth="1"/>
    <col min="9" max="10" width="11.42578125" style="8"/>
    <col min="11" max="11" width="15.5703125" style="8" bestFit="1" customWidth="1"/>
    <col min="12" max="16384" width="11.42578125" style="8"/>
  </cols>
  <sheetData>
    <row r="1" spans="1:13" s="5" customFormat="1" x14ac:dyDescent="0.25">
      <c r="A1" s="6" t="s">
        <v>497</v>
      </c>
      <c r="B1" s="2"/>
      <c r="C1" s="3"/>
      <c r="D1" s="4"/>
      <c r="E1" s="4"/>
      <c r="F1" s="18"/>
      <c r="G1" s="18"/>
      <c r="H1" s="3"/>
      <c r="I1" s="3"/>
      <c r="J1" s="3"/>
      <c r="K1" s="3"/>
      <c r="L1" s="3"/>
      <c r="M1" s="3"/>
    </row>
    <row r="2" spans="1:13" s="5" customFormat="1" x14ac:dyDescent="0.25">
      <c r="A2" s="18" t="s">
        <v>500</v>
      </c>
      <c r="B2" s="2"/>
      <c r="C2" s="3"/>
      <c r="D2" s="4"/>
      <c r="E2" s="4"/>
      <c r="F2" s="18"/>
      <c r="G2" s="18"/>
      <c r="H2" s="3"/>
      <c r="I2" s="3"/>
      <c r="J2" s="3"/>
      <c r="K2" s="3"/>
      <c r="L2" s="3"/>
      <c r="M2" s="3"/>
    </row>
    <row r="3" spans="1:13" s="5" customFormat="1" x14ac:dyDescent="0.25">
      <c r="A3" s="18" t="s">
        <v>499</v>
      </c>
      <c r="B3" s="2"/>
      <c r="C3" s="3"/>
      <c r="D3" s="4"/>
      <c r="E3" s="4"/>
      <c r="F3" s="18"/>
      <c r="G3" s="18"/>
      <c r="H3" s="3"/>
      <c r="I3" s="3"/>
      <c r="J3" s="3"/>
      <c r="K3" s="3"/>
      <c r="L3" s="3"/>
      <c r="M3" s="3"/>
    </row>
    <row r="4" spans="1:13" s="5" customFormat="1" x14ac:dyDescent="0.25">
      <c r="A4" s="18"/>
      <c r="B4" s="2"/>
      <c r="C4" s="3"/>
      <c r="D4" s="4"/>
      <c r="E4" s="4"/>
      <c r="F4" s="18"/>
      <c r="G4" s="18"/>
      <c r="H4" s="3"/>
      <c r="I4" s="3"/>
      <c r="J4" s="3"/>
      <c r="K4" s="3"/>
      <c r="L4" s="3"/>
      <c r="M4" s="3"/>
    </row>
    <row r="5" spans="1:13" s="5" customFormat="1" ht="15.75" thickBot="1" x14ac:dyDescent="0.3">
      <c r="A5" s="1"/>
      <c r="B5" s="2"/>
      <c r="C5" s="3"/>
      <c r="D5" s="4"/>
      <c r="E5" s="4"/>
      <c r="F5" s="18"/>
      <c r="G5" s="18"/>
      <c r="H5" s="3"/>
      <c r="I5" s="3"/>
      <c r="J5" s="3"/>
      <c r="K5" s="3"/>
      <c r="L5" s="3"/>
      <c r="M5" s="3"/>
    </row>
    <row r="6" spans="1:13" ht="15.75" thickBot="1" x14ac:dyDescent="0.3">
      <c r="A6" s="80" t="s">
        <v>344</v>
      </c>
      <c r="B6" s="80"/>
      <c r="C6" s="81"/>
      <c r="D6" s="82" t="s">
        <v>333</v>
      </c>
      <c r="E6" s="83"/>
      <c r="F6" s="19"/>
      <c r="G6" s="19"/>
      <c r="H6" s="7"/>
      <c r="I6" s="7"/>
      <c r="J6" s="7"/>
      <c r="K6" s="26"/>
      <c r="L6" s="7"/>
      <c r="M6" s="7"/>
    </row>
    <row r="7" spans="1:13" ht="15.75" thickBot="1" x14ac:dyDescent="0.3">
      <c r="A7" s="9"/>
      <c r="B7" s="9" t="s">
        <v>334</v>
      </c>
      <c r="C7" s="9" t="s">
        <v>335</v>
      </c>
      <c r="D7" s="10" t="s">
        <v>336</v>
      </c>
      <c r="E7" s="11" t="s">
        <v>337</v>
      </c>
      <c r="F7" s="20" t="s">
        <v>338</v>
      </c>
      <c r="G7" s="20" t="s">
        <v>339</v>
      </c>
      <c r="H7" s="7"/>
      <c r="I7" s="7"/>
      <c r="J7" s="7"/>
      <c r="K7" s="7"/>
      <c r="L7" s="7"/>
      <c r="M7" s="7"/>
    </row>
    <row r="8" spans="1:13" ht="15.75" thickBot="1" x14ac:dyDescent="0.3">
      <c r="A8" s="74" t="s">
        <v>340</v>
      </c>
      <c r="B8" s="12">
        <v>4.0000000000000001E-3</v>
      </c>
      <c r="C8" s="13">
        <v>1</v>
      </c>
      <c r="D8" s="14">
        <v>0</v>
      </c>
      <c r="E8" s="14">
        <v>999999</v>
      </c>
      <c r="F8" s="21">
        <v>0</v>
      </c>
      <c r="G8" s="21"/>
      <c r="H8" s="7"/>
      <c r="I8" s="7"/>
      <c r="J8" s="7"/>
      <c r="K8" s="7"/>
      <c r="L8" s="7"/>
      <c r="M8" s="7"/>
    </row>
    <row r="9" spans="1:13" ht="15.75" thickBot="1" x14ac:dyDescent="0.3">
      <c r="A9" s="75"/>
      <c r="B9" s="12">
        <v>3.0000000000000001E-3</v>
      </c>
      <c r="C9" s="13">
        <v>2</v>
      </c>
      <c r="D9" s="14">
        <v>1000000</v>
      </c>
      <c r="E9" s="14">
        <v>9999999</v>
      </c>
      <c r="F9" s="21"/>
      <c r="G9" s="21"/>
      <c r="H9" s="7"/>
      <c r="I9" s="7"/>
      <c r="J9" s="7"/>
      <c r="K9" s="7"/>
      <c r="L9" s="7"/>
      <c r="M9" s="7"/>
    </row>
    <row r="10" spans="1:13" ht="15.75" thickBot="1" x14ac:dyDescent="0.3">
      <c r="A10" s="76"/>
      <c r="B10" s="12">
        <v>2E-3</v>
      </c>
      <c r="C10" s="13">
        <v>3</v>
      </c>
      <c r="D10" s="14">
        <v>10000000</v>
      </c>
      <c r="E10" s="14"/>
      <c r="F10" s="21"/>
      <c r="G10" s="21"/>
      <c r="H10" s="7"/>
      <c r="I10" s="7"/>
      <c r="J10" s="7"/>
      <c r="K10" s="7"/>
      <c r="L10" s="7"/>
      <c r="M10" s="7"/>
    </row>
    <row r="11" spans="1:13" ht="15.75" thickBot="1" x14ac:dyDescent="0.3">
      <c r="A11" s="77" t="s">
        <v>341</v>
      </c>
      <c r="B11" s="15">
        <v>6.0000000000000001E-3</v>
      </c>
      <c r="C11" s="16">
        <v>1</v>
      </c>
      <c r="D11" s="17">
        <v>0</v>
      </c>
      <c r="E11" s="17">
        <v>999999</v>
      </c>
      <c r="F11" s="22"/>
      <c r="G11" s="22"/>
      <c r="H11" s="7"/>
      <c r="I11" s="7"/>
      <c r="J11" s="7"/>
      <c r="K11" s="7"/>
      <c r="L11" s="7"/>
      <c r="M11" s="7"/>
    </row>
    <row r="12" spans="1:13" ht="15.75" thickBot="1" x14ac:dyDescent="0.3">
      <c r="A12" s="78"/>
      <c r="B12" s="15">
        <v>5.0000000000000001E-3</v>
      </c>
      <c r="C12" s="16">
        <v>2</v>
      </c>
      <c r="D12" s="17">
        <v>1000000</v>
      </c>
      <c r="E12" s="17">
        <v>9999999</v>
      </c>
      <c r="F12" s="22"/>
      <c r="G12" s="22"/>
      <c r="H12" s="7"/>
      <c r="I12" s="7"/>
      <c r="J12" s="7"/>
      <c r="K12" s="7"/>
      <c r="L12" s="7"/>
      <c r="M12" s="7"/>
    </row>
    <row r="13" spans="1:13" ht="15.75" thickBot="1" x14ac:dyDescent="0.3">
      <c r="A13" s="79"/>
      <c r="B13" s="15">
        <v>4.0000000000000001E-3</v>
      </c>
      <c r="C13" s="16">
        <v>3</v>
      </c>
      <c r="D13" s="17">
        <v>10000000</v>
      </c>
      <c r="E13" s="17"/>
      <c r="F13" s="22"/>
      <c r="G13" s="22"/>
      <c r="H13" s="26"/>
      <c r="I13" s="7"/>
      <c r="J13" s="7"/>
      <c r="K13" s="7"/>
      <c r="L13" s="7"/>
      <c r="M13" s="7"/>
    </row>
    <row r="14" spans="1:13" ht="15.75" thickBot="1" x14ac:dyDescent="0.3"/>
    <row r="15" spans="1:13" ht="15.75" thickBot="1" x14ac:dyDescent="0.3">
      <c r="A15" s="80" t="s">
        <v>342</v>
      </c>
      <c r="B15" s="80"/>
      <c r="C15" s="81"/>
      <c r="D15" s="82" t="s">
        <v>333</v>
      </c>
      <c r="E15" s="83"/>
      <c r="F15" s="24"/>
      <c r="G15" s="24"/>
    </row>
    <row r="16" spans="1:13" ht="15.75" thickBot="1" x14ac:dyDescent="0.3">
      <c r="A16" s="9"/>
      <c r="B16" s="9" t="s">
        <v>334</v>
      </c>
      <c r="C16" s="9" t="s">
        <v>335</v>
      </c>
      <c r="D16" s="10" t="s">
        <v>336</v>
      </c>
      <c r="E16" s="11" t="s">
        <v>337</v>
      </c>
      <c r="F16" s="20" t="s">
        <v>338</v>
      </c>
      <c r="G16" s="20" t="s">
        <v>339</v>
      </c>
    </row>
    <row r="17" spans="1:7" ht="15.75" thickBot="1" x14ac:dyDescent="0.3">
      <c r="A17" s="74" t="s">
        <v>340</v>
      </c>
      <c r="B17" s="12">
        <f t="shared" ref="B17:B22" si="0">B8</f>
        <v>4.0000000000000001E-3</v>
      </c>
      <c r="C17" s="13">
        <v>1</v>
      </c>
      <c r="D17" s="14">
        <f t="shared" ref="D17:E22" si="1">D8</f>
        <v>0</v>
      </c>
      <c r="E17" s="14">
        <f t="shared" si="1"/>
        <v>999999</v>
      </c>
      <c r="F17" s="21">
        <v>0</v>
      </c>
      <c r="G17" s="21"/>
    </row>
    <row r="18" spans="1:7" ht="15.75" thickBot="1" x14ac:dyDescent="0.3">
      <c r="A18" s="75"/>
      <c r="B18" s="12">
        <f t="shared" si="0"/>
        <v>3.0000000000000001E-3</v>
      </c>
      <c r="C18" s="13">
        <v>2</v>
      </c>
      <c r="D18" s="14">
        <f t="shared" si="1"/>
        <v>1000000</v>
      </c>
      <c r="E18" s="14">
        <f t="shared" si="1"/>
        <v>9999999</v>
      </c>
      <c r="F18" s="21"/>
      <c r="G18" s="21"/>
    </row>
    <row r="19" spans="1:7" ht="15.75" thickBot="1" x14ac:dyDescent="0.3">
      <c r="A19" s="76"/>
      <c r="B19" s="12">
        <f t="shared" si="0"/>
        <v>2E-3</v>
      </c>
      <c r="C19" s="13">
        <v>3</v>
      </c>
      <c r="D19" s="14">
        <f t="shared" si="1"/>
        <v>10000000</v>
      </c>
      <c r="E19" s="14">
        <f t="shared" si="1"/>
        <v>0</v>
      </c>
      <c r="F19" s="21"/>
      <c r="G19" s="21"/>
    </row>
    <row r="20" spans="1:7" ht="15.75" thickBot="1" x14ac:dyDescent="0.3">
      <c r="A20" s="77" t="s">
        <v>341</v>
      </c>
      <c r="B20" s="15">
        <f t="shared" si="0"/>
        <v>6.0000000000000001E-3</v>
      </c>
      <c r="C20" s="16">
        <v>1</v>
      </c>
      <c r="D20" s="17">
        <f t="shared" si="1"/>
        <v>0</v>
      </c>
      <c r="E20" s="17">
        <f t="shared" si="1"/>
        <v>999999</v>
      </c>
      <c r="F20" s="22"/>
      <c r="G20" s="22"/>
    </row>
    <row r="21" spans="1:7" ht="15.75" thickBot="1" x14ac:dyDescent="0.3">
      <c r="A21" s="78"/>
      <c r="B21" s="15">
        <f t="shared" si="0"/>
        <v>5.0000000000000001E-3</v>
      </c>
      <c r="C21" s="16">
        <v>2</v>
      </c>
      <c r="D21" s="17">
        <f t="shared" si="1"/>
        <v>1000000</v>
      </c>
      <c r="E21" s="17">
        <f t="shared" si="1"/>
        <v>9999999</v>
      </c>
      <c r="F21" s="22"/>
      <c r="G21" s="22"/>
    </row>
    <row r="22" spans="1:7" ht="15.75" thickBot="1" x14ac:dyDescent="0.3">
      <c r="A22" s="79"/>
      <c r="B22" s="15">
        <f t="shared" si="0"/>
        <v>4.0000000000000001E-3</v>
      </c>
      <c r="C22" s="16">
        <v>3</v>
      </c>
      <c r="D22" s="17">
        <f t="shared" si="1"/>
        <v>10000000</v>
      </c>
      <c r="E22" s="17">
        <f t="shared" si="1"/>
        <v>0</v>
      </c>
      <c r="F22" s="22"/>
      <c r="G22" s="22"/>
    </row>
    <row r="23" spans="1:7" ht="15.75" thickBot="1" x14ac:dyDescent="0.3"/>
    <row r="24" spans="1:7" ht="15.75" thickBot="1" x14ac:dyDescent="0.3">
      <c r="A24" s="80" t="s">
        <v>343</v>
      </c>
      <c r="B24" s="80"/>
      <c r="C24" s="81"/>
      <c r="D24" s="82" t="s">
        <v>333</v>
      </c>
      <c r="E24" s="83"/>
      <c r="F24" s="24"/>
      <c r="G24" s="24"/>
    </row>
    <row r="25" spans="1:7" ht="15.75" thickBot="1" x14ac:dyDescent="0.3">
      <c r="A25" s="9"/>
      <c r="B25" s="9" t="s">
        <v>334</v>
      </c>
      <c r="C25" s="9" t="s">
        <v>335</v>
      </c>
      <c r="D25" s="10" t="s">
        <v>336</v>
      </c>
      <c r="E25" s="11" t="s">
        <v>337</v>
      </c>
      <c r="F25" s="20" t="s">
        <v>338</v>
      </c>
      <c r="G25" s="20" t="s">
        <v>339</v>
      </c>
    </row>
    <row r="26" spans="1:7" ht="15.75" thickBot="1" x14ac:dyDescent="0.3">
      <c r="A26" s="74" t="s">
        <v>340</v>
      </c>
      <c r="B26" s="12">
        <v>2E-3</v>
      </c>
      <c r="C26" s="13">
        <v>1</v>
      </c>
      <c r="D26" s="14">
        <f t="shared" ref="D26:E31" si="2">D8</f>
        <v>0</v>
      </c>
      <c r="E26" s="14">
        <f t="shared" si="2"/>
        <v>999999</v>
      </c>
      <c r="F26" s="21"/>
      <c r="G26" s="21"/>
    </row>
    <row r="27" spans="1:7" ht="15.75" thickBot="1" x14ac:dyDescent="0.3">
      <c r="A27" s="75"/>
      <c r="B27" s="12">
        <v>1.5E-3</v>
      </c>
      <c r="C27" s="13">
        <v>2</v>
      </c>
      <c r="D27" s="14">
        <f t="shared" si="2"/>
        <v>1000000</v>
      </c>
      <c r="E27" s="14">
        <f t="shared" si="2"/>
        <v>9999999</v>
      </c>
      <c r="F27" s="21"/>
      <c r="G27" s="21"/>
    </row>
    <row r="28" spans="1:7" ht="15.75" thickBot="1" x14ac:dyDescent="0.3">
      <c r="A28" s="76"/>
      <c r="B28" s="12">
        <v>1E-3</v>
      </c>
      <c r="C28" s="13">
        <v>3</v>
      </c>
      <c r="D28" s="14">
        <f t="shared" si="2"/>
        <v>10000000</v>
      </c>
      <c r="E28" s="14">
        <f t="shared" si="2"/>
        <v>0</v>
      </c>
      <c r="F28" s="21"/>
      <c r="G28" s="21"/>
    </row>
    <row r="29" spans="1:7" ht="15.75" thickBot="1" x14ac:dyDescent="0.3">
      <c r="A29" s="77" t="s">
        <v>341</v>
      </c>
      <c r="B29" s="15">
        <v>3.0000000000000001E-3</v>
      </c>
      <c r="C29" s="16">
        <v>1</v>
      </c>
      <c r="D29" s="17">
        <f t="shared" si="2"/>
        <v>0</v>
      </c>
      <c r="E29" s="17">
        <f t="shared" si="2"/>
        <v>999999</v>
      </c>
      <c r="F29" s="22"/>
      <c r="G29" s="22"/>
    </row>
    <row r="30" spans="1:7" ht="15.75" thickBot="1" x14ac:dyDescent="0.3">
      <c r="A30" s="78"/>
      <c r="B30" s="15">
        <v>2E-3</v>
      </c>
      <c r="C30" s="16">
        <v>2</v>
      </c>
      <c r="D30" s="17">
        <f t="shared" si="2"/>
        <v>1000000</v>
      </c>
      <c r="E30" s="17">
        <f t="shared" si="2"/>
        <v>9999999</v>
      </c>
      <c r="F30" s="22"/>
      <c r="G30" s="22"/>
    </row>
    <row r="31" spans="1:7" ht="15.75" thickBot="1" x14ac:dyDescent="0.3">
      <c r="A31" s="79"/>
      <c r="B31" s="15">
        <v>1E-3</v>
      </c>
      <c r="C31" s="16">
        <v>3</v>
      </c>
      <c r="D31" s="17">
        <f t="shared" si="2"/>
        <v>10000000</v>
      </c>
      <c r="E31" s="17">
        <f t="shared" si="2"/>
        <v>0</v>
      </c>
      <c r="F31" s="22"/>
      <c r="G31" s="22"/>
    </row>
    <row r="32" spans="1:7" ht="15.75" thickBot="1" x14ac:dyDescent="0.3"/>
    <row r="33" spans="1:7" ht="15.75" thickBot="1" x14ac:dyDescent="0.3">
      <c r="A33" s="80" t="s">
        <v>575</v>
      </c>
      <c r="B33" s="80"/>
      <c r="C33" s="81"/>
      <c r="D33" s="82" t="s">
        <v>333</v>
      </c>
      <c r="E33" s="83"/>
      <c r="F33" s="24"/>
      <c r="G33" s="24"/>
    </row>
    <row r="34" spans="1:7" ht="15.75" thickBot="1" x14ac:dyDescent="0.3">
      <c r="A34" s="9"/>
      <c r="B34" s="9" t="s">
        <v>334</v>
      </c>
      <c r="C34" s="9" t="s">
        <v>335</v>
      </c>
      <c r="D34" s="10" t="s">
        <v>336</v>
      </c>
      <c r="E34" s="11" t="s">
        <v>337</v>
      </c>
      <c r="F34" s="20" t="s">
        <v>338</v>
      </c>
      <c r="G34" s="20" t="s">
        <v>339</v>
      </c>
    </row>
    <row r="35" spans="1:7" ht="15.75" thickBot="1" x14ac:dyDescent="0.3">
      <c r="A35" s="74" t="s">
        <v>340</v>
      </c>
      <c r="B35" s="12">
        <v>3.0000000000000001E-3</v>
      </c>
      <c r="C35" s="13">
        <v>1</v>
      </c>
      <c r="D35" s="14">
        <f t="shared" ref="D35:E40" si="3">D8</f>
        <v>0</v>
      </c>
      <c r="E35" s="14">
        <f t="shared" si="3"/>
        <v>999999</v>
      </c>
      <c r="F35" s="21"/>
      <c r="G35" s="21"/>
    </row>
    <row r="36" spans="1:7" ht="15.75" thickBot="1" x14ac:dyDescent="0.3">
      <c r="A36" s="75"/>
      <c r="B36" s="12">
        <v>2E-3</v>
      </c>
      <c r="C36" s="13">
        <v>2</v>
      </c>
      <c r="D36" s="14">
        <f t="shared" si="3"/>
        <v>1000000</v>
      </c>
      <c r="E36" s="14">
        <f t="shared" si="3"/>
        <v>9999999</v>
      </c>
      <c r="F36" s="21"/>
      <c r="G36" s="21"/>
    </row>
    <row r="37" spans="1:7" ht="15.75" thickBot="1" x14ac:dyDescent="0.3">
      <c r="A37" s="76"/>
      <c r="B37" s="12">
        <v>1E-3</v>
      </c>
      <c r="C37" s="13">
        <v>3</v>
      </c>
      <c r="D37" s="14">
        <f t="shared" si="3"/>
        <v>10000000</v>
      </c>
      <c r="E37" s="14">
        <f t="shared" si="3"/>
        <v>0</v>
      </c>
      <c r="F37" s="21"/>
      <c r="G37" s="21"/>
    </row>
    <row r="38" spans="1:7" ht="15.75" thickBot="1" x14ac:dyDescent="0.3">
      <c r="A38" s="77" t="s">
        <v>341</v>
      </c>
      <c r="B38" s="15">
        <v>4.0000000000000001E-3</v>
      </c>
      <c r="C38" s="16">
        <v>1</v>
      </c>
      <c r="D38" s="17">
        <f t="shared" si="3"/>
        <v>0</v>
      </c>
      <c r="E38" s="17">
        <f t="shared" si="3"/>
        <v>999999</v>
      </c>
      <c r="F38" s="22"/>
      <c r="G38" s="22"/>
    </row>
    <row r="39" spans="1:7" ht="15.75" thickBot="1" x14ac:dyDescent="0.3">
      <c r="A39" s="78"/>
      <c r="B39" s="15">
        <v>3.0000000000000001E-3</v>
      </c>
      <c r="C39" s="16">
        <v>2</v>
      </c>
      <c r="D39" s="17">
        <f t="shared" si="3"/>
        <v>1000000</v>
      </c>
      <c r="E39" s="17">
        <f t="shared" si="3"/>
        <v>9999999</v>
      </c>
      <c r="F39" s="22"/>
      <c r="G39" s="22"/>
    </row>
    <row r="40" spans="1:7" ht="15.75" thickBot="1" x14ac:dyDescent="0.3">
      <c r="A40" s="79"/>
      <c r="B40" s="15">
        <v>2E-3</v>
      </c>
      <c r="C40" s="16">
        <v>3</v>
      </c>
      <c r="D40" s="17">
        <f t="shared" si="3"/>
        <v>10000000</v>
      </c>
      <c r="E40" s="17">
        <f t="shared" si="3"/>
        <v>0</v>
      </c>
      <c r="F40" s="22"/>
      <c r="G40" s="22"/>
    </row>
  </sheetData>
  <mergeCells count="16">
    <mergeCell ref="A35:A37"/>
    <mergeCell ref="A38:A40"/>
    <mergeCell ref="A6:C6"/>
    <mergeCell ref="D6:E6"/>
    <mergeCell ref="A8:A10"/>
    <mergeCell ref="A11:A13"/>
    <mergeCell ref="A33:C33"/>
    <mergeCell ref="D33:E33"/>
    <mergeCell ref="A29:A31"/>
    <mergeCell ref="A24:C24"/>
    <mergeCell ref="D24:E24"/>
    <mergeCell ref="A26:A28"/>
    <mergeCell ref="A15:C15"/>
    <mergeCell ref="D15:E15"/>
    <mergeCell ref="A17:A19"/>
    <mergeCell ref="A20:A22"/>
  </mergeCells>
  <pageMargins left="0.7" right="0.7" top="0.75" bottom="0.75" header="0.3" footer="0.3"/>
  <pageSetup paperSize="9" orientation="portrait" horizontalDpi="144" verticalDpi="144" r:id="rId1"/>
  <headerFooter>
    <oddFooter>&amp;L&amp;1#&amp;"Calibri"&amp;10&amp;K008A00I N T E R N  -  A L L I A N S E 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10"/>
  <sheetViews>
    <sheetView tabSelected="1" workbookViewId="0">
      <pane ySplit="12" topLeftCell="A152" activePane="bottomLeft" state="frozen"/>
      <selection pane="bottomLeft"/>
    </sheetView>
  </sheetViews>
  <sheetFormatPr baseColWidth="10" defaultRowHeight="15" x14ac:dyDescent="0.25"/>
  <cols>
    <col min="1" max="1" width="50.28515625" style="27" customWidth="1"/>
    <col min="2" max="2" width="15.7109375" style="27" bestFit="1" customWidth="1"/>
    <col min="3" max="3" width="12" style="47" customWidth="1"/>
    <col min="4" max="4" width="12" style="60" customWidth="1"/>
    <col min="5" max="5" width="11.85546875" style="47" customWidth="1"/>
    <col min="6" max="6" width="0.85546875" style="36" hidden="1" customWidth="1"/>
    <col min="7" max="7" width="39.140625" style="27" customWidth="1"/>
    <col min="8" max="8" width="15.7109375" style="27" bestFit="1" customWidth="1"/>
    <col min="9" max="9" width="37.85546875" style="27" hidden="1" customWidth="1"/>
    <col min="10" max="10" width="26.85546875" style="27" hidden="1" customWidth="1"/>
    <col min="11" max="11" width="12" style="27" customWidth="1"/>
    <col min="12" max="12" width="12" style="47" customWidth="1"/>
    <col min="13" max="13" width="12" style="27" customWidth="1"/>
    <col min="14" max="14" width="0.85546875" style="27" customWidth="1"/>
    <col min="15" max="15" width="12.42578125" style="63" customWidth="1"/>
    <col min="16" max="16" width="0.85546875" style="58" customWidth="1"/>
    <col min="17" max="17" width="9.7109375" style="27" hidden="1" customWidth="1"/>
    <col min="18" max="18" width="11.140625" style="64" customWidth="1"/>
    <col min="19" max="19" width="15.7109375" style="47" customWidth="1"/>
    <col min="20" max="20" width="12.42578125" style="64" customWidth="1"/>
    <col min="21" max="16384" width="11.42578125" style="27"/>
  </cols>
  <sheetData>
    <row r="1" spans="1:21" ht="36" x14ac:dyDescent="0.55000000000000004">
      <c r="A1" s="53" t="s">
        <v>582</v>
      </c>
      <c r="B1" s="42"/>
      <c r="C1" s="49"/>
      <c r="D1" s="59"/>
      <c r="E1" s="49"/>
      <c r="F1" s="42"/>
      <c r="G1" s="42"/>
      <c r="H1" s="42"/>
      <c r="I1" s="42"/>
      <c r="J1" s="42"/>
      <c r="K1" s="42"/>
      <c r="L1" s="49"/>
      <c r="M1" s="42"/>
      <c r="N1" s="42"/>
      <c r="O1" s="61"/>
      <c r="P1" s="57"/>
      <c r="Q1" s="42"/>
      <c r="R1" s="62"/>
      <c r="S1" s="49"/>
      <c r="T1" s="62"/>
    </row>
    <row r="2" spans="1:21" ht="16.5" customHeight="1" x14ac:dyDescent="0.55000000000000004">
      <c r="A2" s="53"/>
      <c r="B2" s="42"/>
      <c r="C2" s="49"/>
      <c r="D2" s="59"/>
      <c r="E2" s="49"/>
      <c r="F2" s="42"/>
      <c r="G2" s="42"/>
      <c r="H2" s="42"/>
      <c r="I2" s="42"/>
      <c r="J2" s="42"/>
      <c r="K2" s="42"/>
      <c r="L2" s="49"/>
      <c r="M2" s="42"/>
      <c r="N2" s="42"/>
      <c r="O2" s="61"/>
      <c r="P2" s="57"/>
      <c r="Q2" s="42"/>
      <c r="R2" s="62"/>
      <c r="S2" s="49"/>
      <c r="T2" s="62"/>
    </row>
    <row r="3" spans="1:21" x14ac:dyDescent="0.25">
      <c r="A3" s="66" t="s">
        <v>559</v>
      </c>
      <c r="B3" s="42"/>
      <c r="C3" s="49"/>
      <c r="D3" s="59"/>
      <c r="E3" s="49"/>
      <c r="F3" s="42"/>
      <c r="G3" s="42"/>
      <c r="H3" s="42"/>
      <c r="I3" s="42"/>
      <c r="J3" s="42"/>
      <c r="K3" s="42"/>
      <c r="L3" s="49"/>
      <c r="M3" s="42"/>
      <c r="N3" s="42"/>
      <c r="O3" s="61"/>
      <c r="P3" s="57"/>
      <c r="Q3" s="42"/>
      <c r="R3" s="62"/>
      <c r="S3" s="49"/>
      <c r="T3" s="62"/>
    </row>
    <row r="4" spans="1:21" ht="12" customHeight="1" x14ac:dyDescent="0.25">
      <c r="A4" s="41"/>
      <c r="B4" s="42"/>
      <c r="C4" s="49"/>
      <c r="D4" s="59"/>
      <c r="E4" s="49"/>
      <c r="F4" s="42"/>
      <c r="G4" s="42"/>
      <c r="H4" s="42"/>
      <c r="I4" s="42"/>
      <c r="J4" s="42"/>
      <c r="K4" s="42"/>
      <c r="L4" s="49"/>
      <c r="M4" s="42"/>
      <c r="N4" s="42"/>
      <c r="O4" s="61"/>
      <c r="P4" s="57"/>
      <c r="Q4" s="42"/>
      <c r="R4" s="62"/>
      <c r="S4" s="49"/>
      <c r="T4" s="62"/>
    </row>
    <row r="5" spans="1:21" ht="12" customHeight="1" x14ac:dyDescent="0.25">
      <c r="A5" s="66"/>
      <c r="B5" s="66" t="s">
        <v>566</v>
      </c>
      <c r="C5" s="49"/>
      <c r="D5" s="59"/>
      <c r="E5" s="49"/>
      <c r="F5" s="42"/>
      <c r="G5" s="42"/>
      <c r="H5" s="42"/>
      <c r="I5" s="42"/>
      <c r="J5" s="42"/>
      <c r="K5" s="42"/>
      <c r="L5" s="49"/>
      <c r="M5" s="42"/>
      <c r="N5" s="42"/>
      <c r="O5" s="61"/>
      <c r="P5" s="57"/>
      <c r="Q5" s="42"/>
      <c r="R5" s="62"/>
      <c r="S5" s="49"/>
      <c r="T5" s="62"/>
    </row>
    <row r="6" spans="1:21" ht="12" customHeight="1" x14ac:dyDescent="0.25">
      <c r="A6" s="41"/>
      <c r="B6" s="68" t="s">
        <v>567</v>
      </c>
      <c r="C6" s="41"/>
      <c r="D6" s="67">
        <f>'Formidlingshonorar til bank'!B8</f>
        <v>4.0000000000000001E-3</v>
      </c>
      <c r="E6" s="49"/>
      <c r="F6" s="42"/>
      <c r="G6" s="42"/>
      <c r="H6" s="42"/>
      <c r="I6" s="42"/>
      <c r="J6" s="42"/>
      <c r="K6" s="42"/>
      <c r="L6" s="49"/>
      <c r="M6" s="42"/>
      <c r="N6" s="42"/>
      <c r="O6" s="61"/>
      <c r="P6" s="57"/>
      <c r="Q6" s="42"/>
      <c r="R6" s="62"/>
      <c r="S6" s="49"/>
      <c r="T6" s="62"/>
    </row>
    <row r="7" spans="1:21" ht="12" customHeight="1" x14ac:dyDescent="0.25">
      <c r="A7" s="41"/>
      <c r="B7" s="68" t="s">
        <v>568</v>
      </c>
      <c r="C7" s="41"/>
      <c r="D7" s="67">
        <f>'Formidlingshonorar til bank'!B26</f>
        <v>2E-3</v>
      </c>
      <c r="E7" s="49"/>
      <c r="F7" s="42"/>
      <c r="G7" s="42"/>
      <c r="H7" s="42"/>
      <c r="I7" s="42"/>
      <c r="J7" s="42"/>
      <c r="K7" s="42"/>
      <c r="L7" s="49"/>
      <c r="M7" s="42"/>
      <c r="N7" s="42"/>
      <c r="O7" s="61"/>
      <c r="P7" s="57"/>
      <c r="Q7" s="42"/>
      <c r="R7" s="62"/>
      <c r="S7" s="49"/>
      <c r="T7" s="62"/>
    </row>
    <row r="8" spans="1:21" ht="12" customHeight="1" x14ac:dyDescent="0.25">
      <c r="A8" s="41"/>
      <c r="B8" s="68" t="s">
        <v>576</v>
      </c>
      <c r="C8" s="41"/>
      <c r="D8" s="67">
        <f>'Formidlingshonorar til bank'!B35</f>
        <v>3.0000000000000001E-3</v>
      </c>
      <c r="E8" s="49"/>
      <c r="F8" s="42"/>
      <c r="G8" s="42"/>
      <c r="H8" s="42"/>
      <c r="I8" s="42"/>
      <c r="J8" s="42"/>
      <c r="K8" s="42"/>
      <c r="L8" s="49"/>
      <c r="M8" s="42"/>
      <c r="N8" s="42"/>
      <c r="O8" s="61"/>
      <c r="P8" s="57"/>
      <c r="Q8" s="42"/>
      <c r="R8" s="62"/>
      <c r="S8" s="84" t="s">
        <v>579</v>
      </c>
      <c r="T8" s="85"/>
    </row>
    <row r="9" spans="1:21" ht="15" customHeight="1" x14ac:dyDescent="0.25">
      <c r="A9" s="41"/>
      <c r="B9" s="69" t="s">
        <v>569</v>
      </c>
      <c r="C9" s="41"/>
      <c r="D9" s="67">
        <f>'Formidlingshonorar til bank'!B17</f>
        <v>4.0000000000000001E-3</v>
      </c>
      <c r="E9" s="49"/>
      <c r="F9" s="42"/>
      <c r="G9" s="42"/>
      <c r="H9" s="42"/>
      <c r="I9" s="42"/>
      <c r="J9" s="42"/>
      <c r="K9" s="42"/>
      <c r="L9" s="49"/>
      <c r="M9" s="42"/>
      <c r="N9" s="42"/>
      <c r="O9" s="61"/>
      <c r="P9" s="57"/>
      <c r="Q9" s="42"/>
      <c r="R9" s="62"/>
      <c r="S9" s="86"/>
      <c r="T9" s="87"/>
    </row>
    <row r="10" spans="1:21" x14ac:dyDescent="0.25">
      <c r="A10" s="41"/>
      <c r="B10" s="42"/>
      <c r="C10" s="49"/>
      <c r="D10" s="59"/>
      <c r="E10" s="49"/>
      <c r="F10" s="42"/>
      <c r="G10" s="41"/>
      <c r="H10" s="42"/>
      <c r="I10" s="42"/>
      <c r="J10" s="42"/>
      <c r="K10" s="42"/>
      <c r="L10" s="49"/>
      <c r="M10" s="42"/>
      <c r="N10" s="42"/>
      <c r="O10" s="61"/>
      <c r="P10" s="57"/>
      <c r="Q10" s="42"/>
      <c r="R10" s="62"/>
      <c r="S10" s="86"/>
      <c r="T10" s="87"/>
      <c r="U10" s="36"/>
    </row>
    <row r="11" spans="1:21" ht="18.75" x14ac:dyDescent="0.3">
      <c r="A11" s="54"/>
      <c r="B11" s="42"/>
      <c r="C11" s="49"/>
      <c r="D11" s="59"/>
      <c r="E11" s="49"/>
      <c r="F11" s="42"/>
      <c r="G11" s="54"/>
      <c r="H11" s="42"/>
      <c r="I11" s="42"/>
      <c r="J11" s="42"/>
      <c r="K11" s="42"/>
      <c r="L11" s="49"/>
      <c r="M11" s="42"/>
      <c r="N11" s="42"/>
      <c r="O11" s="61"/>
      <c r="P11" s="57"/>
      <c r="Q11" s="42"/>
      <c r="R11" s="62"/>
      <c r="S11" s="88"/>
      <c r="T11" s="89"/>
    </row>
    <row r="12" spans="1:21" s="48" customFormat="1" ht="60" customHeight="1" x14ac:dyDescent="0.25">
      <c r="A12" s="70" t="s">
        <v>570</v>
      </c>
      <c r="B12" s="43" t="s">
        <v>38</v>
      </c>
      <c r="C12" s="44" t="s">
        <v>524</v>
      </c>
      <c r="D12" s="44" t="s">
        <v>525</v>
      </c>
      <c r="E12" s="44" t="s">
        <v>526</v>
      </c>
      <c r="F12" s="55" t="s">
        <v>554</v>
      </c>
      <c r="G12" s="70" t="s">
        <v>571</v>
      </c>
      <c r="H12" s="43" t="s">
        <v>563</v>
      </c>
      <c r="I12" s="46" t="s">
        <v>498</v>
      </c>
      <c r="J12" s="46" t="s">
        <v>522</v>
      </c>
      <c r="K12" s="44" t="s">
        <v>572</v>
      </c>
      <c r="L12" s="44" t="s">
        <v>565</v>
      </c>
      <c r="M12" s="44" t="s">
        <v>564</v>
      </c>
      <c r="N12" s="56" t="s">
        <v>561</v>
      </c>
      <c r="O12" s="45" t="s">
        <v>573</v>
      </c>
      <c r="P12" s="55" t="s">
        <v>574</v>
      </c>
      <c r="Q12" s="45" t="s">
        <v>558</v>
      </c>
      <c r="R12" s="40" t="s">
        <v>560</v>
      </c>
      <c r="S12" s="71" t="s">
        <v>580</v>
      </c>
      <c r="T12" s="72" t="s">
        <v>581</v>
      </c>
    </row>
    <row r="13" spans="1:21" x14ac:dyDescent="0.25">
      <c r="A13" s="28" t="s">
        <v>511</v>
      </c>
      <c r="B13" s="28" t="s">
        <v>93</v>
      </c>
      <c r="C13" s="30">
        <v>7.4999999999999997E-3</v>
      </c>
      <c r="D13" s="31">
        <v>7.4999999999999997E-3</v>
      </c>
      <c r="E13" s="31">
        <f t="shared" ref="E13:E30" si="0">C13+D13</f>
        <v>1.4999999999999999E-2</v>
      </c>
      <c r="F13" s="38"/>
      <c r="G13" s="28" t="s">
        <v>480</v>
      </c>
      <c r="H13" s="28" t="s">
        <v>527</v>
      </c>
      <c r="I13" s="28" t="s">
        <v>347</v>
      </c>
      <c r="J13" s="32" t="s">
        <v>523</v>
      </c>
      <c r="K13" s="31">
        <v>7.4999999999999997E-3</v>
      </c>
      <c r="L13"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3" s="30">
        <f>K13+L13</f>
        <v>1.15E-2</v>
      </c>
      <c r="N13" s="39"/>
      <c r="O13" s="37" t="str">
        <f>IF('Gammel-Ny'!$Q13=0,"Uendret",IF('Gammel-Ny'!$Q13&gt;0,"Dyrere",IF('Gammel-Ny'!$Q13&lt;0,"Billigere",0)))</f>
        <v>Billigere</v>
      </c>
      <c r="P13" s="38"/>
      <c r="Q13" s="33">
        <f t="shared" ref="Q13:Q30" si="1">L13-D13</f>
        <v>-3.4999999999999996E-3</v>
      </c>
      <c r="R13" s="65">
        <f>'Gammel-Ny'!$M13-'Gammel-Ny'!$E13</f>
        <v>-3.4999999999999996E-3</v>
      </c>
      <c r="S13" s="50" t="str">
        <f>IF('Gammel-Ny'!$R13=0,"uendret",IF('Gammel-Ny'!$R13&gt;0,"Dyrere",IF('Gammel-Ny'!$R13&lt;0,"Billigere",0)))</f>
        <v>Billigere</v>
      </c>
      <c r="T13" s="50" t="str">
        <f>IF(Tabell4[[#This Row],[Fondstype]]="Aksjefond","A",IF(Tabell4[[#This Row],[Fondstype]]="Rentefond","R",IF(Tabell4[[#This Row],[Fondstype]]="Kombinasjonsfond","K",IF(Tabell4[[#This Row],[Fondstype]]="Indeksfond","I",))))</f>
        <v>A</v>
      </c>
    </row>
    <row r="14" spans="1:21" x14ac:dyDescent="0.25">
      <c r="A14" s="28" t="s">
        <v>512</v>
      </c>
      <c r="B14" s="28" t="s">
        <v>94</v>
      </c>
      <c r="C14" s="30">
        <v>7.4999999999999997E-3</v>
      </c>
      <c r="D14" s="31">
        <v>7.4999999999999997E-3</v>
      </c>
      <c r="E14" s="31">
        <f t="shared" si="0"/>
        <v>1.4999999999999999E-2</v>
      </c>
      <c r="F14" s="38"/>
      <c r="G14" s="28" t="s">
        <v>481</v>
      </c>
      <c r="H14" s="28" t="s">
        <v>533</v>
      </c>
      <c r="I14" s="28" t="s">
        <v>347</v>
      </c>
      <c r="J14" s="32" t="s">
        <v>523</v>
      </c>
      <c r="K14" s="31">
        <v>7.4999999999999997E-3</v>
      </c>
      <c r="L14"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4" s="30">
        <f t="shared" ref="M14:M30" si="2">K14+L14</f>
        <v>1.15E-2</v>
      </c>
      <c r="N14" s="39"/>
      <c r="O14" s="37" t="str">
        <f>IF('Gammel-Ny'!$Q14=0,"Uendret",IF('Gammel-Ny'!$Q14&gt;0,"Dyrere",IF('Gammel-Ny'!$Q14&lt;0,"Billigere",0)))</f>
        <v>Billigere</v>
      </c>
      <c r="P14" s="38"/>
      <c r="Q14" s="33">
        <f t="shared" si="1"/>
        <v>-3.4999999999999996E-3</v>
      </c>
      <c r="R14" s="65">
        <f>'Gammel-Ny'!$M14-'Gammel-Ny'!$E14</f>
        <v>-3.4999999999999996E-3</v>
      </c>
      <c r="S14" s="50" t="str">
        <f>IF('Gammel-Ny'!$R14=0,"uendret",IF('Gammel-Ny'!$R14&gt;0,"Dyrere",IF('Gammel-Ny'!$R14&lt;0,"Billigere",0)))</f>
        <v>Billigere</v>
      </c>
      <c r="T14" s="50" t="str">
        <f>IF(Tabell4[[#This Row],[Fondstype]]="Aksjefond","A",IF(Tabell4[[#This Row],[Fondstype]]="Rentefond","R",IF(Tabell4[[#This Row],[Fondstype]]="Kombinasjonsfond","K",IF(Tabell4[[#This Row],[Fondstype]]="Indeksfond","I",))))</f>
        <v>A</v>
      </c>
    </row>
    <row r="15" spans="1:21" x14ac:dyDescent="0.25">
      <c r="A15" s="28" t="s">
        <v>513</v>
      </c>
      <c r="B15" s="28" t="s">
        <v>95</v>
      </c>
      <c r="C15" s="30">
        <v>7.4999999999999997E-3</v>
      </c>
      <c r="D15" s="31">
        <v>7.4999999999999997E-3</v>
      </c>
      <c r="E15" s="31">
        <f t="shared" si="0"/>
        <v>1.4999999999999999E-2</v>
      </c>
      <c r="F15" s="38"/>
      <c r="G15" s="28" t="s">
        <v>482</v>
      </c>
      <c r="H15" s="28" t="s">
        <v>534</v>
      </c>
      <c r="I15" s="28" t="s">
        <v>347</v>
      </c>
      <c r="J15" s="32" t="s">
        <v>523</v>
      </c>
      <c r="K15" s="31">
        <v>7.4999999999999997E-3</v>
      </c>
      <c r="L15"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5" s="30">
        <f t="shared" si="2"/>
        <v>1.15E-2</v>
      </c>
      <c r="N15" s="39"/>
      <c r="O15" s="37" t="str">
        <f>IF('Gammel-Ny'!$Q15=0,"Uendret",IF('Gammel-Ny'!$Q15&gt;0,"Dyrere",IF('Gammel-Ny'!$Q15&lt;0,"Billigere",0)))</f>
        <v>Billigere</v>
      </c>
      <c r="P15" s="38"/>
      <c r="Q15" s="33">
        <f t="shared" si="1"/>
        <v>-3.4999999999999996E-3</v>
      </c>
      <c r="R15" s="65">
        <f>'Gammel-Ny'!$M15-'Gammel-Ny'!$E15</f>
        <v>-3.4999999999999996E-3</v>
      </c>
      <c r="S15" s="50" t="str">
        <f>IF('Gammel-Ny'!$R15=0,"uendret",IF('Gammel-Ny'!$R15&gt;0,"Dyrere",IF('Gammel-Ny'!$R15&lt;0,"Billigere",0)))</f>
        <v>Billigere</v>
      </c>
      <c r="T15" s="50" t="str">
        <f>IF(Tabell4[[#This Row],[Fondstype]]="Aksjefond","A",IF(Tabell4[[#This Row],[Fondstype]]="Rentefond","R",IF(Tabell4[[#This Row],[Fondstype]]="Kombinasjonsfond","K",IF(Tabell4[[#This Row],[Fondstype]]="Indeksfond","I",))))</f>
        <v>A</v>
      </c>
    </row>
    <row r="16" spans="1:21" x14ac:dyDescent="0.25">
      <c r="A16" s="28" t="s">
        <v>514</v>
      </c>
      <c r="B16" s="28" t="s">
        <v>96</v>
      </c>
      <c r="C16" s="30">
        <v>7.4999999999999997E-3</v>
      </c>
      <c r="D16" s="31">
        <v>7.4999999999999997E-3</v>
      </c>
      <c r="E16" s="31">
        <f t="shared" si="0"/>
        <v>1.4999999999999999E-2</v>
      </c>
      <c r="F16" s="38"/>
      <c r="G16" s="28" t="s">
        <v>483</v>
      </c>
      <c r="H16" s="28" t="s">
        <v>535</v>
      </c>
      <c r="I16" s="28" t="s">
        <v>347</v>
      </c>
      <c r="J16" s="32" t="s">
        <v>523</v>
      </c>
      <c r="K16" s="31">
        <v>7.4999999999999997E-3</v>
      </c>
      <c r="L16"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6" s="30">
        <f t="shared" si="2"/>
        <v>1.15E-2</v>
      </c>
      <c r="N16" s="39"/>
      <c r="O16" s="37" t="str">
        <f>IF('Gammel-Ny'!$Q16=0,"Uendret",IF('Gammel-Ny'!$Q16&gt;0,"Dyrere",IF('Gammel-Ny'!$Q16&lt;0,"Billigere",0)))</f>
        <v>Billigere</v>
      </c>
      <c r="P16" s="38"/>
      <c r="Q16" s="33">
        <f t="shared" si="1"/>
        <v>-3.4999999999999996E-3</v>
      </c>
      <c r="R16" s="65">
        <f>'Gammel-Ny'!$M16-'Gammel-Ny'!$E16</f>
        <v>-3.4999999999999996E-3</v>
      </c>
      <c r="S16" s="50" t="str">
        <f>IF('Gammel-Ny'!$R16=0,"uendret",IF('Gammel-Ny'!$R16&gt;0,"Dyrere",IF('Gammel-Ny'!$R16&lt;0,"Billigere",0)))</f>
        <v>Billigere</v>
      </c>
      <c r="T16" s="50" t="str">
        <f>IF(Tabell4[[#This Row],[Fondstype]]="Aksjefond","A",IF(Tabell4[[#This Row],[Fondstype]]="Rentefond","R",IF(Tabell4[[#This Row],[Fondstype]]="Kombinasjonsfond","K",IF(Tabell4[[#This Row],[Fondstype]]="Indeksfond","I",))))</f>
        <v>A</v>
      </c>
    </row>
    <row r="17" spans="1:20" x14ac:dyDescent="0.25">
      <c r="A17" s="28" t="s">
        <v>184</v>
      </c>
      <c r="B17" s="28" t="s">
        <v>105</v>
      </c>
      <c r="C17" s="30">
        <v>2.5000000000000001E-3</v>
      </c>
      <c r="D17" s="31">
        <v>2.5000000000000001E-3</v>
      </c>
      <c r="E17" s="31">
        <f t="shared" si="0"/>
        <v>5.0000000000000001E-3</v>
      </c>
      <c r="F17" s="38"/>
      <c r="G17" s="28" t="s">
        <v>434</v>
      </c>
      <c r="H17" s="28" t="s">
        <v>536</v>
      </c>
      <c r="I17" s="28" t="s">
        <v>347</v>
      </c>
      <c r="J17" s="32" t="s">
        <v>343</v>
      </c>
      <c r="K17" s="31">
        <v>2.5000000000000001E-3</v>
      </c>
      <c r="L17" s="31">
        <f>IF(Tabell4[[#This Row],[Fondstype]]="Aksjefond",'Formidlingshonorar til bank'!$B$8,IF(Tabell4[[#This Row],[Fondstype]]="Rentefond",'Formidlingshonorar til bank'!$B$26,IF(Tabell4[[#This Row],[Fondstype]]="Indeksfond",'Formidlingshonorar til bank'!$B$17,IF(Tabell4[[#This Row],[Fondstype]]="Kombinasjonsfond",'Formidlingshonorar til bank'!$B$35))))</f>
        <v>2E-3</v>
      </c>
      <c r="M17" s="30">
        <f t="shared" si="2"/>
        <v>4.5000000000000005E-3</v>
      </c>
      <c r="N17" s="39"/>
      <c r="O17" s="37" t="str">
        <f>IF('Gammel-Ny'!$Q17=0,"Uendret",IF('Gammel-Ny'!$Q17&gt;0,"Dyrere",IF('Gammel-Ny'!$Q17&lt;0,"Billigere",0)))</f>
        <v>Billigere</v>
      </c>
      <c r="P17" s="38"/>
      <c r="Q17" s="33">
        <f t="shared" si="1"/>
        <v>-5.0000000000000001E-4</v>
      </c>
      <c r="R17" s="65">
        <f>'Gammel-Ny'!$M17-'Gammel-Ny'!$E17</f>
        <v>-4.9999999999999958E-4</v>
      </c>
      <c r="S17" s="50" t="str">
        <f>IF('Gammel-Ny'!$R17=0,"uendret",IF('Gammel-Ny'!$R17&gt;0,"Dyrere",IF('Gammel-Ny'!$R17&lt;0,"Billigere",0)))</f>
        <v>Billigere</v>
      </c>
      <c r="T17" s="50" t="str">
        <f>IF(Tabell4[[#This Row],[Fondstype]]="Aksjefond","A",IF(Tabell4[[#This Row],[Fondstype]]="Rentefond","R",IF(Tabell4[[#This Row],[Fondstype]]="Kombinasjonsfond","K",IF(Tabell4[[#This Row],[Fondstype]]="Indeksfond","I",))))</f>
        <v>R</v>
      </c>
    </row>
    <row r="18" spans="1:20" x14ac:dyDescent="0.25">
      <c r="A18" s="28" t="s">
        <v>212</v>
      </c>
      <c r="B18" s="28" t="s">
        <v>97</v>
      </c>
      <c r="C18" s="30">
        <v>5.0000000000000001E-3</v>
      </c>
      <c r="D18" s="31">
        <v>5.0000000000000001E-3</v>
      </c>
      <c r="E18" s="31">
        <f t="shared" si="0"/>
        <v>0.01</v>
      </c>
      <c r="F18" s="38"/>
      <c r="G18" s="28" t="s">
        <v>484</v>
      </c>
      <c r="H18" s="28" t="s">
        <v>537</v>
      </c>
      <c r="I18" s="28" t="s">
        <v>347</v>
      </c>
      <c r="J18" s="32" t="s">
        <v>577</v>
      </c>
      <c r="K18" s="31">
        <v>5.0000000000000001E-3</v>
      </c>
      <c r="L18" s="31">
        <f>IF(Tabell4[[#This Row],[Fondstype]]="Aksjefond",'Formidlingshonorar til bank'!$B$8,IF(Tabell4[[#This Row],[Fondstype]]="Rentefond",'Formidlingshonorar til bank'!$B$26,IF(Tabell4[[#This Row],[Fondstype]]="Indeksfond",'Formidlingshonorar til bank'!$B$17,IF(Tabell4[[#This Row],[Fondstype]]="Kombinasjonsfond",'Formidlingshonorar til bank'!$B$35))))</f>
        <v>3.0000000000000001E-3</v>
      </c>
      <c r="M18" s="30">
        <f t="shared" si="2"/>
        <v>8.0000000000000002E-3</v>
      </c>
      <c r="N18" s="39"/>
      <c r="O18" s="37" t="str">
        <f>IF('Gammel-Ny'!$Q18=0,"Uendret",IF('Gammel-Ny'!$Q18&gt;0,"Dyrere",IF('Gammel-Ny'!$Q18&lt;0,"Billigere",0)))</f>
        <v>Billigere</v>
      </c>
      <c r="P18" s="38"/>
      <c r="Q18" s="33">
        <f t="shared" si="1"/>
        <v>-2E-3</v>
      </c>
      <c r="R18" s="65">
        <f>'Gammel-Ny'!$M18-'Gammel-Ny'!$E18</f>
        <v>-2E-3</v>
      </c>
      <c r="S18" s="50" t="str">
        <f>IF('Gammel-Ny'!$R18=0,"uendret",IF('Gammel-Ny'!$R18&gt;0,"Dyrere",IF('Gammel-Ny'!$R18&lt;0,"Billigere",0)))</f>
        <v>Billigere</v>
      </c>
      <c r="T18" s="50" t="str">
        <f>IF(Tabell4[[#This Row],[Fondstype]]="Aksjefond","A",IF(Tabell4[[#This Row],[Fondstype]]="Rentefond","R",IF(Tabell4[[#This Row],[Fondstype]]="Kombinasjonsfond","K",IF(Tabell4[[#This Row],[Fondstype]]="Indeksfond","I",))))</f>
        <v>K</v>
      </c>
    </row>
    <row r="19" spans="1:20" x14ac:dyDescent="0.25">
      <c r="A19" s="28" t="s">
        <v>515</v>
      </c>
      <c r="B19" s="28" t="s">
        <v>98</v>
      </c>
      <c r="C19" s="30">
        <v>7.4999999999999997E-3</v>
      </c>
      <c r="D19" s="31">
        <v>7.4999999999999997E-3</v>
      </c>
      <c r="E19" s="31">
        <f t="shared" si="0"/>
        <v>1.4999999999999999E-2</v>
      </c>
      <c r="F19" s="38"/>
      <c r="G19" s="28" t="s">
        <v>485</v>
      </c>
      <c r="H19" s="28" t="s">
        <v>538</v>
      </c>
      <c r="I19" s="28" t="s">
        <v>347</v>
      </c>
      <c r="J19" s="32" t="s">
        <v>523</v>
      </c>
      <c r="K19" s="31">
        <v>7.4999999999999997E-3</v>
      </c>
      <c r="L19"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9" s="30">
        <f t="shared" si="2"/>
        <v>1.15E-2</v>
      </c>
      <c r="N19" s="39"/>
      <c r="O19" s="37" t="str">
        <f>IF('Gammel-Ny'!$Q19=0,"Uendret",IF('Gammel-Ny'!$Q19&gt;0,"Dyrere",IF('Gammel-Ny'!$Q19&lt;0,"Billigere",0)))</f>
        <v>Billigere</v>
      </c>
      <c r="P19" s="38"/>
      <c r="Q19" s="33">
        <f t="shared" si="1"/>
        <v>-3.4999999999999996E-3</v>
      </c>
      <c r="R19" s="65">
        <f>'Gammel-Ny'!$M19-'Gammel-Ny'!$E19</f>
        <v>-3.4999999999999996E-3</v>
      </c>
      <c r="S19" s="50" t="str">
        <f>IF('Gammel-Ny'!$R19=0,"uendret",IF('Gammel-Ny'!$R19&gt;0,"Dyrere",IF('Gammel-Ny'!$R19&lt;0,"Billigere",0)))</f>
        <v>Billigere</v>
      </c>
      <c r="T19" s="50" t="str">
        <f>IF(Tabell4[[#This Row],[Fondstype]]="Aksjefond","A",IF(Tabell4[[#This Row],[Fondstype]]="Rentefond","R",IF(Tabell4[[#This Row],[Fondstype]]="Kombinasjonsfond","K",IF(Tabell4[[#This Row],[Fondstype]]="Indeksfond","I",))))</f>
        <v>A</v>
      </c>
    </row>
    <row r="20" spans="1:20" x14ac:dyDescent="0.25">
      <c r="A20" s="28" t="s">
        <v>211</v>
      </c>
      <c r="B20" s="28" t="s">
        <v>99</v>
      </c>
      <c r="C20" s="30">
        <v>6.2500000000000003E-3</v>
      </c>
      <c r="D20" s="31">
        <v>6.2500000000000003E-3</v>
      </c>
      <c r="E20" s="31">
        <f t="shared" si="0"/>
        <v>1.2500000000000001E-2</v>
      </c>
      <c r="F20" s="38"/>
      <c r="G20" s="28" t="s">
        <v>486</v>
      </c>
      <c r="H20" s="28" t="s">
        <v>539</v>
      </c>
      <c r="I20" s="28" t="s">
        <v>347</v>
      </c>
      <c r="J20" s="32" t="s">
        <v>577</v>
      </c>
      <c r="K20" s="31">
        <v>6.4999999999999997E-3</v>
      </c>
      <c r="L20" s="31">
        <f>IF(Tabell4[[#This Row],[Fondstype]]="Aksjefond",'Formidlingshonorar til bank'!$B$8,IF(Tabell4[[#This Row],[Fondstype]]="Rentefond",'Formidlingshonorar til bank'!$B$26,IF(Tabell4[[#This Row],[Fondstype]]="Indeksfond",'Formidlingshonorar til bank'!$B$17,IF(Tabell4[[#This Row],[Fondstype]]="Kombinasjonsfond",'Formidlingshonorar til bank'!$B$35))))</f>
        <v>3.0000000000000001E-3</v>
      </c>
      <c r="M20" s="30">
        <f t="shared" si="2"/>
        <v>9.4999999999999998E-3</v>
      </c>
      <c r="N20" s="39"/>
      <c r="O20" s="37" t="str">
        <f>IF('Gammel-Ny'!$Q20=0,"Uendret",IF('Gammel-Ny'!$Q20&gt;0,"Dyrere",IF('Gammel-Ny'!$Q20&lt;0,"Billigere",0)))</f>
        <v>Billigere</v>
      </c>
      <c r="P20" s="38"/>
      <c r="Q20" s="33">
        <f t="shared" si="1"/>
        <v>-3.2500000000000003E-3</v>
      </c>
      <c r="R20" s="65">
        <f>'Gammel-Ny'!$M20-'Gammel-Ny'!$E20</f>
        <v>-3.0000000000000009E-3</v>
      </c>
      <c r="S20" s="50" t="str">
        <f>IF('Gammel-Ny'!$R20=0,"uendret",IF('Gammel-Ny'!$R20&gt;0,"Dyrere",IF('Gammel-Ny'!$R20&lt;0,"Billigere",0)))</f>
        <v>Billigere</v>
      </c>
      <c r="T20" s="50" t="str">
        <f>IF(Tabell4[[#This Row],[Fondstype]]="Aksjefond","A",IF(Tabell4[[#This Row],[Fondstype]]="Rentefond","R",IF(Tabell4[[#This Row],[Fondstype]]="Kombinasjonsfond","K",IF(Tabell4[[#This Row],[Fondstype]]="Indeksfond","I",))))</f>
        <v>K</v>
      </c>
    </row>
    <row r="21" spans="1:20" x14ac:dyDescent="0.25">
      <c r="A21" s="28" t="s">
        <v>213</v>
      </c>
      <c r="B21" s="28" t="s">
        <v>100</v>
      </c>
      <c r="C21" s="30">
        <v>3.5000000000000001E-3</v>
      </c>
      <c r="D21" s="31">
        <v>3.5000000000000001E-3</v>
      </c>
      <c r="E21" s="31">
        <f t="shared" si="0"/>
        <v>7.0000000000000001E-3</v>
      </c>
      <c r="F21" s="38"/>
      <c r="G21" s="28" t="s">
        <v>487</v>
      </c>
      <c r="H21" s="28" t="s">
        <v>540</v>
      </c>
      <c r="I21" s="28" t="s">
        <v>347</v>
      </c>
      <c r="J21" s="32" t="s">
        <v>577</v>
      </c>
      <c r="K21" s="31">
        <v>3.5000000000000001E-3</v>
      </c>
      <c r="L21" s="31">
        <f>IF(Tabell4[[#This Row],[Fondstype]]="Aksjefond",'Formidlingshonorar til bank'!$B$8,IF(Tabell4[[#This Row],[Fondstype]]="Rentefond",'Formidlingshonorar til bank'!$B$26,IF(Tabell4[[#This Row],[Fondstype]]="Indeksfond",'Formidlingshonorar til bank'!$B$17,IF(Tabell4[[#This Row],[Fondstype]]="Kombinasjonsfond",'Formidlingshonorar til bank'!$B$35))))</f>
        <v>3.0000000000000001E-3</v>
      </c>
      <c r="M21" s="30">
        <f t="shared" si="2"/>
        <v>6.5000000000000006E-3</v>
      </c>
      <c r="N21" s="39"/>
      <c r="O21" s="37" t="str">
        <f>IF('Gammel-Ny'!$Q21=0,"Uendret",IF('Gammel-Ny'!$Q21&gt;0,"Dyrere",IF('Gammel-Ny'!$Q21&lt;0,"Billigere",0)))</f>
        <v>Billigere</v>
      </c>
      <c r="P21" s="38"/>
      <c r="Q21" s="33">
        <f t="shared" si="1"/>
        <v>-5.0000000000000001E-4</v>
      </c>
      <c r="R21" s="65">
        <f>'Gammel-Ny'!$M21-'Gammel-Ny'!$E21</f>
        <v>-4.9999999999999958E-4</v>
      </c>
      <c r="S21" s="50" t="str">
        <f>IF('Gammel-Ny'!$R21=0,"uendret",IF('Gammel-Ny'!$R21&gt;0,"Dyrere",IF('Gammel-Ny'!$R21&lt;0,"Billigere",0)))</f>
        <v>Billigere</v>
      </c>
      <c r="T21" s="50" t="str">
        <f>IF(Tabell4[[#This Row],[Fondstype]]="Aksjefond","A",IF(Tabell4[[#This Row],[Fondstype]]="Rentefond","R",IF(Tabell4[[#This Row],[Fondstype]]="Kombinasjonsfond","K",IF(Tabell4[[#This Row],[Fondstype]]="Indeksfond","I",))))</f>
        <v>K</v>
      </c>
    </row>
    <row r="22" spans="1:20" x14ac:dyDescent="0.25">
      <c r="A22" s="28" t="s">
        <v>516</v>
      </c>
      <c r="B22" s="28" t="s">
        <v>102</v>
      </c>
      <c r="C22" s="30">
        <v>3.7499999999999999E-3</v>
      </c>
      <c r="D22" s="31">
        <v>3.7499999999999999E-3</v>
      </c>
      <c r="E22" s="31">
        <f t="shared" si="0"/>
        <v>7.4999999999999997E-3</v>
      </c>
      <c r="F22" s="38"/>
      <c r="G22" s="28" t="s">
        <v>488</v>
      </c>
      <c r="H22" s="28" t="s">
        <v>541</v>
      </c>
      <c r="I22" s="28" t="s">
        <v>347</v>
      </c>
      <c r="J22" s="32" t="s">
        <v>343</v>
      </c>
      <c r="K22" s="31">
        <v>4.0000000000000001E-3</v>
      </c>
      <c r="L22" s="31">
        <f>IF(Tabell4[[#This Row],[Fondstype]]="Aksjefond",'Formidlingshonorar til bank'!$B$8,IF(Tabell4[[#This Row],[Fondstype]]="Rentefond",'Formidlingshonorar til bank'!$B$26,IF(Tabell4[[#This Row],[Fondstype]]="Indeksfond",'Formidlingshonorar til bank'!$B$17,IF(Tabell4[[#This Row],[Fondstype]]="Kombinasjonsfond",'Formidlingshonorar til bank'!$B$35))))</f>
        <v>2E-3</v>
      </c>
      <c r="M22" s="30">
        <f t="shared" si="2"/>
        <v>6.0000000000000001E-3</v>
      </c>
      <c r="N22" s="39"/>
      <c r="O22" s="37" t="str">
        <f>IF('Gammel-Ny'!$Q22=0,"Uendret",IF('Gammel-Ny'!$Q22&gt;0,"Dyrere",IF('Gammel-Ny'!$Q22&lt;0,"Billigere",0)))</f>
        <v>Billigere</v>
      </c>
      <c r="P22" s="38"/>
      <c r="Q22" s="33">
        <f t="shared" si="1"/>
        <v>-1.7499999999999998E-3</v>
      </c>
      <c r="R22" s="65">
        <f>'Gammel-Ny'!$M22-'Gammel-Ny'!$E22</f>
        <v>-1.4999999999999996E-3</v>
      </c>
      <c r="S22" s="50" t="str">
        <f>IF('Gammel-Ny'!$R22=0,"uendret",IF('Gammel-Ny'!$R22&gt;0,"Dyrere",IF('Gammel-Ny'!$R22&lt;0,"Billigere",0)))</f>
        <v>Billigere</v>
      </c>
      <c r="T22" s="50" t="str">
        <f>IF(Tabell4[[#This Row],[Fondstype]]="Aksjefond","A",IF(Tabell4[[#This Row],[Fondstype]]="Rentefond","R",IF(Tabell4[[#This Row],[Fondstype]]="Kombinasjonsfond","K",IF(Tabell4[[#This Row],[Fondstype]]="Indeksfond","I",))))</f>
        <v>R</v>
      </c>
    </row>
    <row r="23" spans="1:20" x14ac:dyDescent="0.25">
      <c r="A23" s="28" t="s">
        <v>185</v>
      </c>
      <c r="B23" s="28" t="s">
        <v>106</v>
      </c>
      <c r="C23" s="30">
        <v>2E-3</v>
      </c>
      <c r="D23" s="31">
        <v>2E-3</v>
      </c>
      <c r="E23" s="31">
        <f t="shared" si="0"/>
        <v>4.0000000000000001E-3</v>
      </c>
      <c r="F23" s="38"/>
      <c r="G23" s="28" t="s">
        <v>489</v>
      </c>
      <c r="H23" s="28" t="s">
        <v>542</v>
      </c>
      <c r="I23" s="28" t="s">
        <v>347</v>
      </c>
      <c r="J23" s="32" t="s">
        <v>343</v>
      </c>
      <c r="K23" s="31">
        <v>2E-3</v>
      </c>
      <c r="L23" s="31">
        <f>IF(Tabell4[[#This Row],[Fondstype]]="Aksjefond",'Formidlingshonorar til bank'!$B$8,IF(Tabell4[[#This Row],[Fondstype]]="Rentefond",'Formidlingshonorar til bank'!$B$26,IF(Tabell4[[#This Row],[Fondstype]]="Indeksfond",'Formidlingshonorar til bank'!$B$17,IF(Tabell4[[#This Row],[Fondstype]]="Kombinasjonsfond",'Formidlingshonorar til bank'!$B$35))))</f>
        <v>2E-3</v>
      </c>
      <c r="M23" s="30">
        <f t="shared" si="2"/>
        <v>4.0000000000000001E-3</v>
      </c>
      <c r="N23" s="39"/>
      <c r="O23" s="37" t="str">
        <f>IF('Gammel-Ny'!$Q23=0,"Uendret",IF('Gammel-Ny'!$Q23&gt;0,"Dyrere",IF('Gammel-Ny'!$Q23&lt;0,"Billigere",0)))</f>
        <v>Uendret</v>
      </c>
      <c r="P23" s="38"/>
      <c r="Q23" s="33">
        <f t="shared" si="1"/>
        <v>0</v>
      </c>
      <c r="R23" s="65">
        <f>'Gammel-Ny'!$M23-'Gammel-Ny'!$E23</f>
        <v>0</v>
      </c>
      <c r="S23" s="50" t="str">
        <f>IF('Gammel-Ny'!$R23=0,"uendret",IF('Gammel-Ny'!$R23&gt;0,"Dyrere",IF('Gammel-Ny'!$R23&lt;0,"Billigere",0)))</f>
        <v>uendret</v>
      </c>
      <c r="T23" s="50" t="str">
        <f>IF(Tabell4[[#This Row],[Fondstype]]="Aksjefond","A",IF(Tabell4[[#This Row],[Fondstype]]="Rentefond","R",IF(Tabell4[[#This Row],[Fondstype]]="Kombinasjonsfond","K",IF(Tabell4[[#This Row],[Fondstype]]="Indeksfond","I",))))</f>
        <v>R</v>
      </c>
    </row>
    <row r="24" spans="1:20" x14ac:dyDescent="0.25">
      <c r="A24" s="28" t="s">
        <v>517</v>
      </c>
      <c r="B24" s="28" t="s">
        <v>103</v>
      </c>
      <c r="C24" s="30">
        <v>7.4999999999999997E-3</v>
      </c>
      <c r="D24" s="31">
        <v>7.4999999999999997E-3</v>
      </c>
      <c r="E24" s="31">
        <f t="shared" si="0"/>
        <v>1.4999999999999999E-2</v>
      </c>
      <c r="F24" s="38"/>
      <c r="G24" s="28" t="s">
        <v>490</v>
      </c>
      <c r="H24" s="28" t="s">
        <v>543</v>
      </c>
      <c r="I24" s="28" t="s">
        <v>347</v>
      </c>
      <c r="J24" s="32" t="s">
        <v>523</v>
      </c>
      <c r="K24" s="31">
        <v>7.4999999999999997E-3</v>
      </c>
      <c r="L24"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24" s="30">
        <f t="shared" si="2"/>
        <v>1.15E-2</v>
      </c>
      <c r="N24" s="39"/>
      <c r="O24" s="37" t="str">
        <f>IF('Gammel-Ny'!$Q24=0,"Uendret",IF('Gammel-Ny'!$Q24&gt;0,"Dyrere",IF('Gammel-Ny'!$Q24&lt;0,"Billigere",0)))</f>
        <v>Billigere</v>
      </c>
      <c r="P24" s="38"/>
      <c r="Q24" s="33">
        <f t="shared" si="1"/>
        <v>-3.4999999999999996E-3</v>
      </c>
      <c r="R24" s="65">
        <f>'Gammel-Ny'!$M24-'Gammel-Ny'!$E24</f>
        <v>-3.4999999999999996E-3</v>
      </c>
      <c r="S24" s="50" t="str">
        <f>IF('Gammel-Ny'!$R24=0,"uendret",IF('Gammel-Ny'!$R24&gt;0,"Dyrere",IF('Gammel-Ny'!$R24&lt;0,"Billigere",0)))</f>
        <v>Billigere</v>
      </c>
      <c r="T24" s="50" t="str">
        <f>IF(Tabell4[[#This Row],[Fondstype]]="Aksjefond","A",IF(Tabell4[[#This Row],[Fondstype]]="Rentefond","R",IF(Tabell4[[#This Row],[Fondstype]]="Kombinasjonsfond","K",IF(Tabell4[[#This Row],[Fondstype]]="Indeksfond","I",))))</f>
        <v>A</v>
      </c>
    </row>
    <row r="25" spans="1:20" x14ac:dyDescent="0.25">
      <c r="A25" s="28" t="s">
        <v>518</v>
      </c>
      <c r="B25" s="28" t="s">
        <v>104</v>
      </c>
      <c r="C25" s="30">
        <v>7.4999999999999997E-3</v>
      </c>
      <c r="D25" s="31">
        <v>7.4999999999999997E-3</v>
      </c>
      <c r="E25" s="31">
        <f t="shared" si="0"/>
        <v>1.4999999999999999E-2</v>
      </c>
      <c r="F25" s="38"/>
      <c r="G25" s="28" t="s">
        <v>491</v>
      </c>
      <c r="H25" s="28" t="s">
        <v>544</v>
      </c>
      <c r="I25" s="28" t="s">
        <v>347</v>
      </c>
      <c r="J25" s="32" t="s">
        <v>523</v>
      </c>
      <c r="K25" s="31">
        <v>7.4999999999999997E-3</v>
      </c>
      <c r="L25"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25" s="30">
        <f t="shared" si="2"/>
        <v>1.15E-2</v>
      </c>
      <c r="N25" s="39"/>
      <c r="O25" s="37" t="str">
        <f>IF('Gammel-Ny'!$Q25=0,"Uendret",IF('Gammel-Ny'!$Q25&gt;0,"Dyrere",IF('Gammel-Ny'!$Q25&lt;0,"Billigere",0)))</f>
        <v>Billigere</v>
      </c>
      <c r="P25" s="38"/>
      <c r="Q25" s="33">
        <f t="shared" si="1"/>
        <v>-3.4999999999999996E-3</v>
      </c>
      <c r="R25" s="65">
        <f>'Gammel-Ny'!$M25-'Gammel-Ny'!$E25</f>
        <v>-3.4999999999999996E-3</v>
      </c>
      <c r="S25" s="50" t="str">
        <f>IF('Gammel-Ny'!$R25=0,"uendret",IF('Gammel-Ny'!$R25&gt;0,"Dyrere",IF('Gammel-Ny'!$R25&lt;0,"Billigere",0)))</f>
        <v>Billigere</v>
      </c>
      <c r="T25" s="50" t="str">
        <f>IF(Tabell4[[#This Row],[Fondstype]]="Aksjefond","A",IF(Tabell4[[#This Row],[Fondstype]]="Rentefond","R",IF(Tabell4[[#This Row],[Fondstype]]="Kombinasjonsfond","K",IF(Tabell4[[#This Row],[Fondstype]]="Indeksfond","I",))))</f>
        <v>A</v>
      </c>
    </row>
    <row r="26" spans="1:20" x14ac:dyDescent="0.25">
      <c r="A26" s="28" t="s">
        <v>183</v>
      </c>
      <c r="B26" s="28" t="s">
        <v>101</v>
      </c>
      <c r="C26" s="30">
        <v>2.5000000000000001E-3</v>
      </c>
      <c r="D26" s="31">
        <v>2.5000000000000001E-3</v>
      </c>
      <c r="E26" s="31">
        <f t="shared" si="0"/>
        <v>5.0000000000000001E-3</v>
      </c>
      <c r="F26" s="38"/>
      <c r="G26" s="28" t="s">
        <v>492</v>
      </c>
      <c r="H26" s="28" t="s">
        <v>545</v>
      </c>
      <c r="I26" s="28" t="s">
        <v>347</v>
      </c>
      <c r="J26" s="32" t="s">
        <v>343</v>
      </c>
      <c r="K26" s="31">
        <v>2.5000000000000001E-3</v>
      </c>
      <c r="L26" s="31">
        <f>IF(Tabell4[[#This Row],[Fondstype]]="Aksjefond",'Formidlingshonorar til bank'!$B$8,IF(Tabell4[[#This Row],[Fondstype]]="Rentefond",'Formidlingshonorar til bank'!$B$26,IF(Tabell4[[#This Row],[Fondstype]]="Indeksfond",'Formidlingshonorar til bank'!$B$17,IF(Tabell4[[#This Row],[Fondstype]]="Kombinasjonsfond",'Formidlingshonorar til bank'!$B$35))))</f>
        <v>2E-3</v>
      </c>
      <c r="M26" s="30">
        <f t="shared" si="2"/>
        <v>4.5000000000000005E-3</v>
      </c>
      <c r="N26" s="39"/>
      <c r="O26" s="37" t="str">
        <f>IF('Gammel-Ny'!$Q26=0,"Uendret",IF('Gammel-Ny'!$Q26&gt;0,"Dyrere",IF('Gammel-Ny'!$Q26&lt;0,"Billigere",0)))</f>
        <v>Billigere</v>
      </c>
      <c r="P26" s="38"/>
      <c r="Q26" s="33">
        <f t="shared" si="1"/>
        <v>-5.0000000000000001E-4</v>
      </c>
      <c r="R26" s="65">
        <f>'Gammel-Ny'!$M26-'Gammel-Ny'!$E26</f>
        <v>-4.9999999999999958E-4</v>
      </c>
      <c r="S26" s="50" t="str">
        <f>IF('Gammel-Ny'!$R26=0,"uendret",IF('Gammel-Ny'!$R26&gt;0,"Dyrere",IF('Gammel-Ny'!$R26&lt;0,"Billigere",0)))</f>
        <v>Billigere</v>
      </c>
      <c r="T26" s="50" t="str">
        <f>IF(Tabell4[[#This Row],[Fondstype]]="Aksjefond","A",IF(Tabell4[[#This Row],[Fondstype]]="Rentefond","R",IF(Tabell4[[#This Row],[Fondstype]]="Kombinasjonsfond","K",IF(Tabell4[[#This Row],[Fondstype]]="Indeksfond","I",))))</f>
        <v>R</v>
      </c>
    </row>
    <row r="27" spans="1:20" x14ac:dyDescent="0.25">
      <c r="A27" s="28" t="s">
        <v>519</v>
      </c>
      <c r="B27" s="28" t="s">
        <v>107</v>
      </c>
      <c r="C27" s="30">
        <v>2E-3</v>
      </c>
      <c r="D27" s="31">
        <v>2E-3</v>
      </c>
      <c r="E27" s="31">
        <f t="shared" si="0"/>
        <v>4.0000000000000001E-3</v>
      </c>
      <c r="F27" s="38"/>
      <c r="G27" s="28" t="s">
        <v>493</v>
      </c>
      <c r="H27" s="28" t="s">
        <v>527</v>
      </c>
      <c r="I27" s="28" t="s">
        <v>347</v>
      </c>
      <c r="J27" s="32" t="s">
        <v>343</v>
      </c>
      <c r="K27" s="31">
        <v>2E-3</v>
      </c>
      <c r="L27" s="31">
        <f>IF(Tabell4[[#This Row],[Fondstype]]="Aksjefond",'Formidlingshonorar til bank'!$B$8,IF(Tabell4[[#This Row],[Fondstype]]="Rentefond",'Formidlingshonorar til bank'!$B$26,IF(Tabell4[[#This Row],[Fondstype]]="Indeksfond",'Formidlingshonorar til bank'!$B$17,IF(Tabell4[[#This Row],[Fondstype]]="Kombinasjonsfond",'Formidlingshonorar til bank'!$B$35))))</f>
        <v>2E-3</v>
      </c>
      <c r="M27" s="30">
        <f t="shared" si="2"/>
        <v>4.0000000000000001E-3</v>
      </c>
      <c r="N27" s="39"/>
      <c r="O27" s="37" t="str">
        <f>IF('Gammel-Ny'!$Q27=0,"Uendret",IF('Gammel-Ny'!$Q27&gt;0,"Dyrere",IF('Gammel-Ny'!$Q27&lt;0,"Billigere",0)))</f>
        <v>Uendret</v>
      </c>
      <c r="P27" s="38"/>
      <c r="Q27" s="33">
        <f t="shared" si="1"/>
        <v>0</v>
      </c>
      <c r="R27" s="65">
        <f>'Gammel-Ny'!$M27-'Gammel-Ny'!$E27</f>
        <v>0</v>
      </c>
      <c r="S27" s="50" t="str">
        <f>IF('Gammel-Ny'!$R27=0,"uendret",IF('Gammel-Ny'!$R27&gt;0,"Dyrere",IF('Gammel-Ny'!$R27&lt;0,"Billigere",0)))</f>
        <v>uendret</v>
      </c>
      <c r="T27" s="50" t="str">
        <f>IF(Tabell4[[#This Row],[Fondstype]]="Aksjefond","A",IF(Tabell4[[#This Row],[Fondstype]]="Rentefond","R",IF(Tabell4[[#This Row],[Fondstype]]="Kombinasjonsfond","K",IF(Tabell4[[#This Row],[Fondstype]]="Indeksfond","I",))))</f>
        <v>R</v>
      </c>
    </row>
    <row r="28" spans="1:20" x14ac:dyDescent="0.25">
      <c r="A28" s="28" t="s">
        <v>562</v>
      </c>
      <c r="B28" s="28" t="s">
        <v>300</v>
      </c>
      <c r="C28" s="30">
        <v>7.4999999999999997E-3</v>
      </c>
      <c r="D28" s="31">
        <v>7.4999999999999997E-3</v>
      </c>
      <c r="E28" s="31">
        <f t="shared" si="0"/>
        <v>1.4999999999999999E-2</v>
      </c>
      <c r="F28" s="38"/>
      <c r="G28" s="28" t="s">
        <v>494</v>
      </c>
      <c r="H28" s="28" t="s">
        <v>435</v>
      </c>
      <c r="I28" s="28" t="s">
        <v>347</v>
      </c>
      <c r="J28" s="32" t="s">
        <v>523</v>
      </c>
      <c r="K28" s="31">
        <v>7.4999999999999997E-3</v>
      </c>
      <c r="L28"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28" s="30">
        <f t="shared" si="2"/>
        <v>1.15E-2</v>
      </c>
      <c r="N28" s="39"/>
      <c r="O28" s="37" t="str">
        <f>IF('Gammel-Ny'!$Q28=0,"Uendret",IF('Gammel-Ny'!$Q28&gt;0,"Dyrere",IF('Gammel-Ny'!$Q28&lt;0,"Billigere",0)))</f>
        <v>Billigere</v>
      </c>
      <c r="P28" s="38"/>
      <c r="Q28" s="33">
        <f t="shared" si="1"/>
        <v>-3.4999999999999996E-3</v>
      </c>
      <c r="R28" s="65">
        <f>'Gammel-Ny'!$M28-'Gammel-Ny'!$E28</f>
        <v>-3.4999999999999996E-3</v>
      </c>
      <c r="S28" s="50" t="str">
        <f>IF('Gammel-Ny'!$R28=0,"uendret",IF('Gammel-Ny'!$R28&gt;0,"Dyrere",IF('Gammel-Ny'!$R28&lt;0,"Billigere",0)))</f>
        <v>Billigere</v>
      </c>
      <c r="T28" s="50" t="str">
        <f>IF(Tabell4[[#This Row],[Fondstype]]="Aksjefond","A",IF(Tabell4[[#This Row],[Fondstype]]="Rentefond","R",IF(Tabell4[[#This Row],[Fondstype]]="Kombinasjonsfond","K",IF(Tabell4[[#This Row],[Fondstype]]="Indeksfond","I",))))</f>
        <v>A</v>
      </c>
    </row>
    <row r="29" spans="1:20" x14ac:dyDescent="0.25">
      <c r="A29" s="28" t="s">
        <v>520</v>
      </c>
      <c r="B29" s="28" t="s">
        <v>108</v>
      </c>
      <c r="C29" s="30">
        <v>6.0000000000000001E-3</v>
      </c>
      <c r="D29" s="31">
        <v>6.0000000000000001E-3</v>
      </c>
      <c r="E29" s="31">
        <f t="shared" si="0"/>
        <v>1.2E-2</v>
      </c>
      <c r="F29" s="38"/>
      <c r="G29" s="28" t="s">
        <v>495</v>
      </c>
      <c r="H29" s="28" t="s">
        <v>546</v>
      </c>
      <c r="I29" s="28" t="s">
        <v>347</v>
      </c>
      <c r="J29" s="32" t="s">
        <v>523</v>
      </c>
      <c r="K29" s="31">
        <v>6.4999999999999997E-3</v>
      </c>
      <c r="L29"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29" s="30">
        <f t="shared" si="2"/>
        <v>1.0499999999999999E-2</v>
      </c>
      <c r="N29" s="39"/>
      <c r="O29" s="37" t="str">
        <f>IF('Gammel-Ny'!$Q29=0,"Uendret",IF('Gammel-Ny'!$Q29&gt;0,"Dyrere",IF('Gammel-Ny'!$Q29&lt;0,"Billigere",0)))</f>
        <v>Billigere</v>
      </c>
      <c r="P29" s="38"/>
      <c r="Q29" s="33">
        <f t="shared" si="1"/>
        <v>-2E-3</v>
      </c>
      <c r="R29" s="65">
        <f>'Gammel-Ny'!$M29-'Gammel-Ny'!$E29</f>
        <v>-1.5000000000000013E-3</v>
      </c>
      <c r="S29" s="50" t="str">
        <f>IF('Gammel-Ny'!$R29=0,"uendret",IF('Gammel-Ny'!$R29&gt;0,"Dyrere",IF('Gammel-Ny'!$R29&lt;0,"Billigere",0)))</f>
        <v>Billigere</v>
      </c>
      <c r="T29" s="50" t="str">
        <f>IF(Tabell4[[#This Row],[Fondstype]]="Aksjefond","A",IF(Tabell4[[#This Row],[Fondstype]]="Rentefond","R",IF(Tabell4[[#This Row],[Fondstype]]="Kombinasjonsfond","K",IF(Tabell4[[#This Row],[Fondstype]]="Indeksfond","I",))))</f>
        <v>A</v>
      </c>
    </row>
    <row r="30" spans="1:20" x14ac:dyDescent="0.25">
      <c r="A30" s="28" t="s">
        <v>521</v>
      </c>
      <c r="B30" s="28" t="s">
        <v>109</v>
      </c>
      <c r="C30" s="30">
        <v>7.4999999999999997E-3</v>
      </c>
      <c r="D30" s="31">
        <v>7.4999999999999997E-3</v>
      </c>
      <c r="E30" s="31">
        <f t="shared" si="0"/>
        <v>1.4999999999999999E-2</v>
      </c>
      <c r="F30" s="38"/>
      <c r="G30" s="28" t="s">
        <v>496</v>
      </c>
      <c r="H30" s="28" t="s">
        <v>547</v>
      </c>
      <c r="I30" s="28" t="s">
        <v>347</v>
      </c>
      <c r="J30" s="32" t="s">
        <v>523</v>
      </c>
      <c r="K30" s="31">
        <v>7.4999999999999997E-3</v>
      </c>
      <c r="L30"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30" s="30">
        <f t="shared" si="2"/>
        <v>1.15E-2</v>
      </c>
      <c r="N30" s="39"/>
      <c r="O30" s="37" t="str">
        <f>IF('Gammel-Ny'!$Q30=0,"Uendret",IF('Gammel-Ny'!$Q30&gt;0,"Dyrere",IF('Gammel-Ny'!$Q30&lt;0,"Billigere",0)))</f>
        <v>Billigere</v>
      </c>
      <c r="P30" s="38"/>
      <c r="Q30" s="33">
        <f t="shared" si="1"/>
        <v>-3.4999999999999996E-3</v>
      </c>
      <c r="R30" s="65">
        <f>'Gammel-Ny'!$M30-'Gammel-Ny'!$E30</f>
        <v>-3.4999999999999996E-3</v>
      </c>
      <c r="S30" s="50" t="str">
        <f>IF('Gammel-Ny'!$R30=0,"uendret",IF('Gammel-Ny'!$R30&gt;0,"Dyrere",IF('Gammel-Ny'!$R30&lt;0,"Billigere",0)))</f>
        <v>Billigere</v>
      </c>
      <c r="T30" s="50" t="str">
        <f>IF(Tabell4[[#This Row],[Fondstype]]="Aksjefond","A",IF(Tabell4[[#This Row],[Fondstype]]="Rentefond","R",IF(Tabell4[[#This Row],[Fondstype]]="Kombinasjonsfond","K",IF(Tabell4[[#This Row],[Fondstype]]="Indeksfond","I",))))</f>
        <v>A</v>
      </c>
    </row>
    <row r="31" spans="1:20" x14ac:dyDescent="0.25">
      <c r="A31" s="28"/>
      <c r="B31" s="28"/>
      <c r="C31" s="30"/>
      <c r="D31" s="31"/>
      <c r="E31" s="31"/>
      <c r="F31" s="38"/>
      <c r="G31" s="28"/>
      <c r="H31" s="28"/>
      <c r="I31" s="35"/>
      <c r="J31" s="32"/>
      <c r="K31" s="31"/>
      <c r="L31" s="31"/>
      <c r="M31" s="30"/>
      <c r="N31" s="39"/>
      <c r="O31" s="37"/>
      <c r="P31" s="38"/>
      <c r="Q31" s="33"/>
      <c r="R31" s="65"/>
      <c r="S31" s="50"/>
      <c r="T31" s="50"/>
    </row>
    <row r="32" spans="1:20" x14ac:dyDescent="0.25">
      <c r="A32" s="34" t="s">
        <v>19</v>
      </c>
      <c r="B32" s="34" t="s">
        <v>43</v>
      </c>
      <c r="C32" s="30">
        <v>7.4999999999999997E-3</v>
      </c>
      <c r="D32" s="31">
        <v>7.4999999999999997E-3</v>
      </c>
      <c r="E32" s="31">
        <f t="shared" ref="E32:E99" si="3">C32+D32</f>
        <v>1.4999999999999999E-2</v>
      </c>
      <c r="F32" s="38"/>
      <c r="G32" s="34" t="s">
        <v>528</v>
      </c>
      <c r="H32" s="34" t="s">
        <v>527</v>
      </c>
      <c r="I32" s="34" t="s">
        <v>347</v>
      </c>
      <c r="J32" s="32" t="s">
        <v>523</v>
      </c>
      <c r="K32" s="31">
        <v>8.9999999999999993E-3</v>
      </c>
      <c r="L32"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32" s="30">
        <f>K32+L32</f>
        <v>1.2999999999999999E-2</v>
      </c>
      <c r="N32" s="39"/>
      <c r="O32" s="37" t="str">
        <f>IF('Gammel-Ny'!$Q32=0,"Uendret",IF('Gammel-Ny'!$Q32&gt;0,"Dyrere",IF('Gammel-Ny'!$Q32&lt;0,"Billigere",0)))</f>
        <v>Billigere</v>
      </c>
      <c r="P32" s="38"/>
      <c r="Q32" s="33">
        <f>L32-D32</f>
        <v>-3.4999999999999996E-3</v>
      </c>
      <c r="R32" s="65">
        <f>'Gammel-Ny'!$M32-'Gammel-Ny'!$E32</f>
        <v>-2E-3</v>
      </c>
      <c r="S32" s="50" t="str">
        <f>IF('Gammel-Ny'!$R32=0,"uendret",IF('Gammel-Ny'!$R32&gt;0,"Dyrere",IF('Gammel-Ny'!$R32&lt;0,"Billigere",0)))</f>
        <v>Billigere</v>
      </c>
      <c r="T32" s="50" t="str">
        <f>IF(Tabell4[[#This Row],[Fondstype]]="Aksjefond","A",IF(Tabell4[[#This Row],[Fondstype]]="Rentefond","R",IF(Tabell4[[#This Row],[Fondstype]]="Kombinasjonsfond","K",IF(Tabell4[[#This Row],[Fondstype]]="Indeksfond","I",))))</f>
        <v>A</v>
      </c>
    </row>
    <row r="33" spans="1:20" x14ac:dyDescent="0.25">
      <c r="A33" s="34" t="s">
        <v>20</v>
      </c>
      <c r="B33" s="34" t="s">
        <v>44</v>
      </c>
      <c r="C33" s="30">
        <v>0.01</v>
      </c>
      <c r="D33" s="31">
        <v>0.01</v>
      </c>
      <c r="E33" s="31">
        <f t="shared" si="3"/>
        <v>0.02</v>
      </c>
      <c r="F33" s="38"/>
      <c r="G33" s="34" t="s">
        <v>345</v>
      </c>
      <c r="H33" s="34" t="s">
        <v>346</v>
      </c>
      <c r="I33" s="34" t="s">
        <v>347</v>
      </c>
      <c r="J33" s="32" t="s">
        <v>523</v>
      </c>
      <c r="K33" s="31">
        <v>1.2E-2</v>
      </c>
      <c r="L33"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33" s="30">
        <f t="shared" ref="M33:M73" si="4">K33+L33</f>
        <v>1.6E-2</v>
      </c>
      <c r="N33" s="39"/>
      <c r="O33" s="37" t="str">
        <f>IF('Gammel-Ny'!$Q33=0,"Uendret",IF('Gammel-Ny'!$Q33&gt;0,"Dyrere",IF('Gammel-Ny'!$Q33&lt;0,"Billigere",0)))</f>
        <v>Billigere</v>
      </c>
      <c r="P33" s="38"/>
      <c r="Q33" s="33">
        <f t="shared" ref="Q33:Q101" si="5">L33-D33</f>
        <v>-6.0000000000000001E-3</v>
      </c>
      <c r="R33" s="65">
        <f>'Gammel-Ny'!$M33-'Gammel-Ny'!$E33</f>
        <v>-4.0000000000000001E-3</v>
      </c>
      <c r="S33" s="50" t="str">
        <f>IF('Gammel-Ny'!$R33=0,"uendret",IF('Gammel-Ny'!$R33&gt;0,"Dyrere",IF('Gammel-Ny'!$R33&lt;0,"Billigere",0)))</f>
        <v>Billigere</v>
      </c>
      <c r="T33" s="50" t="str">
        <f>IF(Tabell4[[#This Row],[Fondstype]]="Aksjefond","A",IF(Tabell4[[#This Row],[Fondstype]]="Rentefond","R",IF(Tabell4[[#This Row],[Fondstype]]="Kombinasjonsfond","K",IF(Tabell4[[#This Row],[Fondstype]]="Indeksfond","I",))))</f>
        <v>A</v>
      </c>
    </row>
    <row r="34" spans="1:20" x14ac:dyDescent="0.25">
      <c r="A34" s="34" t="s">
        <v>21</v>
      </c>
      <c r="B34" s="34" t="s">
        <v>45</v>
      </c>
      <c r="C34" s="30">
        <v>6.0000000000000001E-3</v>
      </c>
      <c r="D34" s="31">
        <v>6.0000000000000001E-3</v>
      </c>
      <c r="E34" s="31">
        <f t="shared" si="3"/>
        <v>1.2E-2</v>
      </c>
      <c r="F34" s="38"/>
      <c r="G34" s="34" t="s">
        <v>529</v>
      </c>
      <c r="H34" s="34" t="s">
        <v>527</v>
      </c>
      <c r="I34" s="34" t="s">
        <v>347</v>
      </c>
      <c r="J34" s="32" t="s">
        <v>523</v>
      </c>
      <c r="K34" s="31">
        <v>7.1999999999999998E-3</v>
      </c>
      <c r="L34"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34" s="30">
        <f t="shared" si="4"/>
        <v>1.12E-2</v>
      </c>
      <c r="N34" s="39"/>
      <c r="O34" s="37" t="str">
        <f>IF('Gammel-Ny'!$Q34=0,"Uendret",IF('Gammel-Ny'!$Q34&gt;0,"Dyrere",IF('Gammel-Ny'!$Q34&lt;0,"Billigere",0)))</f>
        <v>Billigere</v>
      </c>
      <c r="P34" s="38"/>
      <c r="Q34" s="33">
        <f t="shared" si="5"/>
        <v>-2E-3</v>
      </c>
      <c r="R34" s="65">
        <f>'Gammel-Ny'!$M34-'Gammel-Ny'!$E34</f>
        <v>-8.0000000000000036E-4</v>
      </c>
      <c r="S34" s="50" t="str">
        <f>IF('Gammel-Ny'!$R34=0,"uendret",IF('Gammel-Ny'!$R34&gt;0,"Dyrere",IF('Gammel-Ny'!$R34&lt;0,"Billigere",0)))</f>
        <v>Billigere</v>
      </c>
      <c r="T34" s="50" t="str">
        <f>IF(Tabell4[[#This Row],[Fondstype]]="Aksjefond","A",IF(Tabell4[[#This Row],[Fondstype]]="Rentefond","R",IF(Tabell4[[#This Row],[Fondstype]]="Kombinasjonsfond","K",IF(Tabell4[[#This Row],[Fondstype]]="Indeksfond","I",))))</f>
        <v>A</v>
      </c>
    </row>
    <row r="35" spans="1:20" x14ac:dyDescent="0.25">
      <c r="A35" s="34" t="s">
        <v>2</v>
      </c>
      <c r="B35" s="34" t="s">
        <v>46</v>
      </c>
      <c r="C35" s="30">
        <v>4.0000000000000001E-3</v>
      </c>
      <c r="D35" s="31">
        <v>4.0000000000000001E-3</v>
      </c>
      <c r="E35" s="31">
        <f t="shared" si="3"/>
        <v>8.0000000000000002E-3</v>
      </c>
      <c r="F35" s="38"/>
      <c r="G35" s="28" t="s">
        <v>552</v>
      </c>
      <c r="H35" s="34"/>
      <c r="I35" s="34"/>
      <c r="J35" s="32" t="s">
        <v>343</v>
      </c>
      <c r="K35" s="31">
        <f>C35</f>
        <v>4.0000000000000001E-3</v>
      </c>
      <c r="L35" s="31">
        <f>D35</f>
        <v>4.0000000000000001E-3</v>
      </c>
      <c r="M35" s="30">
        <f t="shared" si="4"/>
        <v>8.0000000000000002E-3</v>
      </c>
      <c r="N35" s="39"/>
      <c r="O35" s="37" t="str">
        <f>IF('Gammel-Ny'!$Q35=0,"Uendret",IF('Gammel-Ny'!$Q35&gt;0,"Dyrere",IF('Gammel-Ny'!$Q35&lt;0,"Billigere",0)))</f>
        <v>Uendret</v>
      </c>
      <c r="P35" s="38"/>
      <c r="Q35" s="33">
        <f t="shared" si="5"/>
        <v>0</v>
      </c>
      <c r="R35" s="65">
        <f>'Gammel-Ny'!$M35-'Gammel-Ny'!$E35</f>
        <v>0</v>
      </c>
      <c r="S35" s="50" t="str">
        <f>IF('Gammel-Ny'!$R35=0,"uendret",IF('Gammel-Ny'!$R35&gt;0,"Dyrere",IF('Gammel-Ny'!$R35&lt;0,"Billigere",0)))</f>
        <v>uendret</v>
      </c>
      <c r="T35" s="50" t="str">
        <f>IF(Tabell4[[#This Row],[Fondstype]]="Aksjefond","A",IF(Tabell4[[#This Row],[Fondstype]]="Rentefond","R",IF(Tabell4[[#This Row],[Fondstype]]="Kombinasjonsfond","K",IF(Tabell4[[#This Row],[Fondstype]]="Indeksfond","I",))))</f>
        <v>R</v>
      </c>
    </row>
    <row r="36" spans="1:20" x14ac:dyDescent="0.25">
      <c r="A36" s="34" t="s">
        <v>3</v>
      </c>
      <c r="B36" s="34" t="s">
        <v>47</v>
      </c>
      <c r="C36" s="30">
        <v>4.0000000000000001E-3</v>
      </c>
      <c r="D36" s="31">
        <v>4.0000000000000001E-3</v>
      </c>
      <c r="E36" s="31">
        <f t="shared" si="3"/>
        <v>8.0000000000000002E-3</v>
      </c>
      <c r="F36" s="38"/>
      <c r="G36" s="34" t="s">
        <v>348</v>
      </c>
      <c r="H36" s="34" t="s">
        <v>349</v>
      </c>
      <c r="I36" s="34" t="s">
        <v>347</v>
      </c>
      <c r="J36" s="32" t="s">
        <v>343</v>
      </c>
      <c r="K36" s="31">
        <v>4.7999999999999996E-3</v>
      </c>
      <c r="L36" s="31">
        <f>IF(Tabell4[[#This Row],[Fondstype]]="Aksjefond",'Formidlingshonorar til bank'!$B$8,IF(Tabell4[[#This Row],[Fondstype]]="Rentefond",'Formidlingshonorar til bank'!$B$26,IF(Tabell4[[#This Row],[Fondstype]]="Indeksfond",'Formidlingshonorar til bank'!$B$17,IF(Tabell4[[#This Row],[Fondstype]]="Kombinasjonsfond",'Formidlingshonorar til bank'!$B$35))))</f>
        <v>2E-3</v>
      </c>
      <c r="M36" s="30">
        <f t="shared" si="4"/>
        <v>6.7999999999999996E-3</v>
      </c>
      <c r="N36" s="39"/>
      <c r="O36" s="37" t="str">
        <f>IF('Gammel-Ny'!$Q36=0,"Uendret",IF('Gammel-Ny'!$Q36&gt;0,"Dyrere",IF('Gammel-Ny'!$Q36&lt;0,"Billigere",0)))</f>
        <v>Billigere</v>
      </c>
      <c r="P36" s="38"/>
      <c r="Q36" s="33">
        <f t="shared" si="5"/>
        <v>-2E-3</v>
      </c>
      <c r="R36" s="65">
        <f>'Gammel-Ny'!$M36-'Gammel-Ny'!$E36</f>
        <v>-1.2000000000000005E-3</v>
      </c>
      <c r="S36" s="50" t="str">
        <f>IF('Gammel-Ny'!$R36=0,"uendret",IF('Gammel-Ny'!$R36&gt;0,"Dyrere",IF('Gammel-Ny'!$R36&lt;0,"Billigere",0)))</f>
        <v>Billigere</v>
      </c>
      <c r="T36" s="50" t="str">
        <f>IF(Tabell4[[#This Row],[Fondstype]]="Aksjefond","A",IF(Tabell4[[#This Row],[Fondstype]]="Rentefond","R",IF(Tabell4[[#This Row],[Fondstype]]="Kombinasjonsfond","K",IF(Tabell4[[#This Row],[Fondstype]]="Indeksfond","I",))))</f>
        <v>R</v>
      </c>
    </row>
    <row r="37" spans="1:20" x14ac:dyDescent="0.25">
      <c r="A37" s="34" t="s">
        <v>272</v>
      </c>
      <c r="B37" s="34" t="s">
        <v>271</v>
      </c>
      <c r="C37" s="30">
        <v>9.5E-4</v>
      </c>
      <c r="D37" s="30">
        <v>9.5E-4</v>
      </c>
      <c r="E37" s="31">
        <f t="shared" si="3"/>
        <v>1.9E-3</v>
      </c>
      <c r="F37" s="38"/>
      <c r="G37" s="34" t="s">
        <v>530</v>
      </c>
      <c r="H37" s="34" t="s">
        <v>527</v>
      </c>
      <c r="I37" s="34" t="s">
        <v>347</v>
      </c>
      <c r="J37" s="32" t="s">
        <v>342</v>
      </c>
      <c r="K37" s="31">
        <v>1.1000000000000001E-3</v>
      </c>
      <c r="L37"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37" s="30">
        <f t="shared" si="4"/>
        <v>5.1000000000000004E-3</v>
      </c>
      <c r="N37" s="39"/>
      <c r="O37" s="37" t="str">
        <f>IF('Gammel-Ny'!$Q37=0,"Uendret",IF('Gammel-Ny'!$Q37&gt;0,"Dyrere",IF('Gammel-Ny'!$Q37&lt;0,"Billigere",0)))</f>
        <v>Dyrere</v>
      </c>
      <c r="P37" s="38"/>
      <c r="Q37" s="33">
        <f t="shared" si="5"/>
        <v>3.0500000000000002E-3</v>
      </c>
      <c r="R37" s="65">
        <f>'Gammel-Ny'!$M37-'Gammel-Ny'!$E37</f>
        <v>3.2000000000000006E-3</v>
      </c>
      <c r="S37" s="50" t="str">
        <f>IF('Gammel-Ny'!$R37=0,"uendret",IF('Gammel-Ny'!$R37&gt;0,"Dyrere",IF('Gammel-Ny'!$R37&lt;0,"Billigere",0)))</f>
        <v>Dyrere</v>
      </c>
      <c r="T37" s="50" t="str">
        <f>IF(Tabell4[[#This Row],[Fondstype]]="Aksjefond","A",IF(Tabell4[[#This Row],[Fondstype]]="Rentefond","R",IF(Tabell4[[#This Row],[Fondstype]]="Kombinasjonsfond","K",IF(Tabell4[[#This Row],[Fondstype]]="Indeksfond","I",))))</f>
        <v>I</v>
      </c>
    </row>
    <row r="38" spans="1:20" x14ac:dyDescent="0.25">
      <c r="A38" s="34" t="s">
        <v>244</v>
      </c>
      <c r="B38" s="34" t="s">
        <v>50</v>
      </c>
      <c r="C38" s="30">
        <v>2E-3</v>
      </c>
      <c r="D38" s="31">
        <v>2E-3</v>
      </c>
      <c r="E38" s="31">
        <f t="shared" si="3"/>
        <v>4.0000000000000001E-3</v>
      </c>
      <c r="F38" s="38"/>
      <c r="G38" s="28" t="s">
        <v>552</v>
      </c>
      <c r="H38" s="34"/>
      <c r="I38" s="34"/>
      <c r="J38" s="32" t="s">
        <v>343</v>
      </c>
      <c r="K38" s="31">
        <f>C38</f>
        <v>2E-3</v>
      </c>
      <c r="L38" s="31">
        <f>D38</f>
        <v>2E-3</v>
      </c>
      <c r="M38" s="30">
        <f t="shared" si="4"/>
        <v>4.0000000000000001E-3</v>
      </c>
      <c r="N38" s="39"/>
      <c r="O38" s="37" t="str">
        <f>IF('Gammel-Ny'!$Q38=0,"Uendret",IF('Gammel-Ny'!$Q38&gt;0,"Dyrere",IF('Gammel-Ny'!$Q38&lt;0,"Billigere",0)))</f>
        <v>Uendret</v>
      </c>
      <c r="P38" s="38"/>
      <c r="Q38" s="33">
        <f t="shared" si="5"/>
        <v>0</v>
      </c>
      <c r="R38" s="65">
        <f>'Gammel-Ny'!$M38-'Gammel-Ny'!$E38</f>
        <v>0</v>
      </c>
      <c r="S38" s="50" t="str">
        <f>IF('Gammel-Ny'!$R38=0,"uendret",IF('Gammel-Ny'!$R38&gt;0,"Dyrere",IF('Gammel-Ny'!$R38&lt;0,"Billigere",0)))</f>
        <v>uendret</v>
      </c>
      <c r="T38" s="50" t="str">
        <f>IF(Tabell4[[#This Row],[Fondstype]]="Aksjefond","A",IF(Tabell4[[#This Row],[Fondstype]]="Rentefond","R",IF(Tabell4[[#This Row],[Fondstype]]="Kombinasjonsfond","K",IF(Tabell4[[#This Row],[Fondstype]]="Indeksfond","I",))))</f>
        <v>R</v>
      </c>
    </row>
    <row r="39" spans="1:20" x14ac:dyDescent="0.25">
      <c r="A39" s="34" t="s">
        <v>199</v>
      </c>
      <c r="B39" s="34" t="s">
        <v>200</v>
      </c>
      <c r="C39" s="30">
        <v>0.01</v>
      </c>
      <c r="D39" s="31">
        <v>0.01</v>
      </c>
      <c r="E39" s="31">
        <f t="shared" si="3"/>
        <v>0.02</v>
      </c>
      <c r="F39" s="38"/>
      <c r="G39" s="34" t="s">
        <v>350</v>
      </c>
      <c r="H39" s="34" t="s">
        <v>351</v>
      </c>
      <c r="I39" s="34" t="s">
        <v>347</v>
      </c>
      <c r="J39" s="32" t="s">
        <v>523</v>
      </c>
      <c r="K39" s="31">
        <v>1.2E-2</v>
      </c>
      <c r="L39"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39" s="30">
        <f t="shared" si="4"/>
        <v>1.6E-2</v>
      </c>
      <c r="N39" s="39"/>
      <c r="O39" s="37" t="str">
        <f>IF('Gammel-Ny'!$Q39=0,"Uendret",IF('Gammel-Ny'!$Q39&gt;0,"Dyrere",IF('Gammel-Ny'!$Q39&lt;0,"Billigere",0)))</f>
        <v>Billigere</v>
      </c>
      <c r="P39" s="38"/>
      <c r="Q39" s="33">
        <f t="shared" si="5"/>
        <v>-6.0000000000000001E-3</v>
      </c>
      <c r="R39" s="65">
        <f>'Gammel-Ny'!$M39-'Gammel-Ny'!$E39</f>
        <v>-4.0000000000000001E-3</v>
      </c>
      <c r="S39" s="50" t="str">
        <f>IF('Gammel-Ny'!$R39=0,"uendret",IF('Gammel-Ny'!$R39&gt;0,"Dyrere",IF('Gammel-Ny'!$R39&lt;0,"Billigere",0)))</f>
        <v>Billigere</v>
      </c>
      <c r="T39" s="50" t="str">
        <f>IF(Tabell4[[#This Row],[Fondstype]]="Aksjefond","A",IF(Tabell4[[#This Row],[Fondstype]]="Rentefond","R",IF(Tabell4[[#This Row],[Fondstype]]="Kombinasjonsfond","K",IF(Tabell4[[#This Row],[Fondstype]]="Indeksfond","I",))))</f>
        <v>A</v>
      </c>
    </row>
    <row r="40" spans="1:20" x14ac:dyDescent="0.25">
      <c r="A40" s="34" t="s">
        <v>201</v>
      </c>
      <c r="B40" s="34" t="s">
        <v>202</v>
      </c>
      <c r="C40" s="30">
        <v>2E-3</v>
      </c>
      <c r="D40" s="31">
        <v>2E-3</v>
      </c>
      <c r="E40" s="31">
        <f t="shared" si="3"/>
        <v>4.0000000000000001E-3</v>
      </c>
      <c r="F40" s="38"/>
      <c r="G40" s="34" t="s">
        <v>352</v>
      </c>
      <c r="H40" s="34" t="s">
        <v>353</v>
      </c>
      <c r="I40" s="34" t="s">
        <v>347</v>
      </c>
      <c r="J40" s="32" t="s">
        <v>343</v>
      </c>
      <c r="K40" s="31">
        <v>2.3999999999999998E-3</v>
      </c>
      <c r="L40" s="31">
        <f>IF(Tabell4[[#This Row],[Fondstype]]="Aksjefond",'Formidlingshonorar til bank'!$B$8,IF(Tabell4[[#This Row],[Fondstype]]="Rentefond",'Formidlingshonorar til bank'!$B$26,IF(Tabell4[[#This Row],[Fondstype]]="Indeksfond",'Formidlingshonorar til bank'!$B$17,IF(Tabell4[[#This Row],[Fondstype]]="Kombinasjonsfond",'Formidlingshonorar til bank'!$B$35))))</f>
        <v>2E-3</v>
      </c>
      <c r="M40" s="30">
        <f t="shared" si="4"/>
        <v>4.3999999999999994E-3</v>
      </c>
      <c r="N40" s="39"/>
      <c r="O40" s="37" t="str">
        <f>IF('Gammel-Ny'!$Q40=0,"Uendret",IF('Gammel-Ny'!$Q40&gt;0,"Dyrere",IF('Gammel-Ny'!$Q40&lt;0,"Billigere",0)))</f>
        <v>Uendret</v>
      </c>
      <c r="P40" s="38"/>
      <c r="Q40" s="33">
        <f t="shared" si="5"/>
        <v>0</v>
      </c>
      <c r="R40" s="65">
        <f>'Gammel-Ny'!$M40-'Gammel-Ny'!$E40</f>
        <v>3.9999999999999931E-4</v>
      </c>
      <c r="S40" s="50" t="str">
        <f>IF('Gammel-Ny'!$R40=0,"uendret",IF('Gammel-Ny'!$R40&gt;0,"Dyrere",IF('Gammel-Ny'!$R40&lt;0,"Billigere",0)))</f>
        <v>Dyrere</v>
      </c>
      <c r="T40" s="50" t="str">
        <f>IF(Tabell4[[#This Row],[Fondstype]]="Aksjefond","A",IF(Tabell4[[#This Row],[Fondstype]]="Rentefond","R",IF(Tabell4[[#This Row],[Fondstype]]="Kombinasjonsfond","K",IF(Tabell4[[#This Row],[Fondstype]]="Indeksfond","I",))))</f>
        <v>R</v>
      </c>
    </row>
    <row r="41" spans="1:20" x14ac:dyDescent="0.25">
      <c r="A41" s="34" t="s">
        <v>249</v>
      </c>
      <c r="B41" s="34" t="s">
        <v>250</v>
      </c>
      <c r="C41" s="30">
        <v>2E-3</v>
      </c>
      <c r="D41" s="31">
        <v>2E-3</v>
      </c>
      <c r="E41" s="31">
        <f t="shared" si="3"/>
        <v>4.0000000000000001E-3</v>
      </c>
      <c r="F41" s="38"/>
      <c r="G41" s="28" t="s">
        <v>552</v>
      </c>
      <c r="H41" s="34"/>
      <c r="I41" s="34"/>
      <c r="J41" s="32" t="s">
        <v>343</v>
      </c>
      <c r="K41" s="31">
        <f t="shared" ref="K41:L44" si="6">C41</f>
        <v>2E-3</v>
      </c>
      <c r="L41" s="31">
        <f t="shared" si="6"/>
        <v>2E-3</v>
      </c>
      <c r="M41" s="30">
        <f t="shared" si="4"/>
        <v>4.0000000000000001E-3</v>
      </c>
      <c r="N41" s="39"/>
      <c r="O41" s="37" t="str">
        <f>IF('Gammel-Ny'!$Q41=0,"Uendret",IF('Gammel-Ny'!$Q41&gt;0,"Dyrere",IF('Gammel-Ny'!$Q41&lt;0,"Billigere",0)))</f>
        <v>Uendret</v>
      </c>
      <c r="P41" s="38"/>
      <c r="Q41" s="33">
        <f t="shared" si="5"/>
        <v>0</v>
      </c>
      <c r="R41" s="65">
        <f>'Gammel-Ny'!$M41-'Gammel-Ny'!$E41</f>
        <v>0</v>
      </c>
      <c r="S41" s="50" t="str">
        <f>IF('Gammel-Ny'!$R41=0,"uendret",IF('Gammel-Ny'!$R41&gt;0,"Dyrere",IF('Gammel-Ny'!$R41&lt;0,"Billigere",0)))</f>
        <v>uendret</v>
      </c>
      <c r="T41" s="50" t="str">
        <f>IF(Tabell4[[#This Row],[Fondstype]]="Aksjefond","A",IF(Tabell4[[#This Row],[Fondstype]]="Rentefond","R",IF(Tabell4[[#This Row],[Fondstype]]="Kombinasjonsfond","K",IF(Tabell4[[#This Row],[Fondstype]]="Indeksfond","I",))))</f>
        <v>R</v>
      </c>
    </row>
    <row r="42" spans="1:20" x14ac:dyDescent="0.25">
      <c r="A42" s="34" t="s">
        <v>251</v>
      </c>
      <c r="B42" s="34" t="s">
        <v>252</v>
      </c>
      <c r="C42" s="30">
        <v>1.5E-3</v>
      </c>
      <c r="D42" s="31">
        <v>1.5E-3</v>
      </c>
      <c r="E42" s="31">
        <f t="shared" si="3"/>
        <v>3.0000000000000001E-3</v>
      </c>
      <c r="F42" s="38"/>
      <c r="G42" s="28" t="s">
        <v>552</v>
      </c>
      <c r="H42" s="34"/>
      <c r="I42" s="34"/>
      <c r="J42" s="32" t="s">
        <v>343</v>
      </c>
      <c r="K42" s="31">
        <f t="shared" si="6"/>
        <v>1.5E-3</v>
      </c>
      <c r="L42" s="31">
        <f t="shared" si="6"/>
        <v>1.5E-3</v>
      </c>
      <c r="M42" s="30">
        <f t="shared" si="4"/>
        <v>3.0000000000000001E-3</v>
      </c>
      <c r="N42" s="39"/>
      <c r="O42" s="37" t="str">
        <f>IF('Gammel-Ny'!$Q42=0,"Uendret",IF('Gammel-Ny'!$Q42&gt;0,"Dyrere",IF('Gammel-Ny'!$Q42&lt;0,"Billigere",0)))</f>
        <v>Uendret</v>
      </c>
      <c r="P42" s="38"/>
      <c r="Q42" s="33">
        <f t="shared" si="5"/>
        <v>0</v>
      </c>
      <c r="R42" s="65">
        <f>'Gammel-Ny'!$M42-'Gammel-Ny'!$E42</f>
        <v>0</v>
      </c>
      <c r="S42" s="50" t="str">
        <f>IF('Gammel-Ny'!$R42=0,"uendret",IF('Gammel-Ny'!$R42&gt;0,"Dyrere",IF('Gammel-Ny'!$R42&lt;0,"Billigere",0)))</f>
        <v>uendret</v>
      </c>
      <c r="T42" s="50" t="str">
        <f>IF(Tabell4[[#This Row],[Fondstype]]="Aksjefond","A",IF(Tabell4[[#This Row],[Fondstype]]="Rentefond","R",IF(Tabell4[[#This Row],[Fondstype]]="Kombinasjonsfond","K",IF(Tabell4[[#This Row],[Fondstype]]="Indeksfond","I",))))</f>
        <v>R</v>
      </c>
    </row>
    <row r="43" spans="1:20" x14ac:dyDescent="0.25">
      <c r="A43" s="34" t="s">
        <v>261</v>
      </c>
      <c r="B43" s="34" t="s">
        <v>262</v>
      </c>
      <c r="C43" s="30">
        <v>1.5E-3</v>
      </c>
      <c r="D43" s="31">
        <v>1.5E-3</v>
      </c>
      <c r="E43" s="31">
        <f t="shared" si="3"/>
        <v>3.0000000000000001E-3</v>
      </c>
      <c r="F43" s="38"/>
      <c r="G43" s="28" t="s">
        <v>552</v>
      </c>
      <c r="H43" s="34"/>
      <c r="I43" s="34"/>
      <c r="J43" s="32" t="s">
        <v>343</v>
      </c>
      <c r="K43" s="31">
        <f t="shared" si="6"/>
        <v>1.5E-3</v>
      </c>
      <c r="L43" s="31">
        <f t="shared" si="6"/>
        <v>1.5E-3</v>
      </c>
      <c r="M43" s="30">
        <f t="shared" si="4"/>
        <v>3.0000000000000001E-3</v>
      </c>
      <c r="N43" s="39"/>
      <c r="O43" s="37" t="str">
        <f>IF('Gammel-Ny'!$Q43=0,"Uendret",IF('Gammel-Ny'!$Q43&gt;0,"Dyrere",IF('Gammel-Ny'!$Q43&lt;0,"Billigere",0)))</f>
        <v>Uendret</v>
      </c>
      <c r="P43" s="38"/>
      <c r="Q43" s="33">
        <f t="shared" si="5"/>
        <v>0</v>
      </c>
      <c r="R43" s="65">
        <f>'Gammel-Ny'!$M43-'Gammel-Ny'!$E43</f>
        <v>0</v>
      </c>
      <c r="S43" s="50" t="str">
        <f>IF('Gammel-Ny'!$R43=0,"uendret",IF('Gammel-Ny'!$R43&gt;0,"Dyrere",IF('Gammel-Ny'!$R43&lt;0,"Billigere",0)))</f>
        <v>uendret</v>
      </c>
      <c r="T43" s="50" t="str">
        <f>IF(Tabell4[[#This Row],[Fondstype]]="Aksjefond","A",IF(Tabell4[[#This Row],[Fondstype]]="Rentefond","R",IF(Tabell4[[#This Row],[Fondstype]]="Kombinasjonsfond","K",IF(Tabell4[[#This Row],[Fondstype]]="Indeksfond","I",))))</f>
        <v>R</v>
      </c>
    </row>
    <row r="44" spans="1:20" x14ac:dyDescent="0.25">
      <c r="A44" s="34" t="s">
        <v>253</v>
      </c>
      <c r="B44" s="34" t="s">
        <v>254</v>
      </c>
      <c r="C44" s="30">
        <v>1.5E-3</v>
      </c>
      <c r="D44" s="31">
        <v>1.5E-3</v>
      </c>
      <c r="E44" s="31">
        <f t="shared" si="3"/>
        <v>3.0000000000000001E-3</v>
      </c>
      <c r="F44" s="38"/>
      <c r="G44" s="28" t="s">
        <v>552</v>
      </c>
      <c r="H44" s="34"/>
      <c r="I44" s="34"/>
      <c r="J44" s="32" t="s">
        <v>343</v>
      </c>
      <c r="K44" s="31">
        <f t="shared" si="6"/>
        <v>1.5E-3</v>
      </c>
      <c r="L44" s="31">
        <f t="shared" si="6"/>
        <v>1.5E-3</v>
      </c>
      <c r="M44" s="30">
        <f t="shared" si="4"/>
        <v>3.0000000000000001E-3</v>
      </c>
      <c r="N44" s="39"/>
      <c r="O44" s="37" t="str">
        <f>IF('Gammel-Ny'!$Q44=0,"Uendret",IF('Gammel-Ny'!$Q44&gt;0,"Dyrere",IF('Gammel-Ny'!$Q44&lt;0,"Billigere",0)))</f>
        <v>Uendret</v>
      </c>
      <c r="P44" s="38"/>
      <c r="Q44" s="33">
        <f t="shared" si="5"/>
        <v>0</v>
      </c>
      <c r="R44" s="65">
        <f>'Gammel-Ny'!$M44-'Gammel-Ny'!$E44</f>
        <v>0</v>
      </c>
      <c r="S44" s="50" t="str">
        <f>IF('Gammel-Ny'!$R44=0,"uendret",IF('Gammel-Ny'!$R44&gt;0,"Dyrere",IF('Gammel-Ny'!$R44&lt;0,"Billigere",0)))</f>
        <v>uendret</v>
      </c>
      <c r="T44" s="50" t="str">
        <f>IF(Tabell4[[#This Row],[Fondstype]]="Aksjefond","A",IF(Tabell4[[#This Row],[Fondstype]]="Rentefond","R",IF(Tabell4[[#This Row],[Fondstype]]="Kombinasjonsfond","K",IF(Tabell4[[#This Row],[Fondstype]]="Indeksfond","I",))))</f>
        <v>R</v>
      </c>
    </row>
    <row r="45" spans="1:20" x14ac:dyDescent="0.25">
      <c r="A45" s="34" t="s">
        <v>22</v>
      </c>
      <c r="B45" s="34" t="s">
        <v>48</v>
      </c>
      <c r="C45" s="30">
        <v>6.0000000000000001E-3</v>
      </c>
      <c r="D45" s="31">
        <v>6.0000000000000001E-3</v>
      </c>
      <c r="E45" s="31">
        <f t="shared" si="3"/>
        <v>1.2E-2</v>
      </c>
      <c r="F45" s="38"/>
      <c r="G45" s="34" t="s">
        <v>354</v>
      </c>
      <c r="H45" s="34" t="s">
        <v>355</v>
      </c>
      <c r="I45" s="34" t="s">
        <v>347</v>
      </c>
      <c r="J45" s="32" t="s">
        <v>523</v>
      </c>
      <c r="K45" s="31">
        <v>7.1999999999999998E-3</v>
      </c>
      <c r="L45"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45" s="30">
        <f t="shared" si="4"/>
        <v>1.12E-2</v>
      </c>
      <c r="N45" s="39"/>
      <c r="O45" s="37" t="str">
        <f>IF('Gammel-Ny'!$Q45=0,"Uendret",IF('Gammel-Ny'!$Q45&gt;0,"Dyrere",IF('Gammel-Ny'!$Q45&lt;0,"Billigere",0)))</f>
        <v>Billigere</v>
      </c>
      <c r="P45" s="38"/>
      <c r="Q45" s="33">
        <f t="shared" si="5"/>
        <v>-2E-3</v>
      </c>
      <c r="R45" s="65">
        <f>'Gammel-Ny'!$M45-'Gammel-Ny'!$E45</f>
        <v>-8.0000000000000036E-4</v>
      </c>
      <c r="S45" s="50" t="str">
        <f>IF('Gammel-Ny'!$R45=0,"uendret",IF('Gammel-Ny'!$R45&gt;0,"Dyrere",IF('Gammel-Ny'!$R45&lt;0,"Billigere",0)))</f>
        <v>Billigere</v>
      </c>
      <c r="T45" s="50" t="str">
        <f>IF(Tabell4[[#This Row],[Fondstype]]="Aksjefond","A",IF(Tabell4[[#This Row],[Fondstype]]="Rentefond","R",IF(Tabell4[[#This Row],[Fondstype]]="Kombinasjonsfond","K",IF(Tabell4[[#This Row],[Fondstype]]="Indeksfond","I",))))</f>
        <v>A</v>
      </c>
    </row>
    <row r="46" spans="1:20" x14ac:dyDescent="0.25">
      <c r="A46" s="34" t="s">
        <v>23</v>
      </c>
      <c r="B46" s="34" t="s">
        <v>49</v>
      </c>
      <c r="C46" s="30">
        <v>2.1000000000000003E-3</v>
      </c>
      <c r="D46" s="31">
        <v>2.8999999999999998E-3</v>
      </c>
      <c r="E46" s="31">
        <f t="shared" si="3"/>
        <v>5.0000000000000001E-3</v>
      </c>
      <c r="F46" s="38"/>
      <c r="G46" s="28" t="s">
        <v>552</v>
      </c>
      <c r="H46" s="34"/>
      <c r="I46" s="34"/>
      <c r="J46" s="32" t="s">
        <v>343</v>
      </c>
      <c r="K46" s="31">
        <f>C46</f>
        <v>2.1000000000000003E-3</v>
      </c>
      <c r="L46" s="31">
        <f>D46</f>
        <v>2.8999999999999998E-3</v>
      </c>
      <c r="M46" s="30">
        <f t="shared" si="4"/>
        <v>5.0000000000000001E-3</v>
      </c>
      <c r="N46" s="39"/>
      <c r="O46" s="37" t="str">
        <f>IF('Gammel-Ny'!$Q46=0,"Uendret",IF('Gammel-Ny'!$Q46&gt;0,"Dyrere",IF('Gammel-Ny'!$Q46&lt;0,"Billigere",0)))</f>
        <v>Uendret</v>
      </c>
      <c r="P46" s="38"/>
      <c r="Q46" s="33">
        <f t="shared" si="5"/>
        <v>0</v>
      </c>
      <c r="R46" s="65">
        <f>'Gammel-Ny'!$M46-'Gammel-Ny'!$E46</f>
        <v>0</v>
      </c>
      <c r="S46" s="50" t="str">
        <f>IF('Gammel-Ny'!$R46=0,"uendret",IF('Gammel-Ny'!$R46&gt;0,"Dyrere",IF('Gammel-Ny'!$R46&lt;0,"Billigere",0)))</f>
        <v>uendret</v>
      </c>
      <c r="T46" s="50" t="str">
        <f>IF(Tabell4[[#This Row],[Fondstype]]="Aksjefond","A",IF(Tabell4[[#This Row],[Fondstype]]="Rentefond","R",IF(Tabell4[[#This Row],[Fondstype]]="Kombinasjonsfond","K",IF(Tabell4[[#This Row],[Fondstype]]="Indeksfond","I",))))</f>
        <v>R</v>
      </c>
    </row>
    <row r="47" spans="1:20" x14ac:dyDescent="0.25">
      <c r="A47" s="34"/>
      <c r="B47" s="34"/>
      <c r="C47" s="30"/>
      <c r="D47" s="31"/>
      <c r="E47" s="31"/>
      <c r="F47" s="38"/>
      <c r="G47" s="28"/>
      <c r="H47" s="34"/>
      <c r="I47" s="51"/>
      <c r="J47" s="32"/>
      <c r="K47" s="31"/>
      <c r="L47" s="31"/>
      <c r="M47" s="30"/>
      <c r="N47" s="39"/>
      <c r="O47" s="37"/>
      <c r="P47" s="38"/>
      <c r="Q47" s="33"/>
      <c r="R47" s="65"/>
      <c r="S47" s="50"/>
      <c r="T47" s="50"/>
    </row>
    <row r="48" spans="1:20" x14ac:dyDescent="0.25">
      <c r="A48" s="29" t="s">
        <v>203</v>
      </c>
      <c r="B48" s="29" t="s">
        <v>204</v>
      </c>
      <c r="C48" s="30">
        <v>0.01</v>
      </c>
      <c r="D48" s="31">
        <v>0.01</v>
      </c>
      <c r="E48" s="31">
        <f t="shared" si="3"/>
        <v>0.02</v>
      </c>
      <c r="F48" s="38"/>
      <c r="G48" s="28" t="s">
        <v>552</v>
      </c>
      <c r="H48" s="29"/>
      <c r="I48" s="29"/>
      <c r="J48" s="32" t="s">
        <v>523</v>
      </c>
      <c r="K48" s="31">
        <f>C48</f>
        <v>0.01</v>
      </c>
      <c r="L48" s="31">
        <f>D48</f>
        <v>0.01</v>
      </c>
      <c r="M48" s="30">
        <f t="shared" si="4"/>
        <v>0.02</v>
      </c>
      <c r="N48" s="39"/>
      <c r="O48" s="37" t="str">
        <f>IF('Gammel-Ny'!$Q48=0,"Uendret",IF('Gammel-Ny'!$Q48&gt;0,"Dyrere",IF('Gammel-Ny'!$Q48&lt;0,"Billigere",0)))</f>
        <v>Uendret</v>
      </c>
      <c r="P48" s="38"/>
      <c r="Q48" s="33">
        <f t="shared" si="5"/>
        <v>0</v>
      </c>
      <c r="R48" s="65">
        <f>'Gammel-Ny'!$M48-'Gammel-Ny'!$E48</f>
        <v>0</v>
      </c>
      <c r="S48" s="50" t="str">
        <f>IF('Gammel-Ny'!$R48=0,"uendret",IF('Gammel-Ny'!$R48&gt;0,"Dyrere",IF('Gammel-Ny'!$R48&lt;0,"Billigere",0)))</f>
        <v>uendret</v>
      </c>
      <c r="T48" s="50" t="str">
        <f>IF(Tabell4[[#This Row],[Fondstype]]="Aksjefond","A",IF(Tabell4[[#This Row],[Fondstype]]="Rentefond","R",IF(Tabell4[[#This Row],[Fondstype]]="Kombinasjonsfond","K",IF(Tabell4[[#This Row],[Fondstype]]="Indeksfond","I",))))</f>
        <v>A</v>
      </c>
    </row>
    <row r="49" spans="1:20" x14ac:dyDescent="0.25">
      <c r="A49" s="29"/>
      <c r="B49" s="29"/>
      <c r="C49" s="30"/>
      <c r="D49" s="31"/>
      <c r="E49" s="31"/>
      <c r="F49" s="38"/>
      <c r="G49" s="28"/>
      <c r="H49" s="29"/>
      <c r="I49" s="52"/>
      <c r="J49" s="32"/>
      <c r="K49" s="31"/>
      <c r="L49" s="31"/>
      <c r="M49" s="30"/>
      <c r="N49" s="39"/>
      <c r="O49" s="37"/>
      <c r="P49" s="38"/>
      <c r="Q49" s="33"/>
      <c r="R49" s="65"/>
      <c r="S49" s="50"/>
      <c r="T49" s="50"/>
    </row>
    <row r="50" spans="1:20" x14ac:dyDescent="0.25">
      <c r="A50" s="28" t="s">
        <v>274</v>
      </c>
      <c r="B50" s="28" t="s">
        <v>110</v>
      </c>
      <c r="C50" s="30">
        <v>1.0999999999999999E-2</v>
      </c>
      <c r="D50" s="31">
        <v>1.0999999999999999E-2</v>
      </c>
      <c r="E50" s="31">
        <f t="shared" si="3"/>
        <v>2.1999999999999999E-2</v>
      </c>
      <c r="F50" s="38"/>
      <c r="G50" s="28" t="s">
        <v>552</v>
      </c>
      <c r="H50" s="28"/>
      <c r="I50" s="28"/>
      <c r="J50" s="32" t="s">
        <v>523</v>
      </c>
      <c r="K50" s="31">
        <f>C50</f>
        <v>1.0999999999999999E-2</v>
      </c>
      <c r="L50" s="31">
        <f>D50</f>
        <v>1.0999999999999999E-2</v>
      </c>
      <c r="M50" s="30">
        <f t="shared" si="4"/>
        <v>2.1999999999999999E-2</v>
      </c>
      <c r="N50" s="39"/>
      <c r="O50" s="37" t="str">
        <f>IF('Gammel-Ny'!$Q50=0,"Uendret",IF('Gammel-Ny'!$Q50&gt;0,"Dyrere",IF('Gammel-Ny'!$Q50&lt;0,"Billigere",0)))</f>
        <v>Uendret</v>
      </c>
      <c r="P50" s="38"/>
      <c r="Q50" s="33">
        <f t="shared" si="5"/>
        <v>0</v>
      </c>
      <c r="R50" s="65">
        <f>'Gammel-Ny'!$M50-'Gammel-Ny'!$E50</f>
        <v>0</v>
      </c>
      <c r="S50" s="50" t="str">
        <f>IF('Gammel-Ny'!$R50=0,"uendret",IF('Gammel-Ny'!$R50&gt;0,"Dyrere",IF('Gammel-Ny'!$R50&lt;0,"Billigere",0)))</f>
        <v>uendret</v>
      </c>
      <c r="T50" s="50" t="str">
        <f>IF(Tabell4[[#This Row],[Fondstype]]="Aksjefond","A",IF(Tabell4[[#This Row],[Fondstype]]="Rentefond","R",IF(Tabell4[[#This Row],[Fondstype]]="Kombinasjonsfond","K",IF(Tabell4[[#This Row],[Fondstype]]="Indeksfond","I",))))</f>
        <v>A</v>
      </c>
    </row>
    <row r="51" spans="1:20" x14ac:dyDescent="0.25">
      <c r="A51" s="28" t="s">
        <v>275</v>
      </c>
      <c r="B51" s="28" t="s">
        <v>111</v>
      </c>
      <c r="C51" s="30">
        <v>1.0999999999999999E-2</v>
      </c>
      <c r="D51" s="31">
        <v>1.0999999999999999E-2</v>
      </c>
      <c r="E51" s="31">
        <f t="shared" si="3"/>
        <v>2.1999999999999999E-2</v>
      </c>
      <c r="F51" s="38"/>
      <c r="G51" s="28" t="s">
        <v>552</v>
      </c>
      <c r="H51" s="28"/>
      <c r="I51" s="28"/>
      <c r="J51" s="32" t="s">
        <v>523</v>
      </c>
      <c r="K51" s="31">
        <f>C51</f>
        <v>1.0999999999999999E-2</v>
      </c>
      <c r="L51" s="31">
        <f>D51</f>
        <v>1.0999999999999999E-2</v>
      </c>
      <c r="M51" s="30">
        <f t="shared" si="4"/>
        <v>2.1999999999999999E-2</v>
      </c>
      <c r="N51" s="39"/>
      <c r="O51" s="37" t="str">
        <f>IF('Gammel-Ny'!$Q51=0,"Uendret",IF('Gammel-Ny'!$Q51&gt;0,"Dyrere",IF('Gammel-Ny'!$Q51&lt;0,"Billigere",0)))</f>
        <v>Uendret</v>
      </c>
      <c r="P51" s="38"/>
      <c r="Q51" s="33">
        <f t="shared" si="5"/>
        <v>0</v>
      </c>
      <c r="R51" s="65">
        <f>'Gammel-Ny'!$M51-'Gammel-Ny'!$E51</f>
        <v>0</v>
      </c>
      <c r="S51" s="50" t="str">
        <f>IF('Gammel-Ny'!$R51=0,"uendret",IF('Gammel-Ny'!$R51&gt;0,"Dyrere",IF('Gammel-Ny'!$R51&lt;0,"Billigere",0)))</f>
        <v>uendret</v>
      </c>
      <c r="T51" s="50" t="str">
        <f>IF(Tabell4[[#This Row],[Fondstype]]="Aksjefond","A",IF(Tabell4[[#This Row],[Fondstype]]="Rentefond","R",IF(Tabell4[[#This Row],[Fondstype]]="Kombinasjonsfond","K",IF(Tabell4[[#This Row],[Fondstype]]="Indeksfond","I",))))</f>
        <v>A</v>
      </c>
    </row>
    <row r="52" spans="1:20" x14ac:dyDescent="0.25">
      <c r="A52" s="28"/>
      <c r="B52" s="28"/>
      <c r="C52" s="30"/>
      <c r="D52" s="31"/>
      <c r="E52" s="31"/>
      <c r="F52" s="38"/>
      <c r="G52" s="28"/>
      <c r="H52" s="28"/>
      <c r="I52" s="35"/>
      <c r="J52" s="32"/>
      <c r="K52" s="31"/>
      <c r="L52" s="31"/>
      <c r="M52" s="30"/>
      <c r="N52" s="39"/>
      <c r="O52" s="37"/>
      <c r="P52" s="38"/>
      <c r="Q52" s="33"/>
      <c r="R52" s="65"/>
      <c r="S52" s="50"/>
      <c r="T52" s="50"/>
    </row>
    <row r="53" spans="1:20" x14ac:dyDescent="0.25">
      <c r="A53" s="28" t="s">
        <v>214</v>
      </c>
      <c r="B53" s="28" t="s">
        <v>39</v>
      </c>
      <c r="C53" s="30">
        <v>0.01</v>
      </c>
      <c r="D53" s="31">
        <v>0.01</v>
      </c>
      <c r="E53" s="31">
        <f t="shared" si="3"/>
        <v>0.02</v>
      </c>
      <c r="F53" s="38"/>
      <c r="G53" s="28" t="s">
        <v>356</v>
      </c>
      <c r="H53" s="28" t="s">
        <v>357</v>
      </c>
      <c r="I53" s="28" t="s">
        <v>347</v>
      </c>
      <c r="J53" s="32" t="s">
        <v>523</v>
      </c>
      <c r="K53" s="31">
        <v>0.01</v>
      </c>
      <c r="L53"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53" s="30">
        <f t="shared" si="4"/>
        <v>1.4E-2</v>
      </c>
      <c r="N53" s="39"/>
      <c r="O53" s="37" t="str">
        <f>IF('Gammel-Ny'!$Q53=0,"Uendret",IF('Gammel-Ny'!$Q53&gt;0,"Dyrere",IF('Gammel-Ny'!$Q53&lt;0,"Billigere",0)))</f>
        <v>Billigere</v>
      </c>
      <c r="P53" s="38"/>
      <c r="Q53" s="33">
        <f t="shared" si="5"/>
        <v>-6.0000000000000001E-3</v>
      </c>
      <c r="R53" s="65">
        <f>'Gammel-Ny'!$M53-'Gammel-Ny'!$E53</f>
        <v>-6.0000000000000001E-3</v>
      </c>
      <c r="S53" s="50" t="str">
        <f>IF('Gammel-Ny'!$R53=0,"uendret",IF('Gammel-Ny'!$R53&gt;0,"Dyrere",IF('Gammel-Ny'!$R53&lt;0,"Billigere",0)))</f>
        <v>Billigere</v>
      </c>
      <c r="T53" s="50" t="str">
        <f>IF(Tabell4[[#This Row],[Fondstype]]="Aksjefond","A",IF(Tabell4[[#This Row],[Fondstype]]="Rentefond","R",IF(Tabell4[[#This Row],[Fondstype]]="Kombinasjonsfond","K",IF(Tabell4[[#This Row],[Fondstype]]="Indeksfond","I",))))</f>
        <v>A</v>
      </c>
    </row>
    <row r="54" spans="1:20" x14ac:dyDescent="0.25">
      <c r="A54" s="28" t="s">
        <v>215</v>
      </c>
      <c r="B54" s="28" t="s">
        <v>40</v>
      </c>
      <c r="C54" s="30">
        <v>0.01</v>
      </c>
      <c r="D54" s="31">
        <v>0.01</v>
      </c>
      <c r="E54" s="31">
        <f t="shared" si="3"/>
        <v>0.02</v>
      </c>
      <c r="F54" s="38"/>
      <c r="G54" s="28" t="s">
        <v>358</v>
      </c>
      <c r="H54" s="28" t="s">
        <v>359</v>
      </c>
      <c r="I54" s="28" t="s">
        <v>347</v>
      </c>
      <c r="J54" s="32" t="s">
        <v>523</v>
      </c>
      <c r="K54" s="31">
        <v>0.01</v>
      </c>
      <c r="L54"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54" s="30">
        <f t="shared" si="4"/>
        <v>1.4E-2</v>
      </c>
      <c r="N54" s="39"/>
      <c r="O54" s="37" t="str">
        <f>IF('Gammel-Ny'!$Q54=0,"Uendret",IF('Gammel-Ny'!$Q54&gt;0,"Dyrere",IF('Gammel-Ny'!$Q54&lt;0,"Billigere",0)))</f>
        <v>Billigere</v>
      </c>
      <c r="P54" s="38"/>
      <c r="Q54" s="33">
        <f t="shared" si="5"/>
        <v>-6.0000000000000001E-3</v>
      </c>
      <c r="R54" s="65">
        <f>'Gammel-Ny'!$M54-'Gammel-Ny'!$E54</f>
        <v>-6.0000000000000001E-3</v>
      </c>
      <c r="S54" s="50" t="str">
        <f>IF('Gammel-Ny'!$R54=0,"uendret",IF('Gammel-Ny'!$R54&gt;0,"Dyrere",IF('Gammel-Ny'!$R54&lt;0,"Billigere",0)))</f>
        <v>Billigere</v>
      </c>
      <c r="T54" s="50" t="str">
        <f>IF(Tabell4[[#This Row],[Fondstype]]="Aksjefond","A",IF(Tabell4[[#This Row],[Fondstype]]="Rentefond","R",IF(Tabell4[[#This Row],[Fondstype]]="Kombinasjonsfond","K",IF(Tabell4[[#This Row],[Fondstype]]="Indeksfond","I",))))</f>
        <v>A</v>
      </c>
    </row>
    <row r="55" spans="1:20" x14ac:dyDescent="0.25">
      <c r="A55" s="28" t="s">
        <v>216</v>
      </c>
      <c r="B55" s="28" t="s">
        <v>167</v>
      </c>
      <c r="C55" s="30">
        <v>6.2500000000000003E-3</v>
      </c>
      <c r="D55" s="31">
        <v>6.2500000000000003E-3</v>
      </c>
      <c r="E55" s="31">
        <f t="shared" si="3"/>
        <v>1.2500000000000001E-2</v>
      </c>
      <c r="F55" s="38"/>
      <c r="G55" s="28" t="s">
        <v>360</v>
      </c>
      <c r="H55" s="28" t="s">
        <v>361</v>
      </c>
      <c r="I55" s="28" t="s">
        <v>347</v>
      </c>
      <c r="J55" s="32" t="s">
        <v>577</v>
      </c>
      <c r="K55" s="31">
        <v>1.4999999999999999E-2</v>
      </c>
      <c r="L55" s="31">
        <f>IF(Tabell4[[#This Row],[Fondstype]]="Aksjefond",'Formidlingshonorar til bank'!$B$8,IF(Tabell4[[#This Row],[Fondstype]]="Rentefond",'Formidlingshonorar til bank'!$B$26,IF(Tabell4[[#This Row],[Fondstype]]="Indeksfond",'Formidlingshonorar til bank'!$B$17,IF(Tabell4[[#This Row],[Fondstype]]="Kombinasjonsfond",'Formidlingshonorar til bank'!$B$35))))</f>
        <v>3.0000000000000001E-3</v>
      </c>
      <c r="M55" s="30">
        <f t="shared" si="4"/>
        <v>1.7999999999999999E-2</v>
      </c>
      <c r="N55" s="39"/>
      <c r="O55" s="37" t="str">
        <f>IF('Gammel-Ny'!$Q55=0,"Uendret",IF('Gammel-Ny'!$Q55&gt;0,"Dyrere",IF('Gammel-Ny'!$Q55&lt;0,"Billigere",0)))</f>
        <v>Billigere</v>
      </c>
      <c r="P55" s="38"/>
      <c r="Q55" s="33">
        <f t="shared" si="5"/>
        <v>-3.2500000000000003E-3</v>
      </c>
      <c r="R55" s="65">
        <f>'Gammel-Ny'!$M55-'Gammel-Ny'!$E55</f>
        <v>5.4999999999999979E-3</v>
      </c>
      <c r="S55" s="50" t="str">
        <f>IF('Gammel-Ny'!$R55=0,"uendret",IF('Gammel-Ny'!$R55&gt;0,"Dyrere",IF('Gammel-Ny'!$R55&lt;0,"Billigere",0)))</f>
        <v>Dyrere</v>
      </c>
      <c r="T55" s="50" t="str">
        <f>IF(Tabell4[[#This Row],[Fondstype]]="Aksjefond","A",IF(Tabell4[[#This Row],[Fondstype]]="Rentefond","R",IF(Tabell4[[#This Row],[Fondstype]]="Kombinasjonsfond","K",IF(Tabell4[[#This Row],[Fondstype]]="Indeksfond","I",))))</f>
        <v>K</v>
      </c>
    </row>
    <row r="56" spans="1:20" x14ac:dyDescent="0.25">
      <c r="A56" s="28" t="s">
        <v>217</v>
      </c>
      <c r="B56" s="28" t="s">
        <v>41</v>
      </c>
      <c r="C56" s="30">
        <v>0.01</v>
      </c>
      <c r="D56" s="31">
        <v>0.01</v>
      </c>
      <c r="E56" s="31">
        <f t="shared" si="3"/>
        <v>0.02</v>
      </c>
      <c r="F56" s="38"/>
      <c r="G56" s="28" t="s">
        <v>362</v>
      </c>
      <c r="H56" s="28" t="s">
        <v>363</v>
      </c>
      <c r="I56" s="28" t="s">
        <v>347</v>
      </c>
      <c r="J56" s="32" t="s">
        <v>523</v>
      </c>
      <c r="K56" s="31">
        <v>0.01</v>
      </c>
      <c r="L56"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56" s="30">
        <f t="shared" si="4"/>
        <v>1.4E-2</v>
      </c>
      <c r="N56" s="39"/>
      <c r="O56" s="37" t="str">
        <f>IF('Gammel-Ny'!$Q56=0,"Uendret",IF('Gammel-Ny'!$Q56&gt;0,"Dyrere",IF('Gammel-Ny'!$Q56&lt;0,"Billigere",0)))</f>
        <v>Billigere</v>
      </c>
      <c r="P56" s="38"/>
      <c r="Q56" s="33">
        <f t="shared" si="5"/>
        <v>-6.0000000000000001E-3</v>
      </c>
      <c r="R56" s="65">
        <f>'Gammel-Ny'!$M56-'Gammel-Ny'!$E56</f>
        <v>-6.0000000000000001E-3</v>
      </c>
      <c r="S56" s="50" t="str">
        <f>IF('Gammel-Ny'!$R56=0,"uendret",IF('Gammel-Ny'!$R56&gt;0,"Dyrere",IF('Gammel-Ny'!$R56&lt;0,"Billigere",0)))</f>
        <v>Billigere</v>
      </c>
      <c r="T56" s="50" t="str">
        <f>IF(Tabell4[[#This Row],[Fondstype]]="Aksjefond","A",IF(Tabell4[[#This Row],[Fondstype]]="Rentefond","R",IF(Tabell4[[#This Row],[Fondstype]]="Kombinasjonsfond","K",IF(Tabell4[[#This Row],[Fondstype]]="Indeksfond","I",))))</f>
        <v>A</v>
      </c>
    </row>
    <row r="57" spans="1:20" x14ac:dyDescent="0.25">
      <c r="A57" s="28" t="s">
        <v>218</v>
      </c>
      <c r="B57" s="28" t="s">
        <v>42</v>
      </c>
      <c r="C57" s="30">
        <v>0.01</v>
      </c>
      <c r="D57" s="31">
        <v>0.01</v>
      </c>
      <c r="E57" s="31">
        <f t="shared" si="3"/>
        <v>0.02</v>
      </c>
      <c r="F57" s="38"/>
      <c r="G57" s="28" t="s">
        <v>364</v>
      </c>
      <c r="H57" s="28" t="s">
        <v>365</v>
      </c>
      <c r="I57" s="28" t="s">
        <v>347</v>
      </c>
      <c r="J57" s="32" t="s">
        <v>523</v>
      </c>
      <c r="K57" s="31">
        <v>0.01</v>
      </c>
      <c r="L57"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57" s="30">
        <f t="shared" si="4"/>
        <v>1.4E-2</v>
      </c>
      <c r="N57" s="39"/>
      <c r="O57" s="37" t="str">
        <f>IF('Gammel-Ny'!$Q57=0,"Uendret",IF('Gammel-Ny'!$Q57&gt;0,"Dyrere",IF('Gammel-Ny'!$Q57&lt;0,"Billigere",0)))</f>
        <v>Billigere</v>
      </c>
      <c r="P57" s="38"/>
      <c r="Q57" s="33">
        <f t="shared" si="5"/>
        <v>-6.0000000000000001E-3</v>
      </c>
      <c r="R57" s="65">
        <f>'Gammel-Ny'!$M57-'Gammel-Ny'!$E57</f>
        <v>-6.0000000000000001E-3</v>
      </c>
      <c r="S57" s="50" t="str">
        <f>IF('Gammel-Ny'!$R57=0,"uendret",IF('Gammel-Ny'!$R57&gt;0,"Dyrere",IF('Gammel-Ny'!$R57&lt;0,"Billigere",0)))</f>
        <v>Billigere</v>
      </c>
      <c r="T57" s="50" t="str">
        <f>IF(Tabell4[[#This Row],[Fondstype]]="Aksjefond","A",IF(Tabell4[[#This Row],[Fondstype]]="Rentefond","R",IF(Tabell4[[#This Row],[Fondstype]]="Kombinasjonsfond","K",IF(Tabell4[[#This Row],[Fondstype]]="Indeksfond","I",))))</f>
        <v>A</v>
      </c>
    </row>
    <row r="58" spans="1:20" x14ac:dyDescent="0.25">
      <c r="A58" s="28"/>
      <c r="B58" s="28"/>
      <c r="C58" s="30"/>
      <c r="D58" s="31"/>
      <c r="E58" s="31"/>
      <c r="F58" s="38"/>
      <c r="G58" s="28"/>
      <c r="H58" s="28"/>
      <c r="I58" s="35"/>
      <c r="J58" s="32"/>
      <c r="K58" s="31"/>
      <c r="L58" s="31"/>
      <c r="M58" s="30"/>
      <c r="N58" s="39"/>
      <c r="O58" s="37"/>
      <c r="P58" s="38"/>
      <c r="Q58" s="33"/>
      <c r="R58" s="65"/>
      <c r="S58" s="50"/>
      <c r="T58" s="50"/>
    </row>
    <row r="59" spans="1:20" x14ac:dyDescent="0.25">
      <c r="A59" s="28" t="s">
        <v>278</v>
      </c>
      <c r="B59" s="28" t="s">
        <v>51</v>
      </c>
      <c r="C59" s="30">
        <v>3.8500000000000001E-3</v>
      </c>
      <c r="D59" s="31">
        <v>1.6499999999999998E-3</v>
      </c>
      <c r="E59" s="31">
        <f t="shared" si="3"/>
        <v>5.4999999999999997E-3</v>
      </c>
      <c r="F59" s="38"/>
      <c r="G59" s="28" t="s">
        <v>366</v>
      </c>
      <c r="H59" s="28" t="s">
        <v>367</v>
      </c>
      <c r="I59" s="28" t="s">
        <v>347</v>
      </c>
      <c r="J59" s="32" t="s">
        <v>577</v>
      </c>
      <c r="K59" s="31">
        <v>4.0000000000000001E-3</v>
      </c>
      <c r="L59" s="31">
        <f>IF(Tabell4[[#This Row],[Fondstype]]="Aksjefond",'Formidlingshonorar til bank'!$B$8,IF(Tabell4[[#This Row],[Fondstype]]="Rentefond",'Formidlingshonorar til bank'!$B$26,IF(Tabell4[[#This Row],[Fondstype]]="Indeksfond",'Formidlingshonorar til bank'!$B$17,IF(Tabell4[[#This Row],[Fondstype]]="Kombinasjonsfond",'Formidlingshonorar til bank'!$B$35))))</f>
        <v>3.0000000000000001E-3</v>
      </c>
      <c r="M59" s="30">
        <f t="shared" si="4"/>
        <v>7.0000000000000001E-3</v>
      </c>
      <c r="N59" s="39"/>
      <c r="O59" s="37" t="str">
        <f>IF('Gammel-Ny'!$Q59=0,"Uendret",IF('Gammel-Ny'!$Q59&gt;0,"Dyrere",IF('Gammel-Ny'!$Q59&lt;0,"Billigere",0)))</f>
        <v>Dyrere</v>
      </c>
      <c r="P59" s="38"/>
      <c r="Q59" s="33">
        <f t="shared" si="5"/>
        <v>1.3500000000000003E-3</v>
      </c>
      <c r="R59" s="65">
        <f>'Gammel-Ny'!$M59-'Gammel-Ny'!$E59</f>
        <v>1.5000000000000005E-3</v>
      </c>
      <c r="S59" s="50" t="str">
        <f>IF('Gammel-Ny'!$R59=0,"uendret",IF('Gammel-Ny'!$R59&gt;0,"Dyrere",IF('Gammel-Ny'!$R59&lt;0,"Billigere",0)))</f>
        <v>Dyrere</v>
      </c>
      <c r="T59" s="50" t="str">
        <f>IF(Tabell4[[#This Row],[Fondstype]]="Aksjefond","A",IF(Tabell4[[#This Row],[Fondstype]]="Rentefond","R",IF(Tabell4[[#This Row],[Fondstype]]="Kombinasjonsfond","K",IF(Tabell4[[#This Row],[Fondstype]]="Indeksfond","I",))))</f>
        <v>K</v>
      </c>
    </row>
    <row r="60" spans="1:20" x14ac:dyDescent="0.25">
      <c r="A60" s="28" t="s">
        <v>279</v>
      </c>
      <c r="B60" s="28" t="s">
        <v>52</v>
      </c>
      <c r="C60" s="30">
        <v>8.4000000000000012E-3</v>
      </c>
      <c r="D60" s="31">
        <v>3.5999999999999999E-3</v>
      </c>
      <c r="E60" s="31">
        <f t="shared" si="3"/>
        <v>1.2E-2</v>
      </c>
      <c r="F60" s="38"/>
      <c r="G60" s="28" t="s">
        <v>368</v>
      </c>
      <c r="H60" s="28" t="s">
        <v>553</v>
      </c>
      <c r="I60" s="28" t="s">
        <v>347</v>
      </c>
      <c r="J60" s="32" t="s">
        <v>523</v>
      </c>
      <c r="K60" s="31">
        <v>1.0500000000000001E-2</v>
      </c>
      <c r="L60"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60" s="30">
        <f t="shared" si="4"/>
        <v>1.4500000000000001E-2</v>
      </c>
      <c r="N60" s="39"/>
      <c r="O60" s="37" t="str">
        <f>IF('Gammel-Ny'!$Q60=0,"Uendret",IF('Gammel-Ny'!$Q60&gt;0,"Dyrere",IF('Gammel-Ny'!$Q60&lt;0,"Billigere",0)))</f>
        <v>Dyrere</v>
      </c>
      <c r="P60" s="38"/>
      <c r="Q60" s="33">
        <f t="shared" si="5"/>
        <v>4.0000000000000018E-4</v>
      </c>
      <c r="R60" s="65">
        <f>'Gammel-Ny'!$M60-'Gammel-Ny'!$E60</f>
        <v>2.5000000000000005E-3</v>
      </c>
      <c r="S60" s="50" t="str">
        <f>IF('Gammel-Ny'!$R60=0,"uendret",IF('Gammel-Ny'!$R60&gt;0,"Dyrere",IF('Gammel-Ny'!$R60&lt;0,"Billigere",0)))</f>
        <v>Dyrere</v>
      </c>
      <c r="T60" s="50" t="str">
        <f>IF(Tabell4[[#This Row],[Fondstype]]="Aksjefond","A",IF(Tabell4[[#This Row],[Fondstype]]="Rentefond","R",IF(Tabell4[[#This Row],[Fondstype]]="Kombinasjonsfond","K",IF(Tabell4[[#This Row],[Fondstype]]="Indeksfond","I",))))</f>
        <v>A</v>
      </c>
    </row>
    <row r="61" spans="1:20" x14ac:dyDescent="0.25">
      <c r="A61" s="28" t="s">
        <v>280</v>
      </c>
      <c r="B61" s="28" t="s">
        <v>53</v>
      </c>
      <c r="C61" s="30">
        <v>5.6000000000000008E-3</v>
      </c>
      <c r="D61" s="31">
        <v>2.3999999999999998E-3</v>
      </c>
      <c r="E61" s="31">
        <f t="shared" si="3"/>
        <v>8.0000000000000002E-3</v>
      </c>
      <c r="F61" s="38"/>
      <c r="G61" s="28" t="s">
        <v>369</v>
      </c>
      <c r="H61" s="28" t="s">
        <v>370</v>
      </c>
      <c r="I61" s="28" t="s">
        <v>347</v>
      </c>
      <c r="J61" s="32" t="s">
        <v>577</v>
      </c>
      <c r="K61" s="31">
        <v>6.4999999999999997E-3</v>
      </c>
      <c r="L61" s="31">
        <f>IF(Tabell4[[#This Row],[Fondstype]]="Aksjefond",'Formidlingshonorar til bank'!$B$8,IF(Tabell4[[#This Row],[Fondstype]]="Rentefond",'Formidlingshonorar til bank'!$B$26,IF(Tabell4[[#This Row],[Fondstype]]="Indeksfond",'Formidlingshonorar til bank'!$B$17,IF(Tabell4[[#This Row],[Fondstype]]="Kombinasjonsfond",'Formidlingshonorar til bank'!$B$35))))</f>
        <v>3.0000000000000001E-3</v>
      </c>
      <c r="M61" s="30">
        <f t="shared" si="4"/>
        <v>9.4999999999999998E-3</v>
      </c>
      <c r="N61" s="39"/>
      <c r="O61" s="37" t="str">
        <f>IF('Gammel-Ny'!$Q61=0,"Uendret",IF('Gammel-Ny'!$Q61&gt;0,"Dyrere",IF('Gammel-Ny'!$Q61&lt;0,"Billigere",0)))</f>
        <v>Dyrere</v>
      </c>
      <c r="P61" s="38"/>
      <c r="Q61" s="33">
        <f t="shared" si="5"/>
        <v>6.0000000000000027E-4</v>
      </c>
      <c r="R61" s="65">
        <f>'Gammel-Ny'!$M61-'Gammel-Ny'!$E61</f>
        <v>1.4999999999999996E-3</v>
      </c>
      <c r="S61" s="50" t="str">
        <f>IF('Gammel-Ny'!$R61=0,"uendret",IF('Gammel-Ny'!$R61&gt;0,"Dyrere",IF('Gammel-Ny'!$R61&lt;0,"Billigere",0)))</f>
        <v>Dyrere</v>
      </c>
      <c r="T61" s="50" t="str">
        <f>IF(Tabell4[[#This Row],[Fondstype]]="Aksjefond","A",IF(Tabell4[[#This Row],[Fondstype]]="Rentefond","R",IF(Tabell4[[#This Row],[Fondstype]]="Kombinasjonsfond","K",IF(Tabell4[[#This Row],[Fondstype]]="Indeksfond","I",))))</f>
        <v>K</v>
      </c>
    </row>
    <row r="62" spans="1:20" x14ac:dyDescent="0.25">
      <c r="A62" s="28" t="s">
        <v>281</v>
      </c>
      <c r="B62" s="28" t="s">
        <v>54</v>
      </c>
      <c r="C62" s="30">
        <v>6.6499999999999997E-3</v>
      </c>
      <c r="D62" s="31">
        <v>2.8499999999999997E-3</v>
      </c>
      <c r="E62" s="31">
        <f t="shared" si="3"/>
        <v>9.4999999999999998E-3</v>
      </c>
      <c r="F62" s="38"/>
      <c r="G62" s="28" t="s">
        <v>371</v>
      </c>
      <c r="H62" s="28" t="s">
        <v>372</v>
      </c>
      <c r="I62" s="28" t="s">
        <v>347</v>
      </c>
      <c r="J62" s="32" t="s">
        <v>577</v>
      </c>
      <c r="K62" s="31">
        <v>8.0000000000000002E-3</v>
      </c>
      <c r="L62" s="31">
        <f>IF(Tabell4[[#This Row],[Fondstype]]="Aksjefond",'Formidlingshonorar til bank'!$B$8,IF(Tabell4[[#This Row],[Fondstype]]="Rentefond",'Formidlingshonorar til bank'!$B$26,IF(Tabell4[[#This Row],[Fondstype]]="Indeksfond",'Formidlingshonorar til bank'!$B$17,IF(Tabell4[[#This Row],[Fondstype]]="Kombinasjonsfond",'Formidlingshonorar til bank'!$B$35))))</f>
        <v>3.0000000000000001E-3</v>
      </c>
      <c r="M62" s="30">
        <f t="shared" si="4"/>
        <v>1.0999999999999999E-2</v>
      </c>
      <c r="N62" s="39"/>
      <c r="O62" s="37" t="str">
        <f>IF('Gammel-Ny'!$Q62=0,"Uendret",IF('Gammel-Ny'!$Q62&gt;0,"Dyrere",IF('Gammel-Ny'!$Q62&lt;0,"Billigere",0)))</f>
        <v>Dyrere</v>
      </c>
      <c r="P62" s="38"/>
      <c r="Q62" s="33">
        <f t="shared" si="5"/>
        <v>1.5000000000000039E-4</v>
      </c>
      <c r="R62" s="65">
        <f>'Gammel-Ny'!$M62-'Gammel-Ny'!$E62</f>
        <v>1.4999999999999996E-3</v>
      </c>
      <c r="S62" s="50" t="str">
        <f>IF('Gammel-Ny'!$R62=0,"uendret",IF('Gammel-Ny'!$R62&gt;0,"Dyrere",IF('Gammel-Ny'!$R62&lt;0,"Billigere",0)))</f>
        <v>Dyrere</v>
      </c>
      <c r="T62" s="50" t="str">
        <f>IF(Tabell4[[#This Row],[Fondstype]]="Aksjefond","A",IF(Tabell4[[#This Row],[Fondstype]]="Rentefond","R",IF(Tabell4[[#This Row],[Fondstype]]="Kombinasjonsfond","K",IF(Tabell4[[#This Row],[Fondstype]]="Indeksfond","I",))))</f>
        <v>K</v>
      </c>
    </row>
    <row r="63" spans="1:20" x14ac:dyDescent="0.25">
      <c r="A63" s="28" t="s">
        <v>282</v>
      </c>
      <c r="B63" s="28" t="s">
        <v>55</v>
      </c>
      <c r="C63" s="30">
        <v>7.7000000000000002E-3</v>
      </c>
      <c r="D63" s="31">
        <v>3.2999999999999995E-3</v>
      </c>
      <c r="E63" s="31">
        <f t="shared" si="3"/>
        <v>1.0999999999999999E-2</v>
      </c>
      <c r="F63" s="38"/>
      <c r="G63" s="25" t="s">
        <v>373</v>
      </c>
      <c r="H63" s="28" t="s">
        <v>374</v>
      </c>
      <c r="I63" s="28" t="s">
        <v>347</v>
      </c>
      <c r="J63" s="32" t="s">
        <v>577</v>
      </c>
      <c r="K63" s="31">
        <v>9.4999999999999998E-3</v>
      </c>
      <c r="L63" s="31">
        <f>IF(Tabell4[[#This Row],[Fondstype]]="Aksjefond",'Formidlingshonorar til bank'!$B$8,IF(Tabell4[[#This Row],[Fondstype]]="Rentefond",'Formidlingshonorar til bank'!$B$26,IF(Tabell4[[#This Row],[Fondstype]]="Indeksfond",'Formidlingshonorar til bank'!$B$17,IF(Tabell4[[#This Row],[Fondstype]]="Kombinasjonsfond",'Formidlingshonorar til bank'!$B$35))))</f>
        <v>3.0000000000000001E-3</v>
      </c>
      <c r="M63" s="30">
        <f t="shared" si="4"/>
        <v>1.2500000000000001E-2</v>
      </c>
      <c r="N63" s="39"/>
      <c r="O63" s="37" t="str">
        <f>IF('Gammel-Ny'!$Q63=0,"Uendret",IF('Gammel-Ny'!$Q63&gt;0,"Dyrere",IF('Gammel-Ny'!$Q63&lt;0,"Billigere",0)))</f>
        <v>Billigere</v>
      </c>
      <c r="P63" s="38"/>
      <c r="Q63" s="33">
        <f t="shared" si="5"/>
        <v>-2.9999999999999949E-4</v>
      </c>
      <c r="R63" s="65">
        <f>'Gammel-Ny'!$M63-'Gammel-Ny'!$E63</f>
        <v>1.5000000000000013E-3</v>
      </c>
      <c r="S63" s="50" t="str">
        <f>IF('Gammel-Ny'!$R63=0,"uendret",IF('Gammel-Ny'!$R63&gt;0,"Dyrere",IF('Gammel-Ny'!$R63&lt;0,"Billigere",0)))</f>
        <v>Dyrere</v>
      </c>
      <c r="T63" s="50" t="str">
        <f>IF(Tabell4[[#This Row],[Fondstype]]="Aksjefond","A",IF(Tabell4[[#This Row],[Fondstype]]="Rentefond","R",IF(Tabell4[[#This Row],[Fondstype]]="Kombinasjonsfond","K",IF(Tabell4[[#This Row],[Fondstype]]="Indeksfond","I",))))</f>
        <v>K</v>
      </c>
    </row>
    <row r="64" spans="1:20" x14ac:dyDescent="0.25">
      <c r="A64" s="28" t="s">
        <v>10</v>
      </c>
      <c r="B64" s="28" t="s">
        <v>56</v>
      </c>
      <c r="C64" s="30">
        <v>2.5000000000000001E-3</v>
      </c>
      <c r="D64" s="31">
        <v>2.5000000000000001E-3</v>
      </c>
      <c r="E64" s="31">
        <f t="shared" si="3"/>
        <v>5.0000000000000001E-3</v>
      </c>
      <c r="F64" s="38"/>
      <c r="G64" s="25" t="s">
        <v>375</v>
      </c>
      <c r="H64" s="25" t="s">
        <v>376</v>
      </c>
      <c r="I64" s="28" t="s">
        <v>347</v>
      </c>
      <c r="J64" s="32" t="s">
        <v>343</v>
      </c>
      <c r="K64" s="31">
        <v>3.5000000000000001E-3</v>
      </c>
      <c r="L64" s="31">
        <f>IF(Tabell4[[#This Row],[Fondstype]]="Aksjefond",'Formidlingshonorar til bank'!$B$8,IF(Tabell4[[#This Row],[Fondstype]]="Rentefond",'Formidlingshonorar til bank'!$B$26,IF(Tabell4[[#This Row],[Fondstype]]="Indeksfond",'Formidlingshonorar til bank'!$B$17,IF(Tabell4[[#This Row],[Fondstype]]="Kombinasjonsfond",'Formidlingshonorar til bank'!$B$35))))</f>
        <v>2E-3</v>
      </c>
      <c r="M64" s="30">
        <f t="shared" si="4"/>
        <v>5.4999999999999997E-3</v>
      </c>
      <c r="N64" s="39"/>
      <c r="O64" s="37" t="str">
        <f>IF('Gammel-Ny'!$Q64=0,"Uendret",IF('Gammel-Ny'!$Q64&gt;0,"Dyrere",IF('Gammel-Ny'!$Q64&lt;0,"Billigere",0)))</f>
        <v>Billigere</v>
      </c>
      <c r="P64" s="38"/>
      <c r="Q64" s="33">
        <f t="shared" si="5"/>
        <v>-5.0000000000000001E-4</v>
      </c>
      <c r="R64" s="65">
        <f>'Gammel-Ny'!$M64-'Gammel-Ny'!$E64</f>
        <v>4.9999999999999958E-4</v>
      </c>
      <c r="S64" s="50" t="str">
        <f>IF('Gammel-Ny'!$R64=0,"uendret",IF('Gammel-Ny'!$R64&gt;0,"Dyrere",IF('Gammel-Ny'!$R64&lt;0,"Billigere",0)))</f>
        <v>Dyrere</v>
      </c>
      <c r="T64" s="50" t="str">
        <f>IF(Tabell4[[#This Row],[Fondstype]]="Aksjefond","A",IF(Tabell4[[#This Row],[Fondstype]]="Rentefond","R",IF(Tabell4[[#This Row],[Fondstype]]="Kombinasjonsfond","K",IF(Tabell4[[#This Row],[Fondstype]]="Indeksfond","I",))))</f>
        <v>R</v>
      </c>
    </row>
    <row r="65" spans="1:20" x14ac:dyDescent="0.25">
      <c r="A65" s="28" t="s">
        <v>283</v>
      </c>
      <c r="B65" s="28" t="s">
        <v>58</v>
      </c>
      <c r="C65" s="30">
        <v>3.0100000000000001E-3</v>
      </c>
      <c r="D65" s="31">
        <v>1.2899999999999999E-3</v>
      </c>
      <c r="E65" s="31">
        <f t="shared" si="3"/>
        <v>4.3E-3</v>
      </c>
      <c r="F65" s="38"/>
      <c r="G65" s="28" t="s">
        <v>552</v>
      </c>
      <c r="H65" s="28"/>
      <c r="I65" s="28"/>
      <c r="J65" s="32" t="s">
        <v>523</v>
      </c>
      <c r="K65" s="31">
        <f>C65</f>
        <v>3.0100000000000001E-3</v>
      </c>
      <c r="L65" s="31">
        <f>D65</f>
        <v>1.2899999999999999E-3</v>
      </c>
      <c r="M65" s="30">
        <f t="shared" si="4"/>
        <v>4.3E-3</v>
      </c>
      <c r="N65" s="39"/>
      <c r="O65" s="37" t="str">
        <f>IF('Gammel-Ny'!$Q65=0,"Uendret",IF('Gammel-Ny'!$Q65&gt;0,"Dyrere",IF('Gammel-Ny'!$Q65&lt;0,"Billigere",0)))</f>
        <v>Uendret</v>
      </c>
      <c r="P65" s="38"/>
      <c r="Q65" s="33">
        <f t="shared" si="5"/>
        <v>0</v>
      </c>
      <c r="R65" s="65">
        <f>'Gammel-Ny'!$M65-'Gammel-Ny'!$E65</f>
        <v>0</v>
      </c>
      <c r="S65" s="50" t="str">
        <f>IF('Gammel-Ny'!$R65=0,"uendret",IF('Gammel-Ny'!$R65&gt;0,"Dyrere",IF('Gammel-Ny'!$R65&lt;0,"Billigere",0)))</f>
        <v>uendret</v>
      </c>
      <c r="T65" s="50" t="str">
        <f>IF(Tabell4[[#This Row],[Fondstype]]="Aksjefond","A",IF(Tabell4[[#This Row],[Fondstype]]="Rentefond","R",IF(Tabell4[[#This Row],[Fondstype]]="Kombinasjonsfond","K",IF(Tabell4[[#This Row],[Fondstype]]="Indeksfond","I",))))</f>
        <v>A</v>
      </c>
    </row>
    <row r="66" spans="1:20" x14ac:dyDescent="0.25">
      <c r="A66" s="28" t="s">
        <v>326</v>
      </c>
      <c r="B66" s="28" t="s">
        <v>327</v>
      </c>
      <c r="C66" s="30">
        <v>1.0500000000000001E-2</v>
      </c>
      <c r="D66" s="31">
        <v>1.5E-3</v>
      </c>
      <c r="E66" s="31">
        <f t="shared" si="3"/>
        <v>1.2E-2</v>
      </c>
      <c r="F66" s="38"/>
      <c r="G66" s="25" t="s">
        <v>377</v>
      </c>
      <c r="H66" s="28" t="s">
        <v>378</v>
      </c>
      <c r="I66" s="28" t="s">
        <v>347</v>
      </c>
      <c r="J66" s="32" t="s">
        <v>523</v>
      </c>
      <c r="K66" s="31">
        <v>8.5000000000000006E-3</v>
      </c>
      <c r="L66"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66" s="30">
        <f t="shared" si="4"/>
        <v>1.2500000000000001E-2</v>
      </c>
      <c r="N66" s="39"/>
      <c r="O66" s="37" t="str">
        <f>IF('Gammel-Ny'!$Q66=0,"Uendret",IF('Gammel-Ny'!$Q66&gt;0,"Dyrere",IF('Gammel-Ny'!$Q66&lt;0,"Billigere",0)))</f>
        <v>Dyrere</v>
      </c>
      <c r="P66" s="38"/>
      <c r="Q66" s="33">
        <f t="shared" si="5"/>
        <v>2.5000000000000001E-3</v>
      </c>
      <c r="R66" s="65">
        <f>'Gammel-Ny'!$M66-'Gammel-Ny'!$E66</f>
        <v>5.0000000000000044E-4</v>
      </c>
      <c r="S66" s="50" t="str">
        <f>IF('Gammel-Ny'!$R66=0,"uendret",IF('Gammel-Ny'!$R66&gt;0,"Dyrere",IF('Gammel-Ny'!$R66&lt;0,"Billigere",0)))</f>
        <v>Dyrere</v>
      </c>
      <c r="T66" s="50" t="str">
        <f>IF(Tabell4[[#This Row],[Fondstype]]="Aksjefond","A",IF(Tabell4[[#This Row],[Fondstype]]="Rentefond","R",IF(Tabell4[[#This Row],[Fondstype]]="Kombinasjonsfond","K",IF(Tabell4[[#This Row],[Fondstype]]="Indeksfond","I",))))</f>
        <v>A</v>
      </c>
    </row>
    <row r="67" spans="1:20" x14ac:dyDescent="0.25">
      <c r="A67" s="28" t="s">
        <v>284</v>
      </c>
      <c r="B67" s="28" t="s">
        <v>59</v>
      </c>
      <c r="C67" s="30">
        <v>2.1000000000000003E-3</v>
      </c>
      <c r="D67" s="31">
        <v>8.9999999999999998E-4</v>
      </c>
      <c r="E67" s="31">
        <f t="shared" si="3"/>
        <v>3.0000000000000001E-3</v>
      </c>
      <c r="F67" s="38"/>
      <c r="G67" s="25" t="s">
        <v>379</v>
      </c>
      <c r="H67" s="28" t="s">
        <v>380</v>
      </c>
      <c r="I67" s="28" t="s">
        <v>347</v>
      </c>
      <c r="J67" s="32" t="s">
        <v>342</v>
      </c>
      <c r="K67" s="31">
        <v>1E-3</v>
      </c>
      <c r="L67"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67" s="30">
        <f t="shared" si="4"/>
        <v>5.0000000000000001E-3</v>
      </c>
      <c r="N67" s="39"/>
      <c r="O67" s="37" t="str">
        <f>IF('Gammel-Ny'!$Q67=0,"Uendret",IF('Gammel-Ny'!$Q67&gt;0,"Dyrere",IF('Gammel-Ny'!$Q67&lt;0,"Billigere",0)))</f>
        <v>Dyrere</v>
      </c>
      <c r="P67" s="38"/>
      <c r="Q67" s="33">
        <f t="shared" si="5"/>
        <v>3.1000000000000003E-3</v>
      </c>
      <c r="R67" s="65">
        <f>'Gammel-Ny'!$M67-'Gammel-Ny'!$E67</f>
        <v>2E-3</v>
      </c>
      <c r="S67" s="50" t="str">
        <f>IF('Gammel-Ny'!$R67=0,"uendret",IF('Gammel-Ny'!$R67&gt;0,"Dyrere",IF('Gammel-Ny'!$R67&lt;0,"Billigere",0)))</f>
        <v>Dyrere</v>
      </c>
      <c r="T67" s="50" t="str">
        <f>IF(Tabell4[[#This Row],[Fondstype]]="Aksjefond","A",IF(Tabell4[[#This Row],[Fondstype]]="Rentefond","R",IF(Tabell4[[#This Row],[Fondstype]]="Kombinasjonsfond","K",IF(Tabell4[[#This Row],[Fondstype]]="Indeksfond","I",))))</f>
        <v>I</v>
      </c>
    </row>
    <row r="68" spans="1:20" x14ac:dyDescent="0.25">
      <c r="A68" s="28" t="s">
        <v>285</v>
      </c>
      <c r="B68" s="28" t="s">
        <v>60</v>
      </c>
      <c r="C68" s="30">
        <v>8.4000000000000012E-3</v>
      </c>
      <c r="D68" s="31">
        <v>3.5999999999999999E-3</v>
      </c>
      <c r="E68" s="31">
        <f t="shared" si="3"/>
        <v>1.2E-2</v>
      </c>
      <c r="F68" s="38"/>
      <c r="G68" s="25" t="s">
        <v>381</v>
      </c>
      <c r="H68" s="28" t="s">
        <v>382</v>
      </c>
      <c r="I68" s="28" t="s">
        <v>347</v>
      </c>
      <c r="J68" s="32" t="s">
        <v>523</v>
      </c>
      <c r="K68" s="31">
        <v>8.5000000000000006E-3</v>
      </c>
      <c r="L68"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68" s="30">
        <f t="shared" si="4"/>
        <v>1.2500000000000001E-2</v>
      </c>
      <c r="N68" s="39"/>
      <c r="O68" s="37" t="str">
        <f>IF('Gammel-Ny'!$Q68=0,"Uendret",IF('Gammel-Ny'!$Q68&gt;0,"Dyrere",IF('Gammel-Ny'!$Q68&lt;0,"Billigere",0)))</f>
        <v>Dyrere</v>
      </c>
      <c r="P68" s="38"/>
      <c r="Q68" s="33">
        <f t="shared" si="5"/>
        <v>4.0000000000000018E-4</v>
      </c>
      <c r="R68" s="65">
        <f>'Gammel-Ny'!$M68-'Gammel-Ny'!$E68</f>
        <v>5.0000000000000044E-4</v>
      </c>
      <c r="S68" s="50" t="str">
        <f>IF('Gammel-Ny'!$R68=0,"uendret",IF('Gammel-Ny'!$R68&gt;0,"Dyrere",IF('Gammel-Ny'!$R68&lt;0,"Billigere",0)))</f>
        <v>Dyrere</v>
      </c>
      <c r="T68" s="50" t="str">
        <f>IF(Tabell4[[#This Row],[Fondstype]]="Aksjefond","A",IF(Tabell4[[#This Row],[Fondstype]]="Rentefond","R",IF(Tabell4[[#This Row],[Fondstype]]="Kombinasjonsfond","K",IF(Tabell4[[#This Row],[Fondstype]]="Indeksfond","I",))))</f>
        <v>A</v>
      </c>
    </row>
    <row r="69" spans="1:20" x14ac:dyDescent="0.25">
      <c r="A69" s="28" t="s">
        <v>286</v>
      </c>
      <c r="B69" s="28" t="s">
        <v>186</v>
      </c>
      <c r="C69" s="30">
        <v>6.9999999999999999E-4</v>
      </c>
      <c r="D69" s="31">
        <v>8.0000000000000004E-4</v>
      </c>
      <c r="E69" s="31">
        <f t="shared" si="3"/>
        <v>1.5E-3</v>
      </c>
      <c r="F69" s="38"/>
      <c r="G69" s="28" t="s">
        <v>552</v>
      </c>
      <c r="H69" s="28"/>
      <c r="I69" s="28"/>
      <c r="J69" s="32" t="s">
        <v>343</v>
      </c>
      <c r="K69" s="31">
        <f>C69</f>
        <v>6.9999999999999999E-4</v>
      </c>
      <c r="L69" s="31">
        <f>D69</f>
        <v>8.0000000000000004E-4</v>
      </c>
      <c r="M69" s="30">
        <f t="shared" si="4"/>
        <v>1.5E-3</v>
      </c>
      <c r="N69" s="39"/>
      <c r="O69" s="37" t="str">
        <f>IF('Gammel-Ny'!$Q69=0,"Uendret",IF('Gammel-Ny'!$Q69&gt;0,"Dyrere",IF('Gammel-Ny'!$Q69&lt;0,"Billigere",0)))</f>
        <v>Uendret</v>
      </c>
      <c r="P69" s="38"/>
      <c r="Q69" s="33">
        <f t="shared" si="5"/>
        <v>0</v>
      </c>
      <c r="R69" s="65">
        <f>'Gammel-Ny'!$M69-'Gammel-Ny'!$E69</f>
        <v>0</v>
      </c>
      <c r="S69" s="50" t="str">
        <f>IF('Gammel-Ny'!$R69=0,"uendret",IF('Gammel-Ny'!$R69&gt;0,"Dyrere",IF('Gammel-Ny'!$R69&lt;0,"Billigere",0)))</f>
        <v>uendret</v>
      </c>
      <c r="T69" s="50" t="str">
        <f>IF(Tabell4[[#This Row],[Fondstype]]="Aksjefond","A",IF(Tabell4[[#This Row],[Fondstype]]="Rentefond","R",IF(Tabell4[[#This Row],[Fondstype]]="Kombinasjonsfond","K",IF(Tabell4[[#This Row],[Fondstype]]="Indeksfond","I",))))</f>
        <v>R</v>
      </c>
    </row>
    <row r="70" spans="1:20" x14ac:dyDescent="0.25">
      <c r="A70" s="28" t="s">
        <v>224</v>
      </c>
      <c r="B70" s="28" t="s">
        <v>57</v>
      </c>
      <c r="C70" s="30">
        <v>1.2999999999999999E-2</v>
      </c>
      <c r="D70" s="31">
        <v>5.5999999999999999E-3</v>
      </c>
      <c r="E70" s="31">
        <f t="shared" si="3"/>
        <v>1.8599999999999998E-2</v>
      </c>
      <c r="F70" s="38"/>
      <c r="G70" s="25" t="s">
        <v>385</v>
      </c>
      <c r="H70" s="28" t="s">
        <v>386</v>
      </c>
      <c r="I70" s="28" t="s">
        <v>347</v>
      </c>
      <c r="J70" s="32" t="s">
        <v>523</v>
      </c>
      <c r="K70" s="31">
        <v>8.5000000000000006E-3</v>
      </c>
      <c r="L70"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70" s="30">
        <f t="shared" si="4"/>
        <v>1.2500000000000001E-2</v>
      </c>
      <c r="N70" s="39"/>
      <c r="O70" s="37" t="str">
        <f>IF('Gammel-Ny'!$Q70=0,"Uendret",IF('Gammel-Ny'!$Q70&gt;0,"Dyrere",IF('Gammel-Ny'!$Q70&lt;0,"Billigere",0)))</f>
        <v>Billigere</v>
      </c>
      <c r="P70" s="38"/>
      <c r="Q70" s="33">
        <f t="shared" si="5"/>
        <v>-1.5999999999999999E-3</v>
      </c>
      <c r="R70" s="65">
        <f>'Gammel-Ny'!$M70-'Gammel-Ny'!$E70</f>
        <v>-6.0999999999999978E-3</v>
      </c>
      <c r="S70" s="50" t="str">
        <f>IF('Gammel-Ny'!$R70=0,"uendret",IF('Gammel-Ny'!$R70&gt;0,"Dyrere",IF('Gammel-Ny'!$R70&lt;0,"Billigere",0)))</f>
        <v>Billigere</v>
      </c>
      <c r="T70" s="50" t="str">
        <f>IF(Tabell4[[#This Row],[Fondstype]]="Aksjefond","A",IF(Tabell4[[#This Row],[Fondstype]]="Rentefond","R",IF(Tabell4[[#This Row],[Fondstype]]="Kombinasjonsfond","K",IF(Tabell4[[#This Row],[Fondstype]]="Indeksfond","I",))))</f>
        <v>A</v>
      </c>
    </row>
    <row r="71" spans="1:20" x14ac:dyDescent="0.25">
      <c r="A71" s="28" t="s">
        <v>531</v>
      </c>
      <c r="B71" s="28" t="s">
        <v>67</v>
      </c>
      <c r="C71" s="30">
        <v>1.18E-2</v>
      </c>
      <c r="D71" s="31">
        <v>5.0000000000000001E-3</v>
      </c>
      <c r="E71" s="31">
        <f t="shared" si="3"/>
        <v>1.6799999999999999E-2</v>
      </c>
      <c r="F71" s="38"/>
      <c r="G71" s="25" t="s">
        <v>383</v>
      </c>
      <c r="H71" s="28" t="s">
        <v>384</v>
      </c>
      <c r="I71" s="28" t="s">
        <v>347</v>
      </c>
      <c r="J71" s="32" t="s">
        <v>523</v>
      </c>
      <c r="K71" s="31">
        <v>8.5000000000000006E-3</v>
      </c>
      <c r="L71"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71" s="30">
        <f t="shared" si="4"/>
        <v>1.2500000000000001E-2</v>
      </c>
      <c r="N71" s="39"/>
      <c r="O71" s="37" t="str">
        <f>IF('Gammel-Ny'!$Q71=0,"Uendret",IF('Gammel-Ny'!$Q71&gt;0,"Dyrere",IF('Gammel-Ny'!$Q71&lt;0,"Billigere",0)))</f>
        <v>Billigere</v>
      </c>
      <c r="P71" s="38"/>
      <c r="Q71" s="33">
        <f t="shared" si="5"/>
        <v>-1E-3</v>
      </c>
      <c r="R71" s="65">
        <f>'Gammel-Ny'!$M71-'Gammel-Ny'!$E71</f>
        <v>-4.2999999999999983E-3</v>
      </c>
      <c r="S71" s="50" t="str">
        <f>IF('Gammel-Ny'!$R71=0,"uendret",IF('Gammel-Ny'!$R71&gt;0,"Dyrere",IF('Gammel-Ny'!$R71&lt;0,"Billigere",0)))</f>
        <v>Billigere</v>
      </c>
      <c r="T71" s="50" t="str">
        <f>IF(Tabell4[[#This Row],[Fondstype]]="Aksjefond","A",IF(Tabell4[[#This Row],[Fondstype]]="Rentefond","R",IF(Tabell4[[#This Row],[Fondstype]]="Kombinasjonsfond","K",IF(Tabell4[[#This Row],[Fondstype]]="Indeksfond","I",))))</f>
        <v>A</v>
      </c>
    </row>
    <row r="72" spans="1:20" x14ac:dyDescent="0.25">
      <c r="A72" s="28" t="s">
        <v>225</v>
      </c>
      <c r="B72" s="28" t="s">
        <v>143</v>
      </c>
      <c r="C72" s="30">
        <v>1.2800000000000001E-2</v>
      </c>
      <c r="D72" s="31">
        <v>5.4999999999999997E-3</v>
      </c>
      <c r="E72" s="31">
        <f t="shared" si="3"/>
        <v>1.83E-2</v>
      </c>
      <c r="F72" s="38"/>
      <c r="G72" s="28" t="s">
        <v>552</v>
      </c>
      <c r="H72" s="28"/>
      <c r="I72" s="28"/>
      <c r="J72" s="32" t="s">
        <v>523</v>
      </c>
      <c r="K72" s="31">
        <f>C72</f>
        <v>1.2800000000000001E-2</v>
      </c>
      <c r="L72" s="31">
        <f>D72</f>
        <v>5.4999999999999997E-3</v>
      </c>
      <c r="M72" s="30">
        <f t="shared" si="4"/>
        <v>1.83E-2</v>
      </c>
      <c r="N72" s="39"/>
      <c r="O72" s="37" t="str">
        <f>IF('Gammel-Ny'!$Q72=0,"Uendret",IF('Gammel-Ny'!$Q72&gt;0,"Dyrere",IF('Gammel-Ny'!$Q72&lt;0,"Billigere",0)))</f>
        <v>Uendret</v>
      </c>
      <c r="P72" s="38"/>
      <c r="Q72" s="33">
        <f t="shared" si="5"/>
        <v>0</v>
      </c>
      <c r="R72" s="65">
        <f>'Gammel-Ny'!$M72-'Gammel-Ny'!$E72</f>
        <v>0</v>
      </c>
      <c r="S72" s="50" t="str">
        <f>IF('Gammel-Ny'!$R72=0,"uendret",IF('Gammel-Ny'!$R72&gt;0,"Dyrere",IF('Gammel-Ny'!$R72&lt;0,"Billigere",0)))</f>
        <v>uendret</v>
      </c>
      <c r="T72" s="50" t="str">
        <f>IF(Tabell4[[#This Row],[Fondstype]]="Aksjefond","A",IF(Tabell4[[#This Row],[Fondstype]]="Rentefond","R",IF(Tabell4[[#This Row],[Fondstype]]="Kombinasjonsfond","K",IF(Tabell4[[#This Row],[Fondstype]]="Indeksfond","I",))))</f>
        <v>A</v>
      </c>
    </row>
    <row r="73" spans="1:20" x14ac:dyDescent="0.25">
      <c r="A73" s="28" t="s">
        <v>263</v>
      </c>
      <c r="B73" s="28" t="s">
        <v>264</v>
      </c>
      <c r="C73" s="30">
        <v>8.4000000000000012E-3</v>
      </c>
      <c r="D73" s="31">
        <v>3.5999999999999999E-3</v>
      </c>
      <c r="E73" s="31">
        <f t="shared" si="3"/>
        <v>1.2E-2</v>
      </c>
      <c r="F73" s="38"/>
      <c r="G73" s="28" t="s">
        <v>387</v>
      </c>
      <c r="H73" s="28" t="s">
        <v>299</v>
      </c>
      <c r="I73" s="28" t="s">
        <v>347</v>
      </c>
      <c r="J73" s="32" t="s">
        <v>523</v>
      </c>
      <c r="K73" s="31">
        <v>8.5000000000000006E-3</v>
      </c>
      <c r="L73"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73" s="30">
        <f t="shared" si="4"/>
        <v>1.2500000000000001E-2</v>
      </c>
      <c r="N73" s="39"/>
      <c r="O73" s="37" t="str">
        <f>IF('Gammel-Ny'!$Q73=0,"Uendret",IF('Gammel-Ny'!$Q73&gt;0,"Dyrere",IF('Gammel-Ny'!$Q73&lt;0,"Billigere",0)))</f>
        <v>Dyrere</v>
      </c>
      <c r="P73" s="38"/>
      <c r="Q73" s="33">
        <f t="shared" si="5"/>
        <v>4.0000000000000018E-4</v>
      </c>
      <c r="R73" s="65">
        <f>'Gammel-Ny'!$M73-'Gammel-Ny'!$E73</f>
        <v>5.0000000000000044E-4</v>
      </c>
      <c r="S73" s="50" t="str">
        <f>IF('Gammel-Ny'!$R73=0,"uendret",IF('Gammel-Ny'!$R73&gt;0,"Dyrere",IF('Gammel-Ny'!$R73&lt;0,"Billigere",0)))</f>
        <v>Dyrere</v>
      </c>
      <c r="T73" s="50" t="str">
        <f>IF(Tabell4[[#This Row],[Fondstype]]="Aksjefond","A",IF(Tabell4[[#This Row],[Fondstype]]="Rentefond","R",IF(Tabell4[[#This Row],[Fondstype]]="Kombinasjonsfond","K",IF(Tabell4[[#This Row],[Fondstype]]="Indeksfond","I",))))</f>
        <v>A</v>
      </c>
    </row>
    <row r="74" spans="1:20" x14ac:dyDescent="0.25">
      <c r="A74" s="28" t="s">
        <v>265</v>
      </c>
      <c r="B74" s="28" t="s">
        <v>299</v>
      </c>
      <c r="C74" s="30">
        <v>8.8000000000000005E-3</v>
      </c>
      <c r="D74" s="31">
        <v>1.1999999999999999E-3</v>
      </c>
      <c r="E74" s="31">
        <f t="shared" si="3"/>
        <v>0.01</v>
      </c>
      <c r="F74" s="38"/>
      <c r="G74" s="28" t="s">
        <v>552</v>
      </c>
      <c r="H74" s="28"/>
      <c r="I74" s="32"/>
      <c r="J74" s="32" t="s">
        <v>523</v>
      </c>
      <c r="K74" s="31">
        <v>8.8000000000000005E-3</v>
      </c>
      <c r="L74" s="31">
        <f>'Formidlingshonorar til bank'!$B$8</f>
        <v>4.0000000000000001E-3</v>
      </c>
      <c r="M74" s="30">
        <f t="shared" ref="M74:M99" si="7">K74+L74</f>
        <v>1.2800000000000001E-2</v>
      </c>
      <c r="N74" s="39"/>
      <c r="O74" s="37" t="str">
        <f>IF('Gammel-Ny'!$Q74=0,"Uendret",IF('Gammel-Ny'!$Q74&gt;0,"Dyrere",IF('Gammel-Ny'!$Q74&lt;0,"Billigere",0)))</f>
        <v>Dyrere</v>
      </c>
      <c r="P74" s="38"/>
      <c r="Q74" s="33">
        <f t="shared" si="5"/>
        <v>2.8000000000000004E-3</v>
      </c>
      <c r="R74" s="65">
        <f>'Gammel-Ny'!$M74-'Gammel-Ny'!$E74</f>
        <v>2.8000000000000004E-3</v>
      </c>
      <c r="S74" s="50" t="str">
        <f>IF('Gammel-Ny'!$R74=0,"uendret",IF('Gammel-Ny'!$R74&gt;0,"Dyrere",IF('Gammel-Ny'!$R74&lt;0,"Billigere",0)))</f>
        <v>Dyrere</v>
      </c>
      <c r="T74" s="50" t="str">
        <f>IF(Tabell4[[#This Row],[Fondstype]]="Aksjefond","A",IF(Tabell4[[#This Row],[Fondstype]]="Rentefond","R",IF(Tabell4[[#This Row],[Fondstype]]="Kombinasjonsfond","K",IF(Tabell4[[#This Row],[Fondstype]]="Indeksfond","I",))))</f>
        <v>A</v>
      </c>
    </row>
    <row r="75" spans="1:20" x14ac:dyDescent="0.25">
      <c r="A75" s="28" t="s">
        <v>11</v>
      </c>
      <c r="B75" s="28" t="s">
        <v>61</v>
      </c>
      <c r="C75" s="30">
        <v>8.4000000000000012E-3</v>
      </c>
      <c r="D75" s="31">
        <v>3.5999999999999999E-3</v>
      </c>
      <c r="E75" s="31">
        <f t="shared" si="3"/>
        <v>1.2E-2</v>
      </c>
      <c r="F75" s="38"/>
      <c r="G75" s="28" t="s">
        <v>388</v>
      </c>
      <c r="H75" s="28" t="s">
        <v>389</v>
      </c>
      <c r="I75" s="28" t="s">
        <v>347</v>
      </c>
      <c r="J75" s="32" t="s">
        <v>523</v>
      </c>
      <c r="K75" s="31">
        <v>8.5000000000000006E-3</v>
      </c>
      <c r="L75"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75" s="30">
        <f t="shared" si="7"/>
        <v>1.2500000000000001E-2</v>
      </c>
      <c r="N75" s="39"/>
      <c r="O75" s="37" t="str">
        <f>IF('Gammel-Ny'!$Q75=0,"Uendret",IF('Gammel-Ny'!$Q75&gt;0,"Dyrere",IF('Gammel-Ny'!$Q75&lt;0,"Billigere",0)))</f>
        <v>Dyrere</v>
      </c>
      <c r="P75" s="38"/>
      <c r="Q75" s="33">
        <f t="shared" si="5"/>
        <v>4.0000000000000018E-4</v>
      </c>
      <c r="R75" s="65">
        <f>'Gammel-Ny'!$M75-'Gammel-Ny'!$E75</f>
        <v>5.0000000000000044E-4</v>
      </c>
      <c r="S75" s="50" t="str">
        <f>IF('Gammel-Ny'!$R75=0,"uendret",IF('Gammel-Ny'!$R75&gt;0,"Dyrere",IF('Gammel-Ny'!$R75&lt;0,"Billigere",0)))</f>
        <v>Dyrere</v>
      </c>
      <c r="T75" s="50" t="str">
        <f>IF(Tabell4[[#This Row],[Fondstype]]="Aksjefond","A",IF(Tabell4[[#This Row],[Fondstype]]="Rentefond","R",IF(Tabell4[[#This Row],[Fondstype]]="Kombinasjonsfond","K",IF(Tabell4[[#This Row],[Fondstype]]="Indeksfond","I",))))</f>
        <v>A</v>
      </c>
    </row>
    <row r="76" spans="1:20" x14ac:dyDescent="0.25">
      <c r="A76" s="28" t="s">
        <v>287</v>
      </c>
      <c r="B76" s="28" t="s">
        <v>62</v>
      </c>
      <c r="C76" s="30">
        <v>1.5400000000000001E-3</v>
      </c>
      <c r="D76" s="31">
        <v>6.6E-4</v>
      </c>
      <c r="E76" s="31">
        <f t="shared" si="3"/>
        <v>2.2000000000000001E-3</v>
      </c>
      <c r="F76" s="38"/>
      <c r="G76" s="28" t="s">
        <v>390</v>
      </c>
      <c r="H76" s="28" t="s">
        <v>391</v>
      </c>
      <c r="I76" s="28" t="s">
        <v>347</v>
      </c>
      <c r="J76" s="32" t="s">
        <v>342</v>
      </c>
      <c r="K76" s="31">
        <v>1.4E-3</v>
      </c>
      <c r="L76"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76" s="30">
        <f t="shared" si="7"/>
        <v>5.4000000000000003E-3</v>
      </c>
      <c r="N76" s="39"/>
      <c r="O76" s="37" t="str">
        <f>IF('Gammel-Ny'!$Q76=0,"Uendret",IF('Gammel-Ny'!$Q76&gt;0,"Dyrere",IF('Gammel-Ny'!$Q76&lt;0,"Billigere",0)))</f>
        <v>Dyrere</v>
      </c>
      <c r="P76" s="38"/>
      <c r="Q76" s="33">
        <f t="shared" si="5"/>
        <v>3.3400000000000001E-3</v>
      </c>
      <c r="R76" s="65">
        <f>'Gammel-Ny'!$M76-'Gammel-Ny'!$E76</f>
        <v>3.2000000000000002E-3</v>
      </c>
      <c r="S76" s="50" t="str">
        <f>IF('Gammel-Ny'!$R76=0,"uendret",IF('Gammel-Ny'!$R76&gt;0,"Dyrere",IF('Gammel-Ny'!$R76&lt;0,"Billigere",0)))</f>
        <v>Dyrere</v>
      </c>
      <c r="T76" s="50" t="str">
        <f>IF(Tabell4[[#This Row],[Fondstype]]="Aksjefond","A",IF(Tabell4[[#This Row],[Fondstype]]="Rentefond","R",IF(Tabell4[[#This Row],[Fondstype]]="Kombinasjonsfond","K",IF(Tabell4[[#This Row],[Fondstype]]="Indeksfond","I",))))</f>
        <v>I</v>
      </c>
    </row>
    <row r="77" spans="1:20" x14ac:dyDescent="0.25">
      <c r="A77" s="28" t="s">
        <v>18</v>
      </c>
      <c r="B77" s="28" t="s">
        <v>63</v>
      </c>
      <c r="C77" s="30">
        <v>1.5400000000000001E-3</v>
      </c>
      <c r="D77" s="31">
        <v>6.6E-4</v>
      </c>
      <c r="E77" s="31">
        <f t="shared" si="3"/>
        <v>2.2000000000000001E-3</v>
      </c>
      <c r="F77" s="38"/>
      <c r="G77" s="28" t="s">
        <v>552</v>
      </c>
      <c r="H77" s="28"/>
      <c r="I77" s="28"/>
      <c r="J77" s="32" t="s">
        <v>523</v>
      </c>
      <c r="K77" s="31">
        <f>C77</f>
        <v>1.5400000000000001E-3</v>
      </c>
      <c r="L77" s="31">
        <f>D77</f>
        <v>6.6E-4</v>
      </c>
      <c r="M77" s="30">
        <f t="shared" si="7"/>
        <v>2.2000000000000001E-3</v>
      </c>
      <c r="N77" s="39"/>
      <c r="O77" s="37" t="str">
        <f>IF('Gammel-Ny'!$Q77=0,"Uendret",IF('Gammel-Ny'!$Q77&gt;0,"Dyrere",IF('Gammel-Ny'!$Q77&lt;0,"Billigere",0)))</f>
        <v>Uendret</v>
      </c>
      <c r="P77" s="38"/>
      <c r="Q77" s="33">
        <f t="shared" si="5"/>
        <v>0</v>
      </c>
      <c r="R77" s="65">
        <f>'Gammel-Ny'!$M77-'Gammel-Ny'!$E77</f>
        <v>0</v>
      </c>
      <c r="S77" s="50" t="str">
        <f>IF('Gammel-Ny'!$R77=0,"uendret",IF('Gammel-Ny'!$R77&gt;0,"Dyrere",IF('Gammel-Ny'!$R77&lt;0,"Billigere",0)))</f>
        <v>uendret</v>
      </c>
      <c r="T77" s="50" t="str">
        <f>IF(Tabell4[[#This Row],[Fondstype]]="Aksjefond","A",IF(Tabell4[[#This Row],[Fondstype]]="Rentefond","R",IF(Tabell4[[#This Row],[Fondstype]]="Kombinasjonsfond","K",IF(Tabell4[[#This Row],[Fondstype]]="Indeksfond","I",))))</f>
        <v>A</v>
      </c>
    </row>
    <row r="78" spans="1:20" x14ac:dyDescent="0.25">
      <c r="A78" s="28" t="s">
        <v>288</v>
      </c>
      <c r="B78" s="28" t="s">
        <v>64</v>
      </c>
      <c r="C78" s="30">
        <v>8.4000000000000012E-3</v>
      </c>
      <c r="D78" s="31">
        <v>3.5999999999999999E-3</v>
      </c>
      <c r="E78" s="31">
        <f t="shared" si="3"/>
        <v>1.2E-2</v>
      </c>
      <c r="F78" s="38"/>
      <c r="G78" s="28" t="s">
        <v>392</v>
      </c>
      <c r="H78" s="28" t="s">
        <v>393</v>
      </c>
      <c r="I78" s="28" t="s">
        <v>347</v>
      </c>
      <c r="J78" s="32" t="s">
        <v>523</v>
      </c>
      <c r="K78" s="31">
        <v>8.5000000000000006E-3</v>
      </c>
      <c r="L78"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78" s="30">
        <f t="shared" si="7"/>
        <v>1.2500000000000001E-2</v>
      </c>
      <c r="N78" s="39"/>
      <c r="O78" s="37" t="str">
        <f>IF('Gammel-Ny'!$Q78=0,"Uendret",IF('Gammel-Ny'!$Q78&gt;0,"Dyrere",IF('Gammel-Ny'!$Q78&lt;0,"Billigere",0)))</f>
        <v>Dyrere</v>
      </c>
      <c r="P78" s="38"/>
      <c r="Q78" s="33">
        <f t="shared" si="5"/>
        <v>4.0000000000000018E-4</v>
      </c>
      <c r="R78" s="65">
        <f>'Gammel-Ny'!$M78-'Gammel-Ny'!$E78</f>
        <v>5.0000000000000044E-4</v>
      </c>
      <c r="S78" s="50" t="str">
        <f>IF('Gammel-Ny'!$R78=0,"uendret",IF('Gammel-Ny'!$R78&gt;0,"Dyrere",IF('Gammel-Ny'!$R78&lt;0,"Billigere",0)))</f>
        <v>Dyrere</v>
      </c>
      <c r="T78" s="50" t="str">
        <f>IF(Tabell4[[#This Row],[Fondstype]]="Aksjefond","A",IF(Tabell4[[#This Row],[Fondstype]]="Rentefond","R",IF(Tabell4[[#This Row],[Fondstype]]="Kombinasjonsfond","K",IF(Tabell4[[#This Row],[Fondstype]]="Indeksfond","I",))))</f>
        <v>A</v>
      </c>
    </row>
    <row r="79" spans="1:20" x14ac:dyDescent="0.25">
      <c r="A79" s="28" t="s">
        <v>289</v>
      </c>
      <c r="B79" s="28" t="s">
        <v>65</v>
      </c>
      <c r="C79" s="30">
        <v>8.4000000000000012E-3</v>
      </c>
      <c r="D79" s="31">
        <v>3.5999999999999999E-3</v>
      </c>
      <c r="E79" s="31">
        <f t="shared" si="3"/>
        <v>1.2E-2</v>
      </c>
      <c r="F79" s="38"/>
      <c r="G79" s="25" t="s">
        <v>394</v>
      </c>
      <c r="H79" s="28" t="s">
        <v>395</v>
      </c>
      <c r="I79" s="28" t="s">
        <v>347</v>
      </c>
      <c r="J79" s="32" t="s">
        <v>523</v>
      </c>
      <c r="K79" s="31">
        <v>8.5000000000000006E-3</v>
      </c>
      <c r="L79"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79" s="30">
        <f t="shared" si="7"/>
        <v>1.2500000000000001E-2</v>
      </c>
      <c r="N79" s="39"/>
      <c r="O79" s="37" t="str">
        <f>IF('Gammel-Ny'!$Q79=0,"Uendret",IF('Gammel-Ny'!$Q79&gt;0,"Dyrere",IF('Gammel-Ny'!$Q79&lt;0,"Billigere",0)))</f>
        <v>Dyrere</v>
      </c>
      <c r="P79" s="38"/>
      <c r="Q79" s="33">
        <f t="shared" si="5"/>
        <v>4.0000000000000018E-4</v>
      </c>
      <c r="R79" s="65">
        <f>'Gammel-Ny'!$M79-'Gammel-Ny'!$E79</f>
        <v>5.0000000000000044E-4</v>
      </c>
      <c r="S79" s="50" t="str">
        <f>IF('Gammel-Ny'!$R79=0,"uendret",IF('Gammel-Ny'!$R79&gt;0,"Dyrere",IF('Gammel-Ny'!$R79&lt;0,"Billigere",0)))</f>
        <v>Dyrere</v>
      </c>
      <c r="T79" s="50" t="str">
        <f>IF(Tabell4[[#This Row],[Fondstype]]="Aksjefond","A",IF(Tabell4[[#This Row],[Fondstype]]="Rentefond","R",IF(Tabell4[[#This Row],[Fondstype]]="Kombinasjonsfond","K",IF(Tabell4[[#This Row],[Fondstype]]="Indeksfond","I",))))</f>
        <v>A</v>
      </c>
    </row>
    <row r="80" spans="1:20" x14ac:dyDescent="0.25">
      <c r="A80" s="28" t="s">
        <v>301</v>
      </c>
      <c r="B80" s="28" t="s">
        <v>302</v>
      </c>
      <c r="C80" s="30">
        <v>5.6000000000000008E-3</v>
      </c>
      <c r="D80" s="31">
        <v>2.3999999999999998E-3</v>
      </c>
      <c r="E80" s="31">
        <f t="shared" si="3"/>
        <v>8.0000000000000002E-3</v>
      </c>
      <c r="F80" s="38"/>
      <c r="G80" s="25" t="s">
        <v>396</v>
      </c>
      <c r="H80" s="28" t="s">
        <v>397</v>
      </c>
      <c r="I80" s="28" t="s">
        <v>347</v>
      </c>
      <c r="J80" s="32" t="s">
        <v>343</v>
      </c>
      <c r="K80" s="31">
        <v>8.5000000000000006E-3</v>
      </c>
      <c r="L80" s="31">
        <f>IF(Tabell4[[#This Row],[Fondstype]]="Aksjefond",'Formidlingshonorar til bank'!$B$8,IF(Tabell4[[#This Row],[Fondstype]]="Rentefond",'Formidlingshonorar til bank'!$B$26,IF(Tabell4[[#This Row],[Fondstype]]="Indeksfond",'Formidlingshonorar til bank'!$B$17,IF(Tabell4[[#This Row],[Fondstype]]="Kombinasjonsfond",'Formidlingshonorar til bank'!$B$35))))</f>
        <v>2E-3</v>
      </c>
      <c r="M80" s="30">
        <f t="shared" si="7"/>
        <v>1.0500000000000001E-2</v>
      </c>
      <c r="N80" s="39"/>
      <c r="O80" s="37" t="str">
        <f>IF('Gammel-Ny'!$Q80=0,"Uendret",IF('Gammel-Ny'!$Q80&gt;0,"Dyrere",IF('Gammel-Ny'!$Q80&lt;0,"Billigere",0)))</f>
        <v>Billigere</v>
      </c>
      <c r="P80" s="38"/>
      <c r="Q80" s="33">
        <f t="shared" si="5"/>
        <v>-3.9999999999999975E-4</v>
      </c>
      <c r="R80" s="65">
        <f>'Gammel-Ny'!$M80-'Gammel-Ny'!$E80</f>
        <v>2.5000000000000005E-3</v>
      </c>
      <c r="S80" s="50" t="str">
        <f>IF('Gammel-Ny'!$R80=0,"uendret",IF('Gammel-Ny'!$R80&gt;0,"Dyrere",IF('Gammel-Ny'!$R80&lt;0,"Billigere",0)))</f>
        <v>Dyrere</v>
      </c>
      <c r="T80" s="50" t="str">
        <f>IF(Tabell4[[#This Row],[Fondstype]]="Aksjefond","A",IF(Tabell4[[#This Row],[Fondstype]]="Rentefond","R",IF(Tabell4[[#This Row],[Fondstype]]="Kombinasjonsfond","K",IF(Tabell4[[#This Row],[Fondstype]]="Indeksfond","I",))))</f>
        <v>R</v>
      </c>
    </row>
    <row r="81" spans="1:20" x14ac:dyDescent="0.25">
      <c r="A81" s="28" t="s">
        <v>290</v>
      </c>
      <c r="B81" s="28" t="s">
        <v>66</v>
      </c>
      <c r="C81" s="30">
        <v>3.2000000000000002E-3</v>
      </c>
      <c r="D81" s="31">
        <v>8.0000000000000004E-4</v>
      </c>
      <c r="E81" s="31">
        <f t="shared" si="3"/>
        <v>4.0000000000000001E-3</v>
      </c>
      <c r="F81" s="38"/>
      <c r="G81" s="28" t="s">
        <v>552</v>
      </c>
      <c r="H81" s="28"/>
      <c r="I81" s="28"/>
      <c r="J81" s="32" t="s">
        <v>343</v>
      </c>
      <c r="K81" s="31">
        <f>C81</f>
        <v>3.2000000000000002E-3</v>
      </c>
      <c r="L81" s="31">
        <f>D81</f>
        <v>8.0000000000000004E-4</v>
      </c>
      <c r="M81" s="30">
        <f t="shared" si="7"/>
        <v>4.0000000000000001E-3</v>
      </c>
      <c r="N81" s="39"/>
      <c r="O81" s="37" t="str">
        <f>IF('Gammel-Ny'!$Q81=0,"Uendret",IF('Gammel-Ny'!$Q81&gt;0,"Dyrere",IF('Gammel-Ny'!$Q81&lt;0,"Billigere",0)))</f>
        <v>Uendret</v>
      </c>
      <c r="P81" s="38"/>
      <c r="Q81" s="33">
        <f t="shared" si="5"/>
        <v>0</v>
      </c>
      <c r="R81" s="65">
        <f>'Gammel-Ny'!$M81-'Gammel-Ny'!$E81</f>
        <v>0</v>
      </c>
      <c r="S81" s="50" t="str">
        <f>IF('Gammel-Ny'!$R81=0,"uendret",IF('Gammel-Ny'!$R81&gt;0,"Dyrere",IF('Gammel-Ny'!$R81&lt;0,"Billigere",0)))</f>
        <v>uendret</v>
      </c>
      <c r="T81" s="50" t="str">
        <f>IF(Tabell4[[#This Row],[Fondstype]]="Aksjefond","A",IF(Tabell4[[#This Row],[Fondstype]]="Rentefond","R",IF(Tabell4[[#This Row],[Fondstype]]="Kombinasjonsfond","K",IF(Tabell4[[#This Row],[Fondstype]]="Indeksfond","I",))))</f>
        <v>R</v>
      </c>
    </row>
    <row r="82" spans="1:20" x14ac:dyDescent="0.25">
      <c r="A82" s="28" t="s">
        <v>303</v>
      </c>
      <c r="B82" s="28" t="s">
        <v>304</v>
      </c>
      <c r="C82" s="30">
        <v>2.3E-3</v>
      </c>
      <c r="D82" s="31">
        <v>8.0000000000000004E-4</v>
      </c>
      <c r="E82" s="31">
        <f t="shared" si="3"/>
        <v>3.0999999999999999E-3</v>
      </c>
      <c r="F82" s="38"/>
      <c r="G82" s="25" t="s">
        <v>398</v>
      </c>
      <c r="H82" s="28" t="s">
        <v>399</v>
      </c>
      <c r="I82" s="28" t="s">
        <v>347</v>
      </c>
      <c r="J82" s="32" t="s">
        <v>343</v>
      </c>
      <c r="K82" s="31">
        <v>2.5000000000000001E-3</v>
      </c>
      <c r="L82" s="31">
        <f>IF(Tabell4[[#This Row],[Fondstype]]="Aksjefond",'Formidlingshonorar til bank'!$B$8,IF(Tabell4[[#This Row],[Fondstype]]="Rentefond",'Formidlingshonorar til bank'!$B$26,IF(Tabell4[[#This Row],[Fondstype]]="Indeksfond",'Formidlingshonorar til bank'!$B$17,IF(Tabell4[[#This Row],[Fondstype]]="Kombinasjonsfond",'Formidlingshonorar til bank'!$B$35))))</f>
        <v>2E-3</v>
      </c>
      <c r="M82" s="30">
        <f t="shared" si="7"/>
        <v>4.5000000000000005E-3</v>
      </c>
      <c r="N82" s="39"/>
      <c r="O82" s="37" t="str">
        <f>IF('Gammel-Ny'!$Q82=0,"Uendret",IF('Gammel-Ny'!$Q82&gt;0,"Dyrere",IF('Gammel-Ny'!$Q82&lt;0,"Billigere",0)))</f>
        <v>Dyrere</v>
      </c>
      <c r="P82" s="38"/>
      <c r="Q82" s="33">
        <f t="shared" si="5"/>
        <v>1.2000000000000001E-3</v>
      </c>
      <c r="R82" s="65">
        <f>'Gammel-Ny'!$M82-'Gammel-Ny'!$E82</f>
        <v>1.4000000000000006E-3</v>
      </c>
      <c r="S82" s="50" t="str">
        <f>IF('Gammel-Ny'!$R82=0,"uendret",IF('Gammel-Ny'!$R82&gt;0,"Dyrere",IF('Gammel-Ny'!$R82&lt;0,"Billigere",0)))</f>
        <v>Dyrere</v>
      </c>
      <c r="T82" s="50" t="str">
        <f>IF(Tabell4[[#This Row],[Fondstype]]="Aksjefond","A",IF(Tabell4[[#This Row],[Fondstype]]="Rentefond","R",IF(Tabell4[[#This Row],[Fondstype]]="Kombinasjonsfond","K",IF(Tabell4[[#This Row],[Fondstype]]="Indeksfond","I",))))</f>
        <v>R</v>
      </c>
    </row>
    <row r="83" spans="1:20" x14ac:dyDescent="0.25">
      <c r="A83" s="28" t="s">
        <v>269</v>
      </c>
      <c r="B83" s="28" t="s">
        <v>270</v>
      </c>
      <c r="C83" s="30">
        <v>2.7299999999999998E-3</v>
      </c>
      <c r="D83" s="31">
        <v>1.1699999999999998E-3</v>
      </c>
      <c r="E83" s="31">
        <f t="shared" si="3"/>
        <v>3.8999999999999998E-3</v>
      </c>
      <c r="F83" s="38"/>
      <c r="G83" s="25" t="s">
        <v>400</v>
      </c>
      <c r="H83" s="28" t="s">
        <v>401</v>
      </c>
      <c r="I83" s="28" t="s">
        <v>347</v>
      </c>
      <c r="J83" s="32" t="s">
        <v>343</v>
      </c>
      <c r="K83" s="31">
        <v>2.5000000000000001E-3</v>
      </c>
      <c r="L83" s="31">
        <f>IF(Tabell4[[#This Row],[Fondstype]]="Aksjefond",'Formidlingshonorar til bank'!$B$8,IF(Tabell4[[#This Row],[Fondstype]]="Rentefond",'Formidlingshonorar til bank'!$B$26,IF(Tabell4[[#This Row],[Fondstype]]="Indeksfond",'Formidlingshonorar til bank'!$B$17,IF(Tabell4[[#This Row],[Fondstype]]="Kombinasjonsfond",'Formidlingshonorar til bank'!$B$35))))</f>
        <v>2E-3</v>
      </c>
      <c r="M83" s="30">
        <f t="shared" si="7"/>
        <v>4.5000000000000005E-3</v>
      </c>
      <c r="N83" s="39"/>
      <c r="O83" s="37" t="str">
        <f>IF('Gammel-Ny'!$Q83=0,"Uendret",IF('Gammel-Ny'!$Q83&gt;0,"Dyrere",IF('Gammel-Ny'!$Q83&lt;0,"Billigere",0)))</f>
        <v>Dyrere</v>
      </c>
      <c r="P83" s="38"/>
      <c r="Q83" s="33">
        <f t="shared" si="5"/>
        <v>8.3000000000000023E-4</v>
      </c>
      <c r="R83" s="65">
        <f>'Gammel-Ny'!$M83-'Gammel-Ny'!$E83</f>
        <v>6.0000000000000071E-4</v>
      </c>
      <c r="S83" s="50" t="str">
        <f>IF('Gammel-Ny'!$R83=0,"uendret",IF('Gammel-Ny'!$R83&gt;0,"Dyrere",IF('Gammel-Ny'!$R83&lt;0,"Billigere",0)))</f>
        <v>Dyrere</v>
      </c>
      <c r="T83" s="50" t="str">
        <f>IF(Tabell4[[#This Row],[Fondstype]]="Aksjefond","A",IF(Tabell4[[#This Row],[Fondstype]]="Rentefond","R",IF(Tabell4[[#This Row],[Fondstype]]="Kombinasjonsfond","K",IF(Tabell4[[#This Row],[Fondstype]]="Indeksfond","I",))))</f>
        <v>R</v>
      </c>
    </row>
    <row r="84" spans="1:20" x14ac:dyDescent="0.25">
      <c r="A84" s="28" t="s">
        <v>505</v>
      </c>
      <c r="B84" s="28" t="s">
        <v>68</v>
      </c>
      <c r="C84" s="30">
        <v>1.4000000000000002E-3</v>
      </c>
      <c r="D84" s="31">
        <v>5.9999999999999995E-4</v>
      </c>
      <c r="E84" s="31">
        <f t="shared" si="3"/>
        <v>2E-3</v>
      </c>
      <c r="F84" s="38"/>
      <c r="G84" s="28" t="s">
        <v>552</v>
      </c>
      <c r="H84" s="28"/>
      <c r="I84" s="28"/>
      <c r="J84" s="32" t="s">
        <v>343</v>
      </c>
      <c r="K84" s="31">
        <f>C84</f>
        <v>1.4000000000000002E-3</v>
      </c>
      <c r="L84" s="31">
        <f>D84</f>
        <v>5.9999999999999995E-4</v>
      </c>
      <c r="M84" s="30">
        <f t="shared" si="7"/>
        <v>2E-3</v>
      </c>
      <c r="N84" s="39"/>
      <c r="O84" s="37" t="str">
        <f>IF('Gammel-Ny'!$Q84=0,"Uendret",IF('Gammel-Ny'!$Q84&gt;0,"Dyrere",IF('Gammel-Ny'!$Q84&lt;0,"Billigere",0)))</f>
        <v>Uendret</v>
      </c>
      <c r="P84" s="38"/>
      <c r="Q84" s="33">
        <f t="shared" si="5"/>
        <v>0</v>
      </c>
      <c r="R84" s="65">
        <f>'Gammel-Ny'!$M84-'Gammel-Ny'!$E84</f>
        <v>0</v>
      </c>
      <c r="S84" s="50" t="str">
        <f>IF('Gammel-Ny'!$R84=0,"uendret",IF('Gammel-Ny'!$R84&gt;0,"Dyrere",IF('Gammel-Ny'!$R84&lt;0,"Billigere",0)))</f>
        <v>uendret</v>
      </c>
      <c r="T84" s="50" t="str">
        <f>IF(Tabell4[[#This Row],[Fondstype]]="Aksjefond","A",IF(Tabell4[[#This Row],[Fondstype]]="Rentefond","R",IF(Tabell4[[#This Row],[Fondstype]]="Kombinasjonsfond","K",IF(Tabell4[[#This Row],[Fondstype]]="Indeksfond","I",))))</f>
        <v>R</v>
      </c>
    </row>
    <row r="85" spans="1:20" x14ac:dyDescent="0.25">
      <c r="A85" s="28" t="s">
        <v>291</v>
      </c>
      <c r="B85" s="28" t="s">
        <v>69</v>
      </c>
      <c r="C85" s="30">
        <v>8.4000000000000012E-3</v>
      </c>
      <c r="D85" s="31">
        <v>3.5999999999999999E-3</v>
      </c>
      <c r="E85" s="31">
        <f t="shared" si="3"/>
        <v>1.2E-2</v>
      </c>
      <c r="F85" s="38"/>
      <c r="G85" s="28" t="s">
        <v>402</v>
      </c>
      <c r="H85" s="28" t="s">
        <v>403</v>
      </c>
      <c r="I85" s="28" t="s">
        <v>347</v>
      </c>
      <c r="J85" s="32" t="s">
        <v>523</v>
      </c>
      <c r="K85" s="31">
        <v>8.5000000000000006E-3</v>
      </c>
      <c r="L85"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85" s="30">
        <f t="shared" si="7"/>
        <v>1.2500000000000001E-2</v>
      </c>
      <c r="N85" s="39"/>
      <c r="O85" s="37" t="str">
        <f>IF('Gammel-Ny'!$Q85=0,"Uendret",IF('Gammel-Ny'!$Q85&gt;0,"Dyrere",IF('Gammel-Ny'!$Q85&lt;0,"Billigere",0)))</f>
        <v>Dyrere</v>
      </c>
      <c r="P85" s="38"/>
      <c r="Q85" s="33">
        <f t="shared" si="5"/>
        <v>4.0000000000000018E-4</v>
      </c>
      <c r="R85" s="65">
        <f>'Gammel-Ny'!$M85-'Gammel-Ny'!$E85</f>
        <v>5.0000000000000044E-4</v>
      </c>
      <c r="S85" s="50" t="str">
        <f>IF('Gammel-Ny'!$R85=0,"uendret",IF('Gammel-Ny'!$R85&gt;0,"Dyrere",IF('Gammel-Ny'!$R85&lt;0,"Billigere",0)))</f>
        <v>Dyrere</v>
      </c>
      <c r="T85" s="50" t="str">
        <f>IF(Tabell4[[#This Row],[Fondstype]]="Aksjefond","A",IF(Tabell4[[#This Row],[Fondstype]]="Rentefond","R",IF(Tabell4[[#This Row],[Fondstype]]="Kombinasjonsfond","K",IF(Tabell4[[#This Row],[Fondstype]]="Indeksfond","I",))))</f>
        <v>A</v>
      </c>
    </row>
    <row r="86" spans="1:20" x14ac:dyDescent="0.25">
      <c r="A86" s="28" t="s">
        <v>273</v>
      </c>
      <c r="B86" s="28" t="s">
        <v>316</v>
      </c>
      <c r="C86" s="30">
        <v>8.4000000000000012E-3</v>
      </c>
      <c r="D86" s="31">
        <v>3.5999999999999999E-3</v>
      </c>
      <c r="E86" s="31">
        <f t="shared" si="3"/>
        <v>1.2E-2</v>
      </c>
      <c r="F86" s="38"/>
      <c r="G86" s="28" t="s">
        <v>404</v>
      </c>
      <c r="H86" s="28" t="s">
        <v>405</v>
      </c>
      <c r="I86" s="28" t="s">
        <v>347</v>
      </c>
      <c r="J86" s="32" t="s">
        <v>523</v>
      </c>
      <c r="K86" s="31">
        <v>8.5000000000000006E-3</v>
      </c>
      <c r="L86"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86" s="30">
        <f t="shared" si="7"/>
        <v>1.2500000000000001E-2</v>
      </c>
      <c r="N86" s="39"/>
      <c r="O86" s="37" t="str">
        <f>IF('Gammel-Ny'!$Q86=0,"Uendret",IF('Gammel-Ny'!$Q86&gt;0,"Dyrere",IF('Gammel-Ny'!$Q86&lt;0,"Billigere",0)))</f>
        <v>Dyrere</v>
      </c>
      <c r="P86" s="38"/>
      <c r="Q86" s="33">
        <f t="shared" si="5"/>
        <v>4.0000000000000018E-4</v>
      </c>
      <c r="R86" s="65">
        <f>'Gammel-Ny'!$M86-'Gammel-Ny'!$E86</f>
        <v>5.0000000000000044E-4</v>
      </c>
      <c r="S86" s="50" t="str">
        <f>IF('Gammel-Ny'!$R86=0,"uendret",IF('Gammel-Ny'!$R86&gt;0,"Dyrere",IF('Gammel-Ny'!$R86&lt;0,"Billigere",0)))</f>
        <v>Dyrere</v>
      </c>
      <c r="T86" s="50" t="str">
        <f>IF(Tabell4[[#This Row],[Fondstype]]="Aksjefond","A",IF(Tabell4[[#This Row],[Fondstype]]="Rentefond","R",IF(Tabell4[[#This Row],[Fondstype]]="Kombinasjonsfond","K",IF(Tabell4[[#This Row],[Fondstype]]="Indeksfond","I",))))</f>
        <v>A</v>
      </c>
    </row>
    <row r="87" spans="1:20" x14ac:dyDescent="0.25">
      <c r="A87" s="28" t="s">
        <v>266</v>
      </c>
      <c r="B87" s="28" t="s">
        <v>70</v>
      </c>
      <c r="C87" s="30">
        <v>1.09E-2</v>
      </c>
      <c r="D87" s="31">
        <v>1.1999999999999999E-3</v>
      </c>
      <c r="E87" s="31">
        <f t="shared" si="3"/>
        <v>1.21E-2</v>
      </c>
      <c r="F87" s="38"/>
      <c r="G87" s="28" t="s">
        <v>552</v>
      </c>
      <c r="H87" s="28"/>
      <c r="I87" s="28"/>
      <c r="J87" s="32" t="s">
        <v>523</v>
      </c>
      <c r="K87" s="31">
        <f>C87</f>
        <v>1.09E-2</v>
      </c>
      <c r="L87" s="31">
        <f>D87</f>
        <v>1.1999999999999999E-3</v>
      </c>
      <c r="M87" s="30">
        <f t="shared" si="7"/>
        <v>1.21E-2</v>
      </c>
      <c r="N87" s="39"/>
      <c r="O87" s="37" t="str">
        <f>IF('Gammel-Ny'!$Q87=0,"Uendret",IF('Gammel-Ny'!$Q87&gt;0,"Dyrere",IF('Gammel-Ny'!$Q87&lt;0,"Billigere",0)))</f>
        <v>Uendret</v>
      </c>
      <c r="P87" s="38"/>
      <c r="Q87" s="33">
        <f t="shared" si="5"/>
        <v>0</v>
      </c>
      <c r="R87" s="65">
        <f>'Gammel-Ny'!$M87-'Gammel-Ny'!$E87</f>
        <v>0</v>
      </c>
      <c r="S87" s="50" t="str">
        <f>IF('Gammel-Ny'!$R87=0,"uendret",IF('Gammel-Ny'!$R87&gt;0,"Dyrere",IF('Gammel-Ny'!$R87&lt;0,"Billigere",0)))</f>
        <v>uendret</v>
      </c>
      <c r="T87" s="50" t="str">
        <f>IF(Tabell4[[#This Row],[Fondstype]]="Aksjefond","A",IF(Tabell4[[#This Row],[Fondstype]]="Rentefond","R",IF(Tabell4[[#This Row],[Fondstype]]="Kombinasjonsfond","K",IF(Tabell4[[#This Row],[Fondstype]]="Indeksfond","I",))))</f>
        <v>A</v>
      </c>
    </row>
    <row r="88" spans="1:20" x14ac:dyDescent="0.25">
      <c r="A88" s="28" t="s">
        <v>257</v>
      </c>
      <c r="B88" s="28" t="s">
        <v>258</v>
      </c>
      <c r="C88" s="30">
        <v>8.4000000000000012E-3</v>
      </c>
      <c r="D88" s="31">
        <v>3.5999999999999999E-3</v>
      </c>
      <c r="E88" s="31">
        <f t="shared" si="3"/>
        <v>1.2E-2</v>
      </c>
      <c r="F88" s="38"/>
      <c r="G88" s="28" t="s">
        <v>406</v>
      </c>
      <c r="H88" s="28" t="s">
        <v>407</v>
      </c>
      <c r="I88" s="28" t="s">
        <v>347</v>
      </c>
      <c r="J88" s="32" t="s">
        <v>523</v>
      </c>
      <c r="K88" s="31">
        <v>8.5000000000000006E-3</v>
      </c>
      <c r="L88"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88" s="30">
        <f t="shared" si="7"/>
        <v>1.2500000000000001E-2</v>
      </c>
      <c r="N88" s="39"/>
      <c r="O88" s="37" t="str">
        <f>IF('Gammel-Ny'!$Q88=0,"Uendret",IF('Gammel-Ny'!$Q88&gt;0,"Dyrere",IF('Gammel-Ny'!$Q88&lt;0,"Billigere",0)))</f>
        <v>Dyrere</v>
      </c>
      <c r="P88" s="38"/>
      <c r="Q88" s="33">
        <f t="shared" si="5"/>
        <v>4.0000000000000018E-4</v>
      </c>
      <c r="R88" s="65">
        <f>'Gammel-Ny'!$M88-'Gammel-Ny'!$E88</f>
        <v>5.0000000000000044E-4</v>
      </c>
      <c r="S88" s="50" t="str">
        <f>IF('Gammel-Ny'!$R88=0,"uendret",IF('Gammel-Ny'!$R88&gt;0,"Dyrere",IF('Gammel-Ny'!$R88&lt;0,"Billigere",0)))</f>
        <v>Dyrere</v>
      </c>
      <c r="T88" s="50" t="str">
        <f>IF(Tabell4[[#This Row],[Fondstype]]="Aksjefond","A",IF(Tabell4[[#This Row],[Fondstype]]="Rentefond","R",IF(Tabell4[[#This Row],[Fondstype]]="Kombinasjonsfond","K",IF(Tabell4[[#This Row],[Fondstype]]="Indeksfond","I",))))</f>
        <v>A</v>
      </c>
    </row>
    <row r="89" spans="1:20" x14ac:dyDescent="0.25">
      <c r="A89" s="28" t="s">
        <v>260</v>
      </c>
      <c r="B89" s="28" t="s">
        <v>259</v>
      </c>
      <c r="C89" s="30">
        <v>8.8999999999999999E-3</v>
      </c>
      <c r="D89" s="31">
        <v>1.1999999999999999E-3</v>
      </c>
      <c r="E89" s="31">
        <f t="shared" si="3"/>
        <v>1.01E-2</v>
      </c>
      <c r="F89" s="38"/>
      <c r="G89" s="28" t="s">
        <v>552</v>
      </c>
      <c r="H89" s="25"/>
      <c r="I89" s="28"/>
      <c r="J89" s="32" t="s">
        <v>523</v>
      </c>
      <c r="K89" s="31">
        <f>C89</f>
        <v>8.8999999999999999E-3</v>
      </c>
      <c r="L89" s="31">
        <f>D89</f>
        <v>1.1999999999999999E-3</v>
      </c>
      <c r="M89" s="30">
        <f t="shared" si="7"/>
        <v>1.01E-2</v>
      </c>
      <c r="N89" s="39"/>
      <c r="O89" s="37" t="str">
        <f>IF('Gammel-Ny'!$Q89=0,"Uendret",IF('Gammel-Ny'!$Q89&gt;0,"Dyrere",IF('Gammel-Ny'!$Q89&lt;0,"Billigere",0)))</f>
        <v>Uendret</v>
      </c>
      <c r="P89" s="38"/>
      <c r="Q89" s="33">
        <f t="shared" si="5"/>
        <v>0</v>
      </c>
      <c r="R89" s="65">
        <f>'Gammel-Ny'!$M89-'Gammel-Ny'!$E89</f>
        <v>0</v>
      </c>
      <c r="S89" s="50" t="str">
        <f>IF('Gammel-Ny'!$R89=0,"uendret",IF('Gammel-Ny'!$R89&gt;0,"Dyrere",IF('Gammel-Ny'!$R89&lt;0,"Billigere",0)))</f>
        <v>uendret</v>
      </c>
      <c r="T89" s="50" t="str">
        <f>IF(Tabell4[[#This Row],[Fondstype]]="Aksjefond","A",IF(Tabell4[[#This Row],[Fondstype]]="Rentefond","R",IF(Tabell4[[#This Row],[Fondstype]]="Kombinasjonsfond","K",IF(Tabell4[[#This Row],[Fondstype]]="Indeksfond","I",))))</f>
        <v>A</v>
      </c>
    </row>
    <row r="90" spans="1:20" x14ac:dyDescent="0.25">
      <c r="A90" s="28" t="s">
        <v>292</v>
      </c>
      <c r="B90" s="28" t="s">
        <v>71</v>
      </c>
      <c r="C90" s="30">
        <v>1.47E-3</v>
      </c>
      <c r="D90" s="31">
        <v>6.2999999999999992E-4</v>
      </c>
      <c r="E90" s="31">
        <f t="shared" si="3"/>
        <v>2.0999999999999999E-3</v>
      </c>
      <c r="F90" s="38"/>
      <c r="G90" s="28" t="s">
        <v>556</v>
      </c>
      <c r="H90" s="28" t="s">
        <v>557</v>
      </c>
      <c r="I90" s="28" t="s">
        <v>347</v>
      </c>
      <c r="J90" s="32" t="s">
        <v>342</v>
      </c>
      <c r="K90" s="31">
        <v>1E-3</v>
      </c>
      <c r="L90"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90" s="30">
        <f t="shared" si="7"/>
        <v>5.0000000000000001E-3</v>
      </c>
      <c r="N90" s="39"/>
      <c r="O90" s="37" t="str">
        <f>IF('Gammel-Ny'!$Q90=0,"Uendret",IF('Gammel-Ny'!$Q90&gt;0,"Dyrere",IF('Gammel-Ny'!$Q90&lt;0,"Billigere",0)))</f>
        <v>Dyrere</v>
      </c>
      <c r="P90" s="38"/>
      <c r="Q90" s="33">
        <f t="shared" si="5"/>
        <v>3.3700000000000002E-3</v>
      </c>
      <c r="R90" s="65">
        <f>'Gammel-Ny'!$M90-'Gammel-Ny'!$E90</f>
        <v>2.9000000000000002E-3</v>
      </c>
      <c r="S90" s="50" t="str">
        <f>IF('Gammel-Ny'!$R90=0,"uendret",IF('Gammel-Ny'!$R90&gt;0,"Dyrere",IF('Gammel-Ny'!$R90&lt;0,"Billigere",0)))</f>
        <v>Dyrere</v>
      </c>
      <c r="T90" s="50" t="str">
        <f>IF(Tabell4[[#This Row],[Fondstype]]="Aksjefond","A",IF(Tabell4[[#This Row],[Fondstype]]="Rentefond","R",IF(Tabell4[[#This Row],[Fondstype]]="Kombinasjonsfond","K",IF(Tabell4[[#This Row],[Fondstype]]="Indeksfond","I",))))</f>
        <v>I</v>
      </c>
    </row>
    <row r="91" spans="1:20" x14ac:dyDescent="0.25">
      <c r="A91" s="28" t="s">
        <v>267</v>
      </c>
      <c r="B91" s="28" t="s">
        <v>268</v>
      </c>
      <c r="C91" s="30">
        <v>8.4000000000000012E-3</v>
      </c>
      <c r="D91" s="31">
        <v>3.5999999999999999E-3</v>
      </c>
      <c r="E91" s="31">
        <f t="shared" si="3"/>
        <v>1.2E-2</v>
      </c>
      <c r="F91" s="38"/>
      <c r="G91" s="28" t="s">
        <v>408</v>
      </c>
      <c r="H91" s="28" t="s">
        <v>409</v>
      </c>
      <c r="I91" s="28" t="s">
        <v>347</v>
      </c>
      <c r="J91" s="32" t="s">
        <v>523</v>
      </c>
      <c r="K91" s="31">
        <v>8.5000000000000006E-3</v>
      </c>
      <c r="L91"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91" s="30">
        <f t="shared" si="7"/>
        <v>1.2500000000000001E-2</v>
      </c>
      <c r="N91" s="39"/>
      <c r="O91" s="37" t="str">
        <f>IF('Gammel-Ny'!$Q91=0,"Uendret",IF('Gammel-Ny'!$Q91&gt;0,"Dyrere",IF('Gammel-Ny'!$Q91&lt;0,"Billigere",0)))</f>
        <v>Dyrere</v>
      </c>
      <c r="P91" s="38"/>
      <c r="Q91" s="33">
        <f t="shared" si="5"/>
        <v>4.0000000000000018E-4</v>
      </c>
      <c r="R91" s="65">
        <f>'Gammel-Ny'!$M91-'Gammel-Ny'!$E91</f>
        <v>5.0000000000000044E-4</v>
      </c>
      <c r="S91" s="50" t="str">
        <f>IF('Gammel-Ny'!$R91=0,"uendret",IF('Gammel-Ny'!$R91&gt;0,"Dyrere",IF('Gammel-Ny'!$R91&lt;0,"Billigere",0)))</f>
        <v>Dyrere</v>
      </c>
      <c r="T91" s="50" t="str">
        <f>IF(Tabell4[[#This Row],[Fondstype]]="Aksjefond","A",IF(Tabell4[[#This Row],[Fondstype]]="Rentefond","R",IF(Tabell4[[#This Row],[Fondstype]]="Kombinasjonsfond","K",IF(Tabell4[[#This Row],[Fondstype]]="Indeksfond","I",))))</f>
        <v>A</v>
      </c>
    </row>
    <row r="92" spans="1:20" x14ac:dyDescent="0.25">
      <c r="A92" s="28" t="s">
        <v>307</v>
      </c>
      <c r="B92" s="28" t="s">
        <v>308</v>
      </c>
      <c r="C92" s="30">
        <v>3.5700000000000003E-3</v>
      </c>
      <c r="D92" s="31">
        <v>1.5300000000000001E-3</v>
      </c>
      <c r="E92" s="31">
        <f t="shared" si="3"/>
        <v>5.1000000000000004E-3</v>
      </c>
      <c r="F92" s="38"/>
      <c r="G92" s="28" t="s">
        <v>410</v>
      </c>
      <c r="H92" s="28" t="s">
        <v>411</v>
      </c>
      <c r="I92" s="28" t="s">
        <v>347</v>
      </c>
      <c r="J92" s="32" t="s">
        <v>343</v>
      </c>
      <c r="K92" s="31">
        <v>3.5000000000000001E-3</v>
      </c>
      <c r="L92" s="31">
        <f>IF(Tabell4[[#This Row],[Fondstype]]="Aksjefond",'Formidlingshonorar til bank'!$B$8,IF(Tabell4[[#This Row],[Fondstype]]="Rentefond",'Formidlingshonorar til bank'!$B$26,IF(Tabell4[[#This Row],[Fondstype]]="Indeksfond",'Formidlingshonorar til bank'!$B$17,IF(Tabell4[[#This Row],[Fondstype]]="Kombinasjonsfond",'Formidlingshonorar til bank'!$B$35))))</f>
        <v>2E-3</v>
      </c>
      <c r="M92" s="30">
        <f t="shared" si="7"/>
        <v>5.4999999999999997E-3</v>
      </c>
      <c r="N92" s="39"/>
      <c r="O92" s="37" t="str">
        <f>IF('Gammel-Ny'!$Q92=0,"Uendret",IF('Gammel-Ny'!$Q92&gt;0,"Dyrere",IF('Gammel-Ny'!$Q92&lt;0,"Billigere",0)))</f>
        <v>Dyrere</v>
      </c>
      <c r="P92" s="38"/>
      <c r="Q92" s="33">
        <f t="shared" si="5"/>
        <v>4.6999999999999993E-4</v>
      </c>
      <c r="R92" s="65">
        <f>'Gammel-Ny'!$M92-'Gammel-Ny'!$E92</f>
        <v>3.9999999999999931E-4</v>
      </c>
      <c r="S92" s="50" t="str">
        <f>IF('Gammel-Ny'!$R92=0,"uendret",IF('Gammel-Ny'!$R92&gt;0,"Dyrere",IF('Gammel-Ny'!$R92&lt;0,"Billigere",0)))</f>
        <v>Dyrere</v>
      </c>
      <c r="T92" s="50" t="str">
        <f>IF(Tabell4[[#This Row],[Fondstype]]="Aksjefond","A",IF(Tabell4[[#This Row],[Fondstype]]="Rentefond","R",IF(Tabell4[[#This Row],[Fondstype]]="Kombinasjonsfond","K",IF(Tabell4[[#This Row],[Fondstype]]="Indeksfond","I",))))</f>
        <v>R</v>
      </c>
    </row>
    <row r="93" spans="1:20" x14ac:dyDescent="0.25">
      <c r="A93" s="28" t="s">
        <v>305</v>
      </c>
      <c r="B93" s="28" t="s">
        <v>306</v>
      </c>
      <c r="C93" s="30">
        <v>3.5000000000000001E-3</v>
      </c>
      <c r="D93" s="31">
        <v>1.5E-3</v>
      </c>
      <c r="E93" s="31">
        <f t="shared" si="3"/>
        <v>5.0000000000000001E-3</v>
      </c>
      <c r="F93" s="38"/>
      <c r="G93" s="28" t="s">
        <v>412</v>
      </c>
      <c r="H93" s="28" t="s">
        <v>413</v>
      </c>
      <c r="I93" s="28" t="s">
        <v>347</v>
      </c>
      <c r="J93" s="32" t="s">
        <v>343</v>
      </c>
      <c r="K93" s="31">
        <v>3.5000000000000001E-3</v>
      </c>
      <c r="L93" s="31">
        <f>IF(Tabell4[[#This Row],[Fondstype]]="Aksjefond",'Formidlingshonorar til bank'!$B$8,IF(Tabell4[[#This Row],[Fondstype]]="Rentefond",'Formidlingshonorar til bank'!$B$26,IF(Tabell4[[#This Row],[Fondstype]]="Indeksfond",'Formidlingshonorar til bank'!$B$17,IF(Tabell4[[#This Row],[Fondstype]]="Kombinasjonsfond",'Formidlingshonorar til bank'!$B$35))))</f>
        <v>2E-3</v>
      </c>
      <c r="M93" s="30">
        <f t="shared" si="7"/>
        <v>5.4999999999999997E-3</v>
      </c>
      <c r="N93" s="39"/>
      <c r="O93" s="37" t="str">
        <f>IF('Gammel-Ny'!$Q93=0,"Uendret",IF('Gammel-Ny'!$Q93&gt;0,"Dyrere",IF('Gammel-Ny'!$Q93&lt;0,"Billigere",0)))</f>
        <v>Dyrere</v>
      </c>
      <c r="P93" s="38"/>
      <c r="Q93" s="33">
        <f t="shared" si="5"/>
        <v>5.0000000000000001E-4</v>
      </c>
      <c r="R93" s="65">
        <f>'Gammel-Ny'!$M93-'Gammel-Ny'!$E93</f>
        <v>4.9999999999999958E-4</v>
      </c>
      <c r="S93" s="50" t="str">
        <f>IF('Gammel-Ny'!$R93=0,"uendret",IF('Gammel-Ny'!$R93&gt;0,"Dyrere",IF('Gammel-Ny'!$R93&lt;0,"Billigere",0)))</f>
        <v>Dyrere</v>
      </c>
      <c r="T93" s="50" t="str">
        <f>IF(Tabell4[[#This Row],[Fondstype]]="Aksjefond","A",IF(Tabell4[[#This Row],[Fondstype]]="Rentefond","R",IF(Tabell4[[#This Row],[Fondstype]]="Kombinasjonsfond","K",IF(Tabell4[[#This Row],[Fondstype]]="Indeksfond","I",))))</f>
        <v>R</v>
      </c>
    </row>
    <row r="94" spans="1:20" x14ac:dyDescent="0.25">
      <c r="A94" s="28" t="s">
        <v>314</v>
      </c>
      <c r="B94" s="28" t="s">
        <v>315</v>
      </c>
      <c r="C94" s="30">
        <v>1.5E-3</v>
      </c>
      <c r="D94" s="31">
        <v>5.0000000000000001E-4</v>
      </c>
      <c r="E94" s="31">
        <f t="shared" si="3"/>
        <v>2E-3</v>
      </c>
      <c r="F94" s="38"/>
      <c r="G94" s="28" t="s">
        <v>552</v>
      </c>
      <c r="H94" s="28"/>
      <c r="I94" s="28"/>
      <c r="J94" s="32" t="s">
        <v>343</v>
      </c>
      <c r="K94" s="31">
        <f>C94</f>
        <v>1.5E-3</v>
      </c>
      <c r="L94" s="31">
        <f>D94</f>
        <v>5.0000000000000001E-4</v>
      </c>
      <c r="M94" s="30">
        <f t="shared" si="7"/>
        <v>2E-3</v>
      </c>
      <c r="N94" s="39"/>
      <c r="O94" s="37" t="str">
        <f>IF('Gammel-Ny'!$Q94=0,"Uendret",IF('Gammel-Ny'!$Q94&gt;0,"Dyrere",IF('Gammel-Ny'!$Q94&lt;0,"Billigere",0)))</f>
        <v>Uendret</v>
      </c>
      <c r="P94" s="38"/>
      <c r="Q94" s="33">
        <f t="shared" si="5"/>
        <v>0</v>
      </c>
      <c r="R94" s="65">
        <f>'Gammel-Ny'!$M94-'Gammel-Ny'!$E94</f>
        <v>0</v>
      </c>
      <c r="S94" s="50" t="str">
        <f>IF('Gammel-Ny'!$R94=0,"uendret",IF('Gammel-Ny'!$R94&gt;0,"Dyrere",IF('Gammel-Ny'!$R94&lt;0,"Billigere",0)))</f>
        <v>uendret</v>
      </c>
      <c r="T94" s="50" t="str">
        <f>IF(Tabell4[[#This Row],[Fondstype]]="Aksjefond","A",IF(Tabell4[[#This Row],[Fondstype]]="Rentefond","R",IF(Tabell4[[#This Row],[Fondstype]]="Kombinasjonsfond","K",IF(Tabell4[[#This Row],[Fondstype]]="Indeksfond","I",))))</f>
        <v>R</v>
      </c>
    </row>
    <row r="95" spans="1:20" x14ac:dyDescent="0.25">
      <c r="A95" s="28" t="s">
        <v>293</v>
      </c>
      <c r="B95" s="28" t="s">
        <v>72</v>
      </c>
      <c r="C95" s="30">
        <v>2.1000000000000003E-3</v>
      </c>
      <c r="D95" s="31">
        <v>8.9999999999999998E-4</v>
      </c>
      <c r="E95" s="31">
        <f t="shared" si="3"/>
        <v>3.0000000000000001E-3</v>
      </c>
      <c r="F95" s="38"/>
      <c r="G95" s="28" t="s">
        <v>552</v>
      </c>
      <c r="H95" s="28"/>
      <c r="I95" s="28"/>
      <c r="J95" s="32" t="s">
        <v>343</v>
      </c>
      <c r="K95" s="31">
        <f>C95</f>
        <v>2.1000000000000003E-3</v>
      </c>
      <c r="L95" s="31">
        <f>D95</f>
        <v>8.9999999999999998E-4</v>
      </c>
      <c r="M95" s="30">
        <f t="shared" si="7"/>
        <v>3.0000000000000001E-3</v>
      </c>
      <c r="N95" s="39"/>
      <c r="O95" s="37" t="str">
        <f>IF('Gammel-Ny'!$Q95=0,"Uendret",IF('Gammel-Ny'!$Q95&gt;0,"Dyrere",IF('Gammel-Ny'!$Q95&lt;0,"Billigere",0)))</f>
        <v>Uendret</v>
      </c>
      <c r="P95" s="38"/>
      <c r="Q95" s="33">
        <f t="shared" si="5"/>
        <v>0</v>
      </c>
      <c r="R95" s="65">
        <f>'Gammel-Ny'!$M95-'Gammel-Ny'!$E95</f>
        <v>0</v>
      </c>
      <c r="S95" s="50" t="str">
        <f>IF('Gammel-Ny'!$R95=0,"uendret",IF('Gammel-Ny'!$R95&gt;0,"Dyrere",IF('Gammel-Ny'!$R95&lt;0,"Billigere",0)))</f>
        <v>uendret</v>
      </c>
      <c r="T95" s="50" t="str">
        <f>IF(Tabell4[[#This Row],[Fondstype]]="Aksjefond","A",IF(Tabell4[[#This Row],[Fondstype]]="Rentefond","R",IF(Tabell4[[#This Row],[Fondstype]]="Kombinasjonsfond","K",IF(Tabell4[[#This Row],[Fondstype]]="Indeksfond","I",))))</f>
        <v>R</v>
      </c>
    </row>
    <row r="96" spans="1:20" x14ac:dyDescent="0.25">
      <c r="A96" s="28" t="s">
        <v>294</v>
      </c>
      <c r="B96" s="28" t="s">
        <v>73</v>
      </c>
      <c r="C96" s="30">
        <v>8.4000000000000012E-3</v>
      </c>
      <c r="D96" s="31">
        <v>3.5999999999999999E-3</v>
      </c>
      <c r="E96" s="31">
        <f t="shared" si="3"/>
        <v>1.2E-2</v>
      </c>
      <c r="F96" s="38"/>
      <c r="G96" s="28" t="s">
        <v>414</v>
      </c>
      <c r="H96" s="28" t="s">
        <v>415</v>
      </c>
      <c r="I96" s="28" t="s">
        <v>347</v>
      </c>
      <c r="J96" s="32" t="s">
        <v>523</v>
      </c>
      <c r="K96" s="31">
        <v>8.5000000000000006E-3</v>
      </c>
      <c r="L96"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96" s="30">
        <f t="shared" si="7"/>
        <v>1.2500000000000001E-2</v>
      </c>
      <c r="N96" s="39"/>
      <c r="O96" s="37" t="str">
        <f>IF('Gammel-Ny'!$Q96=0,"Uendret",IF('Gammel-Ny'!$Q96&gt;0,"Dyrere",IF('Gammel-Ny'!$Q96&lt;0,"Billigere",0)))</f>
        <v>Dyrere</v>
      </c>
      <c r="P96" s="38"/>
      <c r="Q96" s="33">
        <f t="shared" si="5"/>
        <v>4.0000000000000018E-4</v>
      </c>
      <c r="R96" s="65">
        <f>'Gammel-Ny'!$M96-'Gammel-Ny'!$E96</f>
        <v>5.0000000000000044E-4</v>
      </c>
      <c r="S96" s="50" t="str">
        <f>IF('Gammel-Ny'!$R96=0,"uendret",IF('Gammel-Ny'!$R96&gt;0,"Dyrere",IF('Gammel-Ny'!$R96&lt;0,"Billigere",0)))</f>
        <v>Dyrere</v>
      </c>
      <c r="T96" s="50" t="str">
        <f>IF(Tabell4[[#This Row],[Fondstype]]="Aksjefond","A",IF(Tabell4[[#This Row],[Fondstype]]="Rentefond","R",IF(Tabell4[[#This Row],[Fondstype]]="Kombinasjonsfond","K",IF(Tabell4[[#This Row],[Fondstype]]="Indeksfond","I",))))</f>
        <v>A</v>
      </c>
    </row>
    <row r="97" spans="1:20" x14ac:dyDescent="0.25">
      <c r="A97" s="28" t="s">
        <v>295</v>
      </c>
      <c r="B97" s="28" t="s">
        <v>74</v>
      </c>
      <c r="C97" s="30">
        <v>8.4000000000000012E-3</v>
      </c>
      <c r="D97" s="31">
        <v>3.5999999999999999E-3</v>
      </c>
      <c r="E97" s="31">
        <f t="shared" si="3"/>
        <v>1.2E-2</v>
      </c>
      <c r="F97" s="38"/>
      <c r="G97" s="28" t="s">
        <v>416</v>
      </c>
      <c r="H97" s="28" t="s">
        <v>417</v>
      </c>
      <c r="I97" s="28" t="s">
        <v>347</v>
      </c>
      <c r="J97" s="32" t="s">
        <v>523</v>
      </c>
      <c r="K97" s="31">
        <v>8.5000000000000006E-3</v>
      </c>
      <c r="L97"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97" s="30">
        <f t="shared" si="7"/>
        <v>1.2500000000000001E-2</v>
      </c>
      <c r="N97" s="39"/>
      <c r="O97" s="37" t="str">
        <f>IF('Gammel-Ny'!$Q97=0,"Uendret",IF('Gammel-Ny'!$Q97&gt;0,"Dyrere",IF('Gammel-Ny'!$Q97&lt;0,"Billigere",0)))</f>
        <v>Dyrere</v>
      </c>
      <c r="P97" s="38"/>
      <c r="Q97" s="33">
        <f t="shared" si="5"/>
        <v>4.0000000000000018E-4</v>
      </c>
      <c r="R97" s="65">
        <f>'Gammel-Ny'!$M97-'Gammel-Ny'!$E97</f>
        <v>5.0000000000000044E-4</v>
      </c>
      <c r="S97" s="50" t="str">
        <f>IF('Gammel-Ny'!$R97=0,"uendret",IF('Gammel-Ny'!$R97&gt;0,"Dyrere",IF('Gammel-Ny'!$R97&lt;0,"Billigere",0)))</f>
        <v>Dyrere</v>
      </c>
      <c r="T97" s="50" t="str">
        <f>IF(Tabell4[[#This Row],[Fondstype]]="Aksjefond","A",IF(Tabell4[[#This Row],[Fondstype]]="Rentefond","R",IF(Tabell4[[#This Row],[Fondstype]]="Kombinasjonsfond","K",IF(Tabell4[[#This Row],[Fondstype]]="Indeksfond","I",))))</f>
        <v>A</v>
      </c>
    </row>
    <row r="98" spans="1:20" x14ac:dyDescent="0.25">
      <c r="A98" s="28" t="s">
        <v>296</v>
      </c>
      <c r="B98" s="28" t="s">
        <v>75</v>
      </c>
      <c r="C98" s="30">
        <v>8.4000000000000012E-3</v>
      </c>
      <c r="D98" s="31">
        <v>3.5999999999999999E-3</v>
      </c>
      <c r="E98" s="31">
        <f t="shared" si="3"/>
        <v>1.2E-2</v>
      </c>
      <c r="F98" s="38"/>
      <c r="G98" s="28" t="s">
        <v>418</v>
      </c>
      <c r="H98" s="28" t="s">
        <v>419</v>
      </c>
      <c r="I98" s="28" t="s">
        <v>347</v>
      </c>
      <c r="J98" s="32" t="s">
        <v>523</v>
      </c>
      <c r="K98" s="31">
        <v>8.5000000000000006E-3</v>
      </c>
      <c r="L98"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98" s="30">
        <f t="shared" si="7"/>
        <v>1.2500000000000001E-2</v>
      </c>
      <c r="N98" s="39"/>
      <c r="O98" s="37" t="str">
        <f>IF('Gammel-Ny'!$Q98=0,"Uendret",IF('Gammel-Ny'!$Q98&gt;0,"Dyrere",IF('Gammel-Ny'!$Q98&lt;0,"Billigere",0)))</f>
        <v>Dyrere</v>
      </c>
      <c r="P98" s="38"/>
      <c r="Q98" s="33">
        <f t="shared" si="5"/>
        <v>4.0000000000000018E-4</v>
      </c>
      <c r="R98" s="65">
        <f>'Gammel-Ny'!$M98-'Gammel-Ny'!$E98</f>
        <v>5.0000000000000044E-4</v>
      </c>
      <c r="S98" s="50" t="str">
        <f>IF('Gammel-Ny'!$R98=0,"uendret",IF('Gammel-Ny'!$R98&gt;0,"Dyrere",IF('Gammel-Ny'!$R98&lt;0,"Billigere",0)))</f>
        <v>Dyrere</v>
      </c>
      <c r="T98" s="50" t="str">
        <f>IF(Tabell4[[#This Row],[Fondstype]]="Aksjefond","A",IF(Tabell4[[#This Row],[Fondstype]]="Rentefond","R",IF(Tabell4[[#This Row],[Fondstype]]="Kombinasjonsfond","K",IF(Tabell4[[#This Row],[Fondstype]]="Indeksfond","I",))))</f>
        <v>A</v>
      </c>
    </row>
    <row r="99" spans="1:20" x14ac:dyDescent="0.25">
      <c r="A99" s="28" t="s">
        <v>317</v>
      </c>
      <c r="B99" s="28" t="s">
        <v>76</v>
      </c>
      <c r="C99" s="30">
        <v>1.6799999999999999E-3</v>
      </c>
      <c r="D99" s="31">
        <v>7.1999999999999994E-4</v>
      </c>
      <c r="E99" s="31">
        <f t="shared" si="3"/>
        <v>2.3999999999999998E-3</v>
      </c>
      <c r="F99" s="38"/>
      <c r="G99" s="28" t="s">
        <v>420</v>
      </c>
      <c r="H99" s="28" t="s">
        <v>421</v>
      </c>
      <c r="I99" s="28" t="s">
        <v>347</v>
      </c>
      <c r="J99" s="32" t="s">
        <v>342</v>
      </c>
      <c r="K99" s="31">
        <v>1E-3</v>
      </c>
      <c r="L99"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99" s="30">
        <f t="shared" si="7"/>
        <v>5.0000000000000001E-3</v>
      </c>
      <c r="N99" s="39"/>
      <c r="O99" s="37" t="str">
        <f>IF('Gammel-Ny'!$Q99=0,"Uendret",IF('Gammel-Ny'!$Q99&gt;0,"Dyrere",IF('Gammel-Ny'!$Q99&lt;0,"Billigere",0)))</f>
        <v>Dyrere</v>
      </c>
      <c r="P99" s="38"/>
      <c r="Q99" s="33">
        <f t="shared" si="5"/>
        <v>3.2799999999999999E-3</v>
      </c>
      <c r="R99" s="65">
        <f>'Gammel-Ny'!$M99-'Gammel-Ny'!$E99</f>
        <v>2.6000000000000003E-3</v>
      </c>
      <c r="S99" s="50" t="str">
        <f>IF('Gammel-Ny'!$R99=0,"uendret",IF('Gammel-Ny'!$R99&gt;0,"Dyrere",IF('Gammel-Ny'!$R99&lt;0,"Billigere",0)))</f>
        <v>Dyrere</v>
      </c>
      <c r="T99" s="50" t="str">
        <f>IF(Tabell4[[#This Row],[Fondstype]]="Aksjefond","A",IF(Tabell4[[#This Row],[Fondstype]]="Rentefond","R",IF(Tabell4[[#This Row],[Fondstype]]="Kombinasjonsfond","K",IF(Tabell4[[#This Row],[Fondstype]]="Indeksfond","I",))))</f>
        <v>I</v>
      </c>
    </row>
    <row r="100" spans="1:20" x14ac:dyDescent="0.25">
      <c r="A100" s="28"/>
      <c r="B100" s="28"/>
      <c r="C100" s="30"/>
      <c r="D100" s="31"/>
      <c r="E100" s="31"/>
      <c r="F100" s="38"/>
      <c r="G100" s="28"/>
      <c r="H100" s="28"/>
      <c r="I100" s="35"/>
      <c r="J100" s="32"/>
      <c r="K100" s="31"/>
      <c r="L100" s="31"/>
      <c r="M100" s="30"/>
      <c r="N100" s="39"/>
      <c r="O100" s="37"/>
      <c r="P100" s="38"/>
      <c r="Q100" s="33"/>
      <c r="R100" s="65"/>
      <c r="S100" s="50"/>
      <c r="T100" s="50"/>
    </row>
    <row r="101" spans="1:20" x14ac:dyDescent="0.25">
      <c r="A101" s="28" t="s">
        <v>325</v>
      </c>
      <c r="B101" s="28" t="s">
        <v>324</v>
      </c>
      <c r="C101" s="30">
        <v>1.44E-2</v>
      </c>
      <c r="D101" s="31">
        <v>9.6000000000000009E-3</v>
      </c>
      <c r="E101" s="31">
        <f t="shared" ref="E101:E165" si="8">C101+D101</f>
        <v>2.4E-2</v>
      </c>
      <c r="F101" s="38"/>
      <c r="G101" s="28" t="s">
        <v>552</v>
      </c>
      <c r="H101" s="28"/>
      <c r="I101" s="28"/>
      <c r="J101" s="32" t="s">
        <v>523</v>
      </c>
      <c r="K101" s="31">
        <f>C101</f>
        <v>1.44E-2</v>
      </c>
      <c r="L101" s="31">
        <f>D101</f>
        <v>9.6000000000000009E-3</v>
      </c>
      <c r="M101" s="30">
        <f>K101+L101</f>
        <v>2.4E-2</v>
      </c>
      <c r="N101" s="39"/>
      <c r="O101" s="37" t="str">
        <f>IF('Gammel-Ny'!$Q101=0,"Uendret",IF('Gammel-Ny'!$Q101&gt;0,"Dyrere",IF('Gammel-Ny'!$Q101&lt;0,"Billigere",0)))</f>
        <v>Uendret</v>
      </c>
      <c r="P101" s="38"/>
      <c r="Q101" s="33">
        <f t="shared" si="5"/>
        <v>0</v>
      </c>
      <c r="R101" s="65">
        <f>'Gammel-Ny'!$M101-'Gammel-Ny'!$E101</f>
        <v>0</v>
      </c>
      <c r="S101" s="50" t="str">
        <f>IF('Gammel-Ny'!$R101=0,"uendret",IF('Gammel-Ny'!$R101&gt;0,"Dyrere",IF('Gammel-Ny'!$R101&lt;0,"Billigere",0)))</f>
        <v>uendret</v>
      </c>
      <c r="T101" s="50" t="str">
        <f>IF(Tabell4[[#This Row],[Fondstype]]="Aksjefond","A",IF(Tabell4[[#This Row],[Fondstype]]="Rentefond","R",IF(Tabell4[[#This Row],[Fondstype]]="Kombinasjonsfond","K",IF(Tabell4[[#This Row],[Fondstype]]="Indeksfond","I",))))</f>
        <v>A</v>
      </c>
    </row>
    <row r="102" spans="1:20" x14ac:dyDescent="0.25">
      <c r="A102" s="28"/>
      <c r="B102" s="28"/>
      <c r="C102" s="30"/>
      <c r="D102" s="31"/>
      <c r="E102" s="31"/>
      <c r="F102" s="38"/>
      <c r="G102" s="28"/>
      <c r="H102" s="28"/>
      <c r="I102" s="35"/>
      <c r="J102" s="32"/>
      <c r="K102" s="31"/>
      <c r="L102" s="31"/>
      <c r="M102" s="30"/>
      <c r="N102" s="39"/>
      <c r="O102" s="37"/>
      <c r="P102" s="38"/>
      <c r="Q102" s="33"/>
      <c r="R102" s="65"/>
      <c r="S102" s="50"/>
      <c r="T102" s="50"/>
    </row>
    <row r="103" spans="1:20" x14ac:dyDescent="0.25">
      <c r="A103" s="28" t="s">
        <v>35</v>
      </c>
      <c r="B103" s="28" t="s">
        <v>82</v>
      </c>
      <c r="C103" s="30">
        <v>1.2500000000000001E-2</v>
      </c>
      <c r="D103" s="31">
        <v>1.2500000000000001E-2</v>
      </c>
      <c r="E103" s="31">
        <f t="shared" si="8"/>
        <v>2.5000000000000001E-2</v>
      </c>
      <c r="F103" s="38"/>
      <c r="G103" s="28" t="s">
        <v>552</v>
      </c>
      <c r="H103" s="28"/>
      <c r="I103" s="28"/>
      <c r="J103" s="32" t="s">
        <v>523</v>
      </c>
      <c r="K103" s="31">
        <f t="shared" ref="K103:K110" si="9">C103</f>
        <v>1.2500000000000001E-2</v>
      </c>
      <c r="L103" s="31">
        <f t="shared" ref="L103:L110" si="10">D103</f>
        <v>1.2500000000000001E-2</v>
      </c>
      <c r="M103" s="30">
        <f t="shared" ref="M103:M118" si="11">K103+L103</f>
        <v>2.5000000000000001E-2</v>
      </c>
      <c r="N103" s="39"/>
      <c r="O103" s="37" t="str">
        <f>IF('Gammel-Ny'!$Q103=0,"Uendret",IF('Gammel-Ny'!$Q103&gt;0,"Dyrere",IF('Gammel-Ny'!$Q103&lt;0,"Billigere",0)))</f>
        <v>Uendret</v>
      </c>
      <c r="P103" s="38"/>
      <c r="Q103" s="33">
        <f t="shared" ref="Q103:Q165" si="12">L103-D103</f>
        <v>0</v>
      </c>
      <c r="R103" s="65">
        <f>'Gammel-Ny'!$M103-'Gammel-Ny'!$E103</f>
        <v>0</v>
      </c>
      <c r="S103" s="50" t="str">
        <f>IF('Gammel-Ny'!$R103=0,"uendret",IF('Gammel-Ny'!$R103&gt;0,"Dyrere",IF('Gammel-Ny'!$R103&lt;0,"Billigere",0)))</f>
        <v>uendret</v>
      </c>
      <c r="T103" s="50" t="str">
        <f>IF(Tabell4[[#This Row],[Fondstype]]="Aksjefond","A",IF(Tabell4[[#This Row],[Fondstype]]="Rentefond","R",IF(Tabell4[[#This Row],[Fondstype]]="Kombinasjonsfond","K",IF(Tabell4[[#This Row],[Fondstype]]="Indeksfond","I",))))</f>
        <v>A</v>
      </c>
    </row>
    <row r="104" spans="1:20" x14ac:dyDescent="0.25">
      <c r="A104" s="28" t="s">
        <v>37</v>
      </c>
      <c r="B104" s="28" t="s">
        <v>140</v>
      </c>
      <c r="C104" s="30">
        <v>6.0000000000000001E-3</v>
      </c>
      <c r="D104" s="31">
        <v>6.0000000000000001E-3</v>
      </c>
      <c r="E104" s="31">
        <f t="shared" si="8"/>
        <v>1.2E-2</v>
      </c>
      <c r="F104" s="38"/>
      <c r="G104" s="28" t="s">
        <v>552</v>
      </c>
      <c r="H104" s="28"/>
      <c r="I104" s="28"/>
      <c r="J104" s="32" t="s">
        <v>577</v>
      </c>
      <c r="K104" s="31">
        <f t="shared" si="9"/>
        <v>6.0000000000000001E-3</v>
      </c>
      <c r="L104" s="31">
        <f t="shared" si="10"/>
        <v>6.0000000000000001E-3</v>
      </c>
      <c r="M104" s="30">
        <f t="shared" si="11"/>
        <v>1.2E-2</v>
      </c>
      <c r="N104" s="39"/>
      <c r="O104" s="37" t="str">
        <f>IF('Gammel-Ny'!$Q104=0,"Uendret",IF('Gammel-Ny'!$Q104&gt;0,"Dyrere",IF('Gammel-Ny'!$Q104&lt;0,"Billigere",0)))</f>
        <v>Uendret</v>
      </c>
      <c r="P104" s="38"/>
      <c r="Q104" s="33">
        <f t="shared" si="12"/>
        <v>0</v>
      </c>
      <c r="R104" s="65">
        <f>'Gammel-Ny'!$M104-'Gammel-Ny'!$E104</f>
        <v>0</v>
      </c>
      <c r="S104" s="50" t="str">
        <f>IF('Gammel-Ny'!$R104=0,"uendret",IF('Gammel-Ny'!$R104&gt;0,"Dyrere",IF('Gammel-Ny'!$R104&lt;0,"Billigere",0)))</f>
        <v>uendret</v>
      </c>
      <c r="T104" s="50" t="str">
        <f>IF(Tabell4[[#This Row],[Fondstype]]="Aksjefond","A",IF(Tabell4[[#This Row],[Fondstype]]="Rentefond","R",IF(Tabell4[[#This Row],[Fondstype]]="Kombinasjonsfond","K",IF(Tabell4[[#This Row],[Fondstype]]="Indeksfond","I",))))</f>
        <v>K</v>
      </c>
    </row>
    <row r="105" spans="1:20" x14ac:dyDescent="0.25">
      <c r="A105" s="28" t="s">
        <v>27</v>
      </c>
      <c r="B105" s="28" t="s">
        <v>77</v>
      </c>
      <c r="C105" s="30">
        <v>7.4999999999999997E-3</v>
      </c>
      <c r="D105" s="31">
        <v>7.4999999999999997E-3</v>
      </c>
      <c r="E105" s="31">
        <f t="shared" si="8"/>
        <v>1.4999999999999999E-2</v>
      </c>
      <c r="F105" s="38"/>
      <c r="G105" s="28" t="s">
        <v>552</v>
      </c>
      <c r="H105" s="28"/>
      <c r="I105" s="28"/>
      <c r="J105" s="32" t="s">
        <v>523</v>
      </c>
      <c r="K105" s="31">
        <f t="shared" si="9"/>
        <v>7.4999999999999997E-3</v>
      </c>
      <c r="L105" s="31">
        <f t="shared" si="10"/>
        <v>7.4999999999999997E-3</v>
      </c>
      <c r="M105" s="30">
        <f t="shared" si="11"/>
        <v>1.4999999999999999E-2</v>
      </c>
      <c r="N105" s="39"/>
      <c r="O105" s="37" t="str">
        <f>IF('Gammel-Ny'!$Q105=0,"Uendret",IF('Gammel-Ny'!$Q105&gt;0,"Dyrere",IF('Gammel-Ny'!$Q105&lt;0,"Billigere",0)))</f>
        <v>Uendret</v>
      </c>
      <c r="P105" s="38"/>
      <c r="Q105" s="33">
        <f t="shared" si="12"/>
        <v>0</v>
      </c>
      <c r="R105" s="65">
        <f>'Gammel-Ny'!$M105-'Gammel-Ny'!$E105</f>
        <v>0</v>
      </c>
      <c r="S105" s="50" t="str">
        <f>IF('Gammel-Ny'!$R105=0,"uendret",IF('Gammel-Ny'!$R105&gt;0,"Dyrere",IF('Gammel-Ny'!$R105&lt;0,"Billigere",0)))</f>
        <v>uendret</v>
      </c>
      <c r="T105" s="50" t="str">
        <f>IF(Tabell4[[#This Row],[Fondstype]]="Aksjefond","A",IF(Tabell4[[#This Row],[Fondstype]]="Rentefond","R",IF(Tabell4[[#This Row],[Fondstype]]="Kombinasjonsfond","K",IF(Tabell4[[#This Row],[Fondstype]]="Indeksfond","I",))))</f>
        <v>A</v>
      </c>
    </row>
    <row r="106" spans="1:20" x14ac:dyDescent="0.25">
      <c r="A106" s="28" t="s">
        <v>34</v>
      </c>
      <c r="B106" s="28" t="s">
        <v>81</v>
      </c>
      <c r="C106" s="30">
        <v>7.4999999999999997E-3</v>
      </c>
      <c r="D106" s="31">
        <v>7.4999999999999997E-3</v>
      </c>
      <c r="E106" s="31">
        <f t="shared" si="8"/>
        <v>1.4999999999999999E-2</v>
      </c>
      <c r="F106" s="38"/>
      <c r="G106" s="28" t="s">
        <v>552</v>
      </c>
      <c r="H106" s="28"/>
      <c r="I106" s="28"/>
      <c r="J106" s="32" t="s">
        <v>523</v>
      </c>
      <c r="K106" s="31">
        <f t="shared" si="9"/>
        <v>7.4999999999999997E-3</v>
      </c>
      <c r="L106" s="31">
        <f t="shared" si="10"/>
        <v>7.4999999999999997E-3</v>
      </c>
      <c r="M106" s="30">
        <f t="shared" si="11"/>
        <v>1.4999999999999999E-2</v>
      </c>
      <c r="N106" s="39"/>
      <c r="O106" s="37" t="str">
        <f>IF('Gammel-Ny'!$Q106=0,"Uendret",IF('Gammel-Ny'!$Q106&gt;0,"Dyrere",IF('Gammel-Ny'!$Q106&lt;0,"Billigere",0)))</f>
        <v>Uendret</v>
      </c>
      <c r="P106" s="38"/>
      <c r="Q106" s="33">
        <f t="shared" si="12"/>
        <v>0</v>
      </c>
      <c r="R106" s="65">
        <f>'Gammel-Ny'!$M106-'Gammel-Ny'!$E106</f>
        <v>0</v>
      </c>
      <c r="S106" s="50" t="str">
        <f>IF('Gammel-Ny'!$R106=0,"uendret",IF('Gammel-Ny'!$R106&gt;0,"Dyrere",IF('Gammel-Ny'!$R106&lt;0,"Billigere",0)))</f>
        <v>uendret</v>
      </c>
      <c r="T106" s="50" t="str">
        <f>IF(Tabell4[[#This Row],[Fondstype]]="Aksjefond","A",IF(Tabell4[[#This Row],[Fondstype]]="Rentefond","R",IF(Tabell4[[#This Row],[Fondstype]]="Kombinasjonsfond","K",IF(Tabell4[[#This Row],[Fondstype]]="Indeksfond","I",))))</f>
        <v>A</v>
      </c>
    </row>
    <row r="107" spans="1:20" x14ac:dyDescent="0.25">
      <c r="A107" s="28" t="s">
        <v>28</v>
      </c>
      <c r="B107" s="28" t="s">
        <v>78</v>
      </c>
      <c r="C107" s="30">
        <v>4.0000000000000001E-3</v>
      </c>
      <c r="D107" s="31">
        <v>4.0000000000000001E-3</v>
      </c>
      <c r="E107" s="31">
        <f t="shared" si="8"/>
        <v>8.0000000000000002E-3</v>
      </c>
      <c r="F107" s="38"/>
      <c r="G107" s="28" t="s">
        <v>552</v>
      </c>
      <c r="H107" s="28"/>
      <c r="I107" s="28"/>
      <c r="J107" s="32" t="s">
        <v>343</v>
      </c>
      <c r="K107" s="31">
        <f t="shared" si="9"/>
        <v>4.0000000000000001E-3</v>
      </c>
      <c r="L107" s="31">
        <f t="shared" si="10"/>
        <v>4.0000000000000001E-3</v>
      </c>
      <c r="M107" s="30">
        <f t="shared" si="11"/>
        <v>8.0000000000000002E-3</v>
      </c>
      <c r="N107" s="39"/>
      <c r="O107" s="37" t="str">
        <f>IF('Gammel-Ny'!$Q107=0,"Uendret",IF('Gammel-Ny'!$Q107&gt;0,"Dyrere",IF('Gammel-Ny'!$Q107&lt;0,"Billigere",0)))</f>
        <v>Uendret</v>
      </c>
      <c r="P107" s="38"/>
      <c r="Q107" s="33">
        <f t="shared" si="12"/>
        <v>0</v>
      </c>
      <c r="R107" s="65">
        <f>'Gammel-Ny'!$M107-'Gammel-Ny'!$E107</f>
        <v>0</v>
      </c>
      <c r="S107" s="50" t="str">
        <f>IF('Gammel-Ny'!$R107=0,"uendret",IF('Gammel-Ny'!$R107&gt;0,"Dyrere",IF('Gammel-Ny'!$R107&lt;0,"Billigere",0)))</f>
        <v>uendret</v>
      </c>
      <c r="T107" s="50" t="str">
        <f>IF(Tabell4[[#This Row],[Fondstype]]="Aksjefond","A",IF(Tabell4[[#This Row],[Fondstype]]="Rentefond","R",IF(Tabell4[[#This Row],[Fondstype]]="Kombinasjonsfond","K",IF(Tabell4[[#This Row],[Fondstype]]="Indeksfond","I",))))</f>
        <v>R</v>
      </c>
    </row>
    <row r="108" spans="1:20" x14ac:dyDescent="0.25">
      <c r="A108" s="28" t="s">
        <v>33</v>
      </c>
      <c r="B108" s="28" t="s">
        <v>80</v>
      </c>
      <c r="C108" s="30">
        <v>7.4999999999999997E-3</v>
      </c>
      <c r="D108" s="31">
        <v>7.4999999999999997E-3</v>
      </c>
      <c r="E108" s="31">
        <f t="shared" si="8"/>
        <v>1.4999999999999999E-2</v>
      </c>
      <c r="F108" s="38"/>
      <c r="G108" s="28" t="s">
        <v>552</v>
      </c>
      <c r="H108" s="28"/>
      <c r="I108" s="28"/>
      <c r="J108" s="32" t="s">
        <v>523</v>
      </c>
      <c r="K108" s="31">
        <f t="shared" si="9"/>
        <v>7.4999999999999997E-3</v>
      </c>
      <c r="L108" s="31">
        <f t="shared" si="10"/>
        <v>7.4999999999999997E-3</v>
      </c>
      <c r="M108" s="30">
        <f t="shared" si="11"/>
        <v>1.4999999999999999E-2</v>
      </c>
      <c r="N108" s="39"/>
      <c r="O108" s="37" t="str">
        <f>IF('Gammel-Ny'!$Q108=0,"Uendret",IF('Gammel-Ny'!$Q108&gt;0,"Dyrere",IF('Gammel-Ny'!$Q108&lt;0,"Billigere",0)))</f>
        <v>Uendret</v>
      </c>
      <c r="P108" s="38"/>
      <c r="Q108" s="33">
        <f t="shared" si="12"/>
        <v>0</v>
      </c>
      <c r="R108" s="65">
        <f>'Gammel-Ny'!$M108-'Gammel-Ny'!$E108</f>
        <v>0</v>
      </c>
      <c r="S108" s="50" t="str">
        <f>IF('Gammel-Ny'!$R108=0,"uendret",IF('Gammel-Ny'!$R108&gt;0,"Dyrere",IF('Gammel-Ny'!$R108&lt;0,"Billigere",0)))</f>
        <v>uendret</v>
      </c>
      <c r="T108" s="50" t="str">
        <f>IF(Tabell4[[#This Row],[Fondstype]]="Aksjefond","A",IF(Tabell4[[#This Row],[Fondstype]]="Rentefond","R",IF(Tabell4[[#This Row],[Fondstype]]="Kombinasjonsfond","K",IF(Tabell4[[#This Row],[Fondstype]]="Indeksfond","I",))))</f>
        <v>A</v>
      </c>
    </row>
    <row r="109" spans="1:20" x14ac:dyDescent="0.25">
      <c r="A109" s="28" t="s">
        <v>36</v>
      </c>
      <c r="B109" s="28" t="s">
        <v>139</v>
      </c>
      <c r="C109" s="30">
        <v>7.4999999999999997E-3</v>
      </c>
      <c r="D109" s="31">
        <v>7.4999999999999997E-3</v>
      </c>
      <c r="E109" s="31">
        <f t="shared" si="8"/>
        <v>1.4999999999999999E-2</v>
      </c>
      <c r="F109" s="38"/>
      <c r="G109" s="28" t="s">
        <v>552</v>
      </c>
      <c r="H109" s="28"/>
      <c r="I109" s="28"/>
      <c r="J109" s="32" t="s">
        <v>523</v>
      </c>
      <c r="K109" s="31">
        <f t="shared" si="9"/>
        <v>7.4999999999999997E-3</v>
      </c>
      <c r="L109" s="31">
        <f t="shared" si="10"/>
        <v>7.4999999999999997E-3</v>
      </c>
      <c r="M109" s="30">
        <f t="shared" si="11"/>
        <v>1.4999999999999999E-2</v>
      </c>
      <c r="N109" s="39"/>
      <c r="O109" s="37" t="str">
        <f>IF('Gammel-Ny'!$Q109=0,"Uendret",IF('Gammel-Ny'!$Q109&gt;0,"Dyrere",IF('Gammel-Ny'!$Q109&lt;0,"Billigere",0)))</f>
        <v>Uendret</v>
      </c>
      <c r="P109" s="38"/>
      <c r="Q109" s="33">
        <f t="shared" si="12"/>
        <v>0</v>
      </c>
      <c r="R109" s="65">
        <f>'Gammel-Ny'!$M109-'Gammel-Ny'!$E109</f>
        <v>0</v>
      </c>
      <c r="S109" s="50" t="str">
        <f>IF('Gammel-Ny'!$R109=0,"uendret",IF('Gammel-Ny'!$R109&gt;0,"Dyrere",IF('Gammel-Ny'!$R109&lt;0,"Billigere",0)))</f>
        <v>uendret</v>
      </c>
      <c r="T109" s="50" t="str">
        <f>IF(Tabell4[[#This Row],[Fondstype]]="Aksjefond","A",IF(Tabell4[[#This Row],[Fondstype]]="Rentefond","R",IF(Tabell4[[#This Row],[Fondstype]]="Kombinasjonsfond","K",IF(Tabell4[[#This Row],[Fondstype]]="Indeksfond","I",))))</f>
        <v>A</v>
      </c>
    </row>
    <row r="110" spans="1:20" x14ac:dyDescent="0.25">
      <c r="A110" s="28" t="s">
        <v>32</v>
      </c>
      <c r="B110" s="28" t="s">
        <v>79</v>
      </c>
      <c r="C110" s="30">
        <v>7.4999999999999997E-3</v>
      </c>
      <c r="D110" s="31">
        <v>7.4999999999999997E-3</v>
      </c>
      <c r="E110" s="31">
        <f t="shared" si="8"/>
        <v>1.4999999999999999E-2</v>
      </c>
      <c r="F110" s="38"/>
      <c r="G110" s="28" t="s">
        <v>552</v>
      </c>
      <c r="H110" s="28"/>
      <c r="I110" s="28"/>
      <c r="J110" s="32" t="s">
        <v>523</v>
      </c>
      <c r="K110" s="31">
        <f t="shared" si="9"/>
        <v>7.4999999999999997E-3</v>
      </c>
      <c r="L110" s="31">
        <f t="shared" si="10"/>
        <v>7.4999999999999997E-3</v>
      </c>
      <c r="M110" s="30">
        <f t="shared" si="11"/>
        <v>1.4999999999999999E-2</v>
      </c>
      <c r="N110" s="39"/>
      <c r="O110" s="37" t="str">
        <f>IF('Gammel-Ny'!$Q110=0,"Uendret",IF('Gammel-Ny'!$Q110&gt;0,"Dyrere",IF('Gammel-Ny'!$Q110&lt;0,"Billigere",0)))</f>
        <v>Uendret</v>
      </c>
      <c r="P110" s="38"/>
      <c r="Q110" s="33">
        <f t="shared" si="12"/>
        <v>0</v>
      </c>
      <c r="R110" s="65">
        <f>'Gammel-Ny'!$M110-'Gammel-Ny'!$E110</f>
        <v>0</v>
      </c>
      <c r="S110" s="50" t="str">
        <f>IF('Gammel-Ny'!$R110=0,"uendret",IF('Gammel-Ny'!$R110&gt;0,"Dyrere",IF('Gammel-Ny'!$R110&lt;0,"Billigere",0)))</f>
        <v>uendret</v>
      </c>
      <c r="T110" s="50" t="str">
        <f>IF(Tabell4[[#This Row],[Fondstype]]="Aksjefond","A",IF(Tabell4[[#This Row],[Fondstype]]="Rentefond","R",IF(Tabell4[[#This Row],[Fondstype]]="Kombinasjonsfond","K",IF(Tabell4[[#This Row],[Fondstype]]="Indeksfond","I",))))</f>
        <v>A</v>
      </c>
    </row>
    <row r="111" spans="1:20" x14ac:dyDescent="0.25">
      <c r="A111" s="28"/>
      <c r="B111" s="28"/>
      <c r="C111" s="30"/>
      <c r="D111" s="31"/>
      <c r="E111" s="31"/>
      <c r="F111" s="38"/>
      <c r="G111" s="28"/>
      <c r="H111" s="28"/>
      <c r="I111" s="35"/>
      <c r="J111" s="32"/>
      <c r="K111" s="31"/>
      <c r="L111" s="31"/>
      <c r="M111" s="30"/>
      <c r="N111" s="39"/>
      <c r="O111" s="37"/>
      <c r="P111" s="38"/>
      <c r="Q111" s="33"/>
      <c r="R111" s="65"/>
      <c r="S111" s="50"/>
      <c r="T111" s="50"/>
    </row>
    <row r="112" spans="1:20" x14ac:dyDescent="0.25">
      <c r="A112" s="28" t="s">
        <v>205</v>
      </c>
      <c r="B112" s="28" t="s">
        <v>206</v>
      </c>
      <c r="C112" s="30">
        <v>7.0000000000000001E-3</v>
      </c>
      <c r="D112" s="31">
        <v>3.0000000000000001E-3</v>
      </c>
      <c r="E112" s="31">
        <f t="shared" si="8"/>
        <v>0.01</v>
      </c>
      <c r="F112" s="38"/>
      <c r="G112" s="28" t="s">
        <v>552</v>
      </c>
      <c r="H112" s="28"/>
      <c r="I112" s="28"/>
      <c r="J112" s="32" t="s">
        <v>577</v>
      </c>
      <c r="K112" s="31">
        <f t="shared" ref="K112:K118" si="13">C112</f>
        <v>7.0000000000000001E-3</v>
      </c>
      <c r="L112" s="31">
        <f t="shared" ref="L112:L118" si="14">D112</f>
        <v>3.0000000000000001E-3</v>
      </c>
      <c r="M112" s="30">
        <f t="shared" si="11"/>
        <v>0.01</v>
      </c>
      <c r="N112" s="39"/>
      <c r="O112" s="37" t="str">
        <f>IF('Gammel-Ny'!$Q112=0,"Uendret",IF('Gammel-Ny'!$Q112&gt;0,"Dyrere",IF('Gammel-Ny'!$Q112&lt;0,"Billigere",0)))</f>
        <v>Uendret</v>
      </c>
      <c r="P112" s="38"/>
      <c r="Q112" s="33">
        <f t="shared" si="12"/>
        <v>0</v>
      </c>
      <c r="R112" s="65">
        <f>'Gammel-Ny'!$M112-'Gammel-Ny'!$E112</f>
        <v>0</v>
      </c>
      <c r="S112" s="50" t="str">
        <f>IF('Gammel-Ny'!$R112=0,"uendret",IF('Gammel-Ny'!$R112&gt;0,"Dyrere",IF('Gammel-Ny'!$R112&lt;0,"Billigere",0)))</f>
        <v>uendret</v>
      </c>
      <c r="T112" s="50" t="str">
        <f>IF(Tabell4[[#This Row],[Fondstype]]="Aksjefond","A",IF(Tabell4[[#This Row],[Fondstype]]="Rentefond","R",IF(Tabell4[[#This Row],[Fondstype]]="Kombinasjonsfond","K",IF(Tabell4[[#This Row],[Fondstype]]="Indeksfond","I",))))</f>
        <v>K</v>
      </c>
    </row>
    <row r="113" spans="1:20" x14ac:dyDescent="0.25">
      <c r="A113" s="28" t="s">
        <v>207</v>
      </c>
      <c r="B113" s="28" t="s">
        <v>208</v>
      </c>
      <c r="C113" s="30">
        <v>5.0000000000000001E-3</v>
      </c>
      <c r="D113" s="31">
        <v>5.0000000000000001E-3</v>
      </c>
      <c r="E113" s="31">
        <f t="shared" si="8"/>
        <v>0.01</v>
      </c>
      <c r="F113" s="38"/>
      <c r="G113" s="28" t="s">
        <v>552</v>
      </c>
      <c r="H113" s="28"/>
      <c r="I113" s="28"/>
      <c r="J113" s="32" t="s">
        <v>523</v>
      </c>
      <c r="K113" s="31">
        <f t="shared" si="13"/>
        <v>5.0000000000000001E-3</v>
      </c>
      <c r="L113" s="31">
        <f t="shared" si="14"/>
        <v>5.0000000000000001E-3</v>
      </c>
      <c r="M113" s="30">
        <f t="shared" si="11"/>
        <v>0.01</v>
      </c>
      <c r="N113" s="39"/>
      <c r="O113" s="37" t="str">
        <f>IF('Gammel-Ny'!$Q113=0,"Uendret",IF('Gammel-Ny'!$Q113&gt;0,"Dyrere",IF('Gammel-Ny'!$Q113&lt;0,"Billigere",0)))</f>
        <v>Uendret</v>
      </c>
      <c r="P113" s="38"/>
      <c r="Q113" s="33">
        <f t="shared" si="12"/>
        <v>0</v>
      </c>
      <c r="R113" s="65">
        <f>'Gammel-Ny'!$M113-'Gammel-Ny'!$E113</f>
        <v>0</v>
      </c>
      <c r="S113" s="50" t="str">
        <f>IF('Gammel-Ny'!$R113=0,"uendret",IF('Gammel-Ny'!$R113&gt;0,"Dyrere",IF('Gammel-Ny'!$R113&lt;0,"Billigere",0)))</f>
        <v>uendret</v>
      </c>
      <c r="T113" s="50" t="str">
        <f>IF(Tabell4[[#This Row],[Fondstype]]="Aksjefond","A",IF(Tabell4[[#This Row],[Fondstype]]="Rentefond","R",IF(Tabell4[[#This Row],[Fondstype]]="Kombinasjonsfond","K",IF(Tabell4[[#This Row],[Fondstype]]="Indeksfond","I",))))</f>
        <v>A</v>
      </c>
    </row>
    <row r="114" spans="1:20" x14ac:dyDescent="0.25">
      <c r="A114" s="28" t="s">
        <v>209</v>
      </c>
      <c r="B114" s="28" t="s">
        <v>210</v>
      </c>
      <c r="C114" s="30">
        <v>5.0000000000000001E-3</v>
      </c>
      <c r="D114" s="31">
        <v>5.0000000000000001E-3</v>
      </c>
      <c r="E114" s="31">
        <f t="shared" si="8"/>
        <v>0.01</v>
      </c>
      <c r="F114" s="38"/>
      <c r="G114" s="28" t="s">
        <v>552</v>
      </c>
      <c r="H114" s="28"/>
      <c r="I114" s="28"/>
      <c r="J114" s="32" t="s">
        <v>523</v>
      </c>
      <c r="K114" s="31">
        <f t="shared" si="13"/>
        <v>5.0000000000000001E-3</v>
      </c>
      <c r="L114" s="31">
        <f t="shared" si="14"/>
        <v>5.0000000000000001E-3</v>
      </c>
      <c r="M114" s="30">
        <f t="shared" si="11"/>
        <v>0.01</v>
      </c>
      <c r="N114" s="39"/>
      <c r="O114" s="37" t="str">
        <f>IF('Gammel-Ny'!$Q114=0,"Uendret",IF('Gammel-Ny'!$Q114&gt;0,"Dyrere",IF('Gammel-Ny'!$Q114&lt;0,"Billigere",0)))</f>
        <v>Uendret</v>
      </c>
      <c r="P114" s="38"/>
      <c r="Q114" s="33">
        <f t="shared" si="12"/>
        <v>0</v>
      </c>
      <c r="R114" s="65">
        <f>'Gammel-Ny'!$M114-'Gammel-Ny'!$E114</f>
        <v>0</v>
      </c>
      <c r="S114" s="50" t="str">
        <f>IF('Gammel-Ny'!$R114=0,"uendret",IF('Gammel-Ny'!$R114&gt;0,"Dyrere",IF('Gammel-Ny'!$R114&lt;0,"Billigere",0)))</f>
        <v>uendret</v>
      </c>
      <c r="T114" s="50" t="str">
        <f>IF(Tabell4[[#This Row],[Fondstype]]="Aksjefond","A",IF(Tabell4[[#This Row],[Fondstype]]="Rentefond","R",IF(Tabell4[[#This Row],[Fondstype]]="Kombinasjonsfond","K",IF(Tabell4[[#This Row],[Fondstype]]="Indeksfond","I",))))</f>
        <v>A</v>
      </c>
    </row>
    <row r="115" spans="1:20" x14ac:dyDescent="0.25">
      <c r="A115" s="28"/>
      <c r="B115" s="28"/>
      <c r="C115" s="30"/>
      <c r="D115" s="31"/>
      <c r="E115" s="31"/>
      <c r="F115" s="38"/>
      <c r="G115" s="28"/>
      <c r="H115" s="28"/>
      <c r="I115" s="35"/>
      <c r="J115" s="32"/>
      <c r="K115" s="31"/>
      <c r="L115" s="31"/>
      <c r="M115" s="30"/>
      <c r="N115" s="39"/>
      <c r="O115" s="37"/>
      <c r="P115" s="38"/>
      <c r="Q115" s="33"/>
      <c r="R115" s="65"/>
      <c r="S115" s="50"/>
      <c r="T115" s="50"/>
    </row>
    <row r="116" spans="1:20" x14ac:dyDescent="0.25">
      <c r="A116" s="28" t="s">
        <v>144</v>
      </c>
      <c r="B116" s="28" t="s">
        <v>147</v>
      </c>
      <c r="C116" s="30">
        <v>1.0999999999999999E-2</v>
      </c>
      <c r="D116" s="31">
        <v>9.0000000000000011E-3</v>
      </c>
      <c r="E116" s="31">
        <f t="shared" si="8"/>
        <v>0.02</v>
      </c>
      <c r="F116" s="38"/>
      <c r="G116" s="28" t="s">
        <v>552</v>
      </c>
      <c r="H116" s="28"/>
      <c r="I116" s="28"/>
      <c r="J116" s="32" t="s">
        <v>523</v>
      </c>
      <c r="K116" s="31">
        <f t="shared" si="13"/>
        <v>1.0999999999999999E-2</v>
      </c>
      <c r="L116" s="31">
        <f t="shared" si="14"/>
        <v>9.0000000000000011E-3</v>
      </c>
      <c r="M116" s="30">
        <f t="shared" si="11"/>
        <v>0.02</v>
      </c>
      <c r="N116" s="39"/>
      <c r="O116" s="37" t="str">
        <f>IF('Gammel-Ny'!$Q116=0,"Uendret",IF('Gammel-Ny'!$Q116&gt;0,"Dyrere",IF('Gammel-Ny'!$Q116&lt;0,"Billigere",0)))</f>
        <v>Uendret</v>
      </c>
      <c r="P116" s="38"/>
      <c r="Q116" s="33">
        <f t="shared" si="12"/>
        <v>0</v>
      </c>
      <c r="R116" s="65">
        <f>'Gammel-Ny'!$M116-'Gammel-Ny'!$E116</f>
        <v>0</v>
      </c>
      <c r="S116" s="50" t="str">
        <f>IF('Gammel-Ny'!$R116=0,"uendret",IF('Gammel-Ny'!$R116&gt;0,"Dyrere",IF('Gammel-Ny'!$R116&lt;0,"Billigere",0)))</f>
        <v>uendret</v>
      </c>
      <c r="T116" s="50" t="str">
        <f>IF(Tabell4[[#This Row],[Fondstype]]="Aksjefond","A",IF(Tabell4[[#This Row],[Fondstype]]="Rentefond","R",IF(Tabell4[[#This Row],[Fondstype]]="Kombinasjonsfond","K",IF(Tabell4[[#This Row],[Fondstype]]="Indeksfond","I",))))</f>
        <v>A</v>
      </c>
    </row>
    <row r="117" spans="1:20" x14ac:dyDescent="0.25">
      <c r="A117" s="28" t="s">
        <v>145</v>
      </c>
      <c r="B117" s="28" t="s">
        <v>148</v>
      </c>
      <c r="C117" s="30">
        <v>1.0999999999999999E-2</v>
      </c>
      <c r="D117" s="31">
        <v>9.0000000000000011E-3</v>
      </c>
      <c r="E117" s="31">
        <f t="shared" si="8"/>
        <v>0.02</v>
      </c>
      <c r="F117" s="38"/>
      <c r="G117" s="28" t="s">
        <v>552</v>
      </c>
      <c r="H117" s="28"/>
      <c r="I117" s="28"/>
      <c r="J117" s="32" t="s">
        <v>523</v>
      </c>
      <c r="K117" s="31">
        <f t="shared" si="13"/>
        <v>1.0999999999999999E-2</v>
      </c>
      <c r="L117" s="31">
        <f t="shared" si="14"/>
        <v>9.0000000000000011E-3</v>
      </c>
      <c r="M117" s="30">
        <f t="shared" si="11"/>
        <v>0.02</v>
      </c>
      <c r="N117" s="39"/>
      <c r="O117" s="37" t="str">
        <f>IF('Gammel-Ny'!$Q117=0,"Uendret",IF('Gammel-Ny'!$Q117&gt;0,"Dyrere",IF('Gammel-Ny'!$Q117&lt;0,"Billigere",0)))</f>
        <v>Uendret</v>
      </c>
      <c r="P117" s="38"/>
      <c r="Q117" s="33">
        <f t="shared" si="12"/>
        <v>0</v>
      </c>
      <c r="R117" s="65">
        <f>'Gammel-Ny'!$M117-'Gammel-Ny'!$E117</f>
        <v>0</v>
      </c>
      <c r="S117" s="50" t="str">
        <f>IF('Gammel-Ny'!$R117=0,"uendret",IF('Gammel-Ny'!$R117&gt;0,"Dyrere",IF('Gammel-Ny'!$R117&lt;0,"Billigere",0)))</f>
        <v>uendret</v>
      </c>
      <c r="T117" s="50" t="str">
        <f>IF(Tabell4[[#This Row],[Fondstype]]="Aksjefond","A",IF(Tabell4[[#This Row],[Fondstype]]="Rentefond","R",IF(Tabell4[[#This Row],[Fondstype]]="Kombinasjonsfond","K",IF(Tabell4[[#This Row],[Fondstype]]="Indeksfond","I",))))</f>
        <v>A</v>
      </c>
    </row>
    <row r="118" spans="1:20" x14ac:dyDescent="0.25">
      <c r="A118" s="28" t="s">
        <v>146</v>
      </c>
      <c r="B118" s="28" t="s">
        <v>149</v>
      </c>
      <c r="C118" s="30">
        <v>1.0999999999999999E-2</v>
      </c>
      <c r="D118" s="31">
        <v>9.0000000000000011E-3</v>
      </c>
      <c r="E118" s="31">
        <f t="shared" si="8"/>
        <v>0.02</v>
      </c>
      <c r="F118" s="38"/>
      <c r="G118" s="28" t="s">
        <v>552</v>
      </c>
      <c r="H118" s="28"/>
      <c r="I118" s="28"/>
      <c r="J118" s="32" t="s">
        <v>523</v>
      </c>
      <c r="K118" s="31">
        <f t="shared" si="13"/>
        <v>1.0999999999999999E-2</v>
      </c>
      <c r="L118" s="31">
        <f t="shared" si="14"/>
        <v>9.0000000000000011E-3</v>
      </c>
      <c r="M118" s="30">
        <f t="shared" si="11"/>
        <v>0.02</v>
      </c>
      <c r="N118" s="39"/>
      <c r="O118" s="37" t="str">
        <f>IF('Gammel-Ny'!$Q118=0,"Uendret",IF('Gammel-Ny'!$Q118&gt;0,"Dyrere",IF('Gammel-Ny'!$Q118&lt;0,"Billigere",0)))</f>
        <v>Uendret</v>
      </c>
      <c r="P118" s="38"/>
      <c r="Q118" s="33">
        <f t="shared" si="12"/>
        <v>0</v>
      </c>
      <c r="R118" s="65">
        <f>'Gammel-Ny'!$M118-'Gammel-Ny'!$E118</f>
        <v>0</v>
      </c>
      <c r="S118" s="50" t="str">
        <f>IF('Gammel-Ny'!$R118=0,"uendret",IF('Gammel-Ny'!$R118&gt;0,"Dyrere",IF('Gammel-Ny'!$R118&lt;0,"Billigere",0)))</f>
        <v>uendret</v>
      </c>
      <c r="T118" s="50" t="str">
        <f>IF(Tabell4[[#This Row],[Fondstype]]="Aksjefond","A",IF(Tabell4[[#This Row],[Fondstype]]="Rentefond","R",IF(Tabell4[[#This Row],[Fondstype]]="Kombinasjonsfond","K",IF(Tabell4[[#This Row],[Fondstype]]="Indeksfond","I",))))</f>
        <v>A</v>
      </c>
    </row>
    <row r="119" spans="1:20" x14ac:dyDescent="0.25">
      <c r="A119" s="28"/>
      <c r="B119" s="28"/>
      <c r="C119" s="30"/>
      <c r="D119" s="31"/>
      <c r="E119" s="31"/>
      <c r="F119" s="38"/>
      <c r="G119" s="28"/>
      <c r="H119" s="28"/>
      <c r="I119" s="35"/>
      <c r="J119" s="32"/>
      <c r="K119" s="31"/>
      <c r="L119" s="31"/>
      <c r="M119" s="30"/>
      <c r="N119" s="39"/>
      <c r="O119" s="37"/>
      <c r="P119" s="38"/>
      <c r="Q119" s="33"/>
      <c r="R119" s="65"/>
      <c r="S119" s="50"/>
      <c r="T119" s="50"/>
    </row>
    <row r="120" spans="1:20" x14ac:dyDescent="0.25">
      <c r="A120" s="28" t="s">
        <v>24</v>
      </c>
      <c r="B120" s="28" t="s">
        <v>83</v>
      </c>
      <c r="C120" s="30">
        <v>7.4999999999999997E-3</v>
      </c>
      <c r="D120" s="31">
        <v>7.4999999999999997E-3</v>
      </c>
      <c r="E120" s="31">
        <f t="shared" si="8"/>
        <v>1.4999999999999999E-2</v>
      </c>
      <c r="F120" s="38"/>
      <c r="G120" s="28" t="s">
        <v>422</v>
      </c>
      <c r="H120" s="28" t="s">
        <v>423</v>
      </c>
      <c r="I120" s="29" t="s">
        <v>347</v>
      </c>
      <c r="J120" s="32" t="s">
        <v>523</v>
      </c>
      <c r="K120" s="31">
        <v>8.9999999999999993E-3</v>
      </c>
      <c r="L120"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20" s="30">
        <f t="shared" ref="M120:M126" si="15">K120+L120</f>
        <v>1.2999999999999999E-2</v>
      </c>
      <c r="N120" s="39"/>
      <c r="O120" s="37" t="str">
        <f>IF('Gammel-Ny'!$Q120=0,"Uendret",IF('Gammel-Ny'!$Q120&gt;0,"Dyrere",IF('Gammel-Ny'!$Q120&lt;0,"Billigere",0)))</f>
        <v>Billigere</v>
      </c>
      <c r="P120" s="38"/>
      <c r="Q120" s="33">
        <f t="shared" si="12"/>
        <v>-3.4999999999999996E-3</v>
      </c>
      <c r="R120" s="65">
        <f>'Gammel-Ny'!$M120-'Gammel-Ny'!$E120</f>
        <v>-2E-3</v>
      </c>
      <c r="S120" s="50" t="str">
        <f>IF('Gammel-Ny'!$R120=0,"uendret",IF('Gammel-Ny'!$R120&gt;0,"Dyrere",IF('Gammel-Ny'!$R120&lt;0,"Billigere",0)))</f>
        <v>Billigere</v>
      </c>
      <c r="T120" s="50" t="str">
        <f>IF(Tabell4[[#This Row],[Fondstype]]="Aksjefond","A",IF(Tabell4[[#This Row],[Fondstype]]="Rentefond","R",IF(Tabell4[[#This Row],[Fondstype]]="Kombinasjonsfond","K",IF(Tabell4[[#This Row],[Fondstype]]="Indeksfond","I",))))</f>
        <v>A</v>
      </c>
    </row>
    <row r="121" spans="1:20" x14ac:dyDescent="0.25">
      <c r="A121" s="28" t="s">
        <v>506</v>
      </c>
      <c r="B121" s="28" t="s">
        <v>84</v>
      </c>
      <c r="C121" s="30">
        <v>4.0000000000000001E-3</v>
      </c>
      <c r="D121" s="31">
        <v>4.0000000000000001E-3</v>
      </c>
      <c r="E121" s="31">
        <f t="shared" si="8"/>
        <v>8.0000000000000002E-3</v>
      </c>
      <c r="F121" s="38"/>
      <c r="G121" s="25" t="s">
        <v>424</v>
      </c>
      <c r="H121" s="28" t="s">
        <v>425</v>
      </c>
      <c r="I121" s="28" t="s">
        <v>347</v>
      </c>
      <c r="J121" s="32" t="s">
        <v>343</v>
      </c>
      <c r="K121" s="31">
        <v>4.7999999999999996E-3</v>
      </c>
      <c r="L121" s="31">
        <f>IF(Tabell4[[#This Row],[Fondstype]]="Aksjefond",'Formidlingshonorar til bank'!$B$8,IF(Tabell4[[#This Row],[Fondstype]]="Rentefond",'Formidlingshonorar til bank'!$B$26,IF(Tabell4[[#This Row],[Fondstype]]="Indeksfond",'Formidlingshonorar til bank'!$B$17,IF(Tabell4[[#This Row],[Fondstype]]="Kombinasjonsfond",'Formidlingshonorar til bank'!$B$35))))</f>
        <v>2E-3</v>
      </c>
      <c r="M121" s="30">
        <f t="shared" si="15"/>
        <v>6.7999999999999996E-3</v>
      </c>
      <c r="N121" s="39"/>
      <c r="O121" s="37" t="str">
        <f>IF('Gammel-Ny'!$Q121=0,"Uendret",IF('Gammel-Ny'!$Q121&gt;0,"Dyrere",IF('Gammel-Ny'!$Q121&lt;0,"Billigere",0)))</f>
        <v>Billigere</v>
      </c>
      <c r="P121" s="38"/>
      <c r="Q121" s="33">
        <f t="shared" si="12"/>
        <v>-2E-3</v>
      </c>
      <c r="R121" s="65">
        <f>'Gammel-Ny'!$M121-'Gammel-Ny'!$E121</f>
        <v>-1.2000000000000005E-3</v>
      </c>
      <c r="S121" s="50" t="str">
        <f>IF('Gammel-Ny'!$R121=0,"uendret",IF('Gammel-Ny'!$R121&gt;0,"Dyrere",IF('Gammel-Ny'!$R121&lt;0,"Billigere",0)))</f>
        <v>Billigere</v>
      </c>
      <c r="T121" s="50" t="str">
        <f>IF(Tabell4[[#This Row],[Fondstype]]="Aksjefond","A",IF(Tabell4[[#This Row],[Fondstype]]="Rentefond","R",IF(Tabell4[[#This Row],[Fondstype]]="Kombinasjonsfond","K",IF(Tabell4[[#This Row],[Fondstype]]="Indeksfond","I",))))</f>
        <v>R</v>
      </c>
    </row>
    <row r="122" spans="1:20" x14ac:dyDescent="0.25">
      <c r="A122" s="28" t="s">
        <v>507</v>
      </c>
      <c r="B122" s="28" t="s">
        <v>85</v>
      </c>
      <c r="C122" s="30">
        <v>1.25E-3</v>
      </c>
      <c r="D122" s="31">
        <v>1.25E-3</v>
      </c>
      <c r="E122" s="31">
        <f t="shared" si="8"/>
        <v>2.5000000000000001E-3</v>
      </c>
      <c r="F122" s="38"/>
      <c r="G122" s="28" t="s">
        <v>426</v>
      </c>
      <c r="H122" s="28" t="s">
        <v>427</v>
      </c>
      <c r="I122" s="28" t="s">
        <v>347</v>
      </c>
      <c r="J122" s="32" t="s">
        <v>343</v>
      </c>
      <c r="K122" s="31">
        <v>1.5E-3</v>
      </c>
      <c r="L122" s="31">
        <f>IF(Tabell4[[#This Row],[Fondstype]]="Aksjefond",'Formidlingshonorar til bank'!$B$8,IF(Tabell4[[#This Row],[Fondstype]]="Rentefond",'Formidlingshonorar til bank'!$B$26,IF(Tabell4[[#This Row],[Fondstype]]="Indeksfond",'Formidlingshonorar til bank'!$B$17,IF(Tabell4[[#This Row],[Fondstype]]="Kombinasjonsfond",'Formidlingshonorar til bank'!$B$35))))</f>
        <v>2E-3</v>
      </c>
      <c r="M122" s="30">
        <f t="shared" si="15"/>
        <v>3.5000000000000001E-3</v>
      </c>
      <c r="N122" s="39"/>
      <c r="O122" s="37" t="str">
        <f>IF('Gammel-Ny'!$Q122=0,"Uendret",IF('Gammel-Ny'!$Q122&gt;0,"Dyrere",IF('Gammel-Ny'!$Q122&lt;0,"Billigere",0)))</f>
        <v>Dyrere</v>
      </c>
      <c r="P122" s="38"/>
      <c r="Q122" s="33">
        <f t="shared" si="12"/>
        <v>7.5000000000000002E-4</v>
      </c>
      <c r="R122" s="65">
        <f>'Gammel-Ny'!$M122-'Gammel-Ny'!$E122</f>
        <v>1E-3</v>
      </c>
      <c r="S122" s="50" t="str">
        <f>IF('Gammel-Ny'!$R122=0,"uendret",IF('Gammel-Ny'!$R122&gt;0,"Dyrere",IF('Gammel-Ny'!$R122&lt;0,"Billigere",0)))</f>
        <v>Dyrere</v>
      </c>
      <c r="T122" s="50" t="str">
        <f>IF(Tabell4[[#This Row],[Fondstype]]="Aksjefond","A",IF(Tabell4[[#This Row],[Fondstype]]="Rentefond","R",IF(Tabell4[[#This Row],[Fondstype]]="Kombinasjonsfond","K",IF(Tabell4[[#This Row],[Fondstype]]="Indeksfond","I",))))</f>
        <v>R</v>
      </c>
    </row>
    <row r="123" spans="1:20" x14ac:dyDescent="0.25">
      <c r="A123" s="29" t="s">
        <v>508</v>
      </c>
      <c r="B123" s="29" t="s">
        <v>142</v>
      </c>
      <c r="C123" s="30">
        <v>7.4999999999999997E-3</v>
      </c>
      <c r="D123" s="31">
        <v>7.4999999999999997E-3</v>
      </c>
      <c r="E123" s="31">
        <f t="shared" si="8"/>
        <v>1.4999999999999999E-2</v>
      </c>
      <c r="F123" s="38"/>
      <c r="G123" s="29" t="s">
        <v>428</v>
      </c>
      <c r="H123" s="29" t="s">
        <v>429</v>
      </c>
      <c r="I123" s="28" t="s">
        <v>347</v>
      </c>
      <c r="J123" s="32" t="s">
        <v>523</v>
      </c>
      <c r="K123" s="31">
        <v>8.9999999999999993E-3</v>
      </c>
      <c r="L123"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23" s="30">
        <f t="shared" si="15"/>
        <v>1.2999999999999999E-2</v>
      </c>
      <c r="N123" s="39"/>
      <c r="O123" s="37" t="str">
        <f>IF('Gammel-Ny'!$Q123=0,"Uendret",IF('Gammel-Ny'!$Q123&gt;0,"Dyrere",IF('Gammel-Ny'!$Q123&lt;0,"Billigere",0)))</f>
        <v>Billigere</v>
      </c>
      <c r="P123" s="38"/>
      <c r="Q123" s="33">
        <f t="shared" si="12"/>
        <v>-3.4999999999999996E-3</v>
      </c>
      <c r="R123" s="65">
        <f>'Gammel-Ny'!$M123-'Gammel-Ny'!$E123</f>
        <v>-2E-3</v>
      </c>
      <c r="S123" s="50" t="str">
        <f>IF('Gammel-Ny'!$R123=0,"uendret",IF('Gammel-Ny'!$R123&gt;0,"Dyrere",IF('Gammel-Ny'!$R123&lt;0,"Billigere",0)))</f>
        <v>Billigere</v>
      </c>
      <c r="T123" s="50" t="str">
        <f>IF(Tabell4[[#This Row],[Fondstype]]="Aksjefond","A",IF(Tabell4[[#This Row],[Fondstype]]="Rentefond","R",IF(Tabell4[[#This Row],[Fondstype]]="Kombinasjonsfond","K",IF(Tabell4[[#This Row],[Fondstype]]="Indeksfond","I",))))</f>
        <v>A</v>
      </c>
    </row>
    <row r="124" spans="1:20" x14ac:dyDescent="0.25">
      <c r="A124" s="29" t="s">
        <v>509</v>
      </c>
      <c r="B124" s="29" t="s">
        <v>141</v>
      </c>
      <c r="C124" s="30">
        <v>7.4999999999999997E-3</v>
      </c>
      <c r="D124" s="31">
        <v>7.4999999999999997E-3</v>
      </c>
      <c r="E124" s="31">
        <f t="shared" si="8"/>
        <v>1.4999999999999999E-2</v>
      </c>
      <c r="F124" s="38"/>
      <c r="G124" s="29" t="s">
        <v>532</v>
      </c>
      <c r="H124" s="29" t="s">
        <v>555</v>
      </c>
      <c r="I124" s="29" t="s">
        <v>347</v>
      </c>
      <c r="J124" s="32" t="s">
        <v>523</v>
      </c>
      <c r="K124" s="31">
        <v>8.9999999999999993E-3</v>
      </c>
      <c r="L124"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24" s="30">
        <f t="shared" si="15"/>
        <v>1.2999999999999999E-2</v>
      </c>
      <c r="N124" s="39"/>
      <c r="O124" s="37" t="str">
        <f>IF('Gammel-Ny'!$Q124=0,"Uendret",IF('Gammel-Ny'!$Q124&gt;0,"Dyrere",IF('Gammel-Ny'!$Q124&lt;0,"Billigere",0)))</f>
        <v>Billigere</v>
      </c>
      <c r="P124" s="38"/>
      <c r="Q124" s="33">
        <f t="shared" si="12"/>
        <v>-3.4999999999999996E-3</v>
      </c>
      <c r="R124" s="65">
        <f>'Gammel-Ny'!$M124-'Gammel-Ny'!$E124</f>
        <v>-2E-3</v>
      </c>
      <c r="S124" s="50" t="str">
        <f>IF('Gammel-Ny'!$R124=0,"uendret",IF('Gammel-Ny'!$R124&gt;0,"Dyrere",IF('Gammel-Ny'!$R124&lt;0,"Billigere",0)))</f>
        <v>Billigere</v>
      </c>
      <c r="T124" s="50" t="str">
        <f>IF(Tabell4[[#This Row],[Fondstype]]="Aksjefond","A",IF(Tabell4[[#This Row],[Fondstype]]="Rentefond","R",IF(Tabell4[[#This Row],[Fondstype]]="Kombinasjonsfond","K",IF(Tabell4[[#This Row],[Fondstype]]="Indeksfond","I",))))</f>
        <v>A</v>
      </c>
    </row>
    <row r="125" spans="1:20" x14ac:dyDescent="0.25">
      <c r="A125" s="28" t="s">
        <v>25</v>
      </c>
      <c r="B125" s="28" t="s">
        <v>86</v>
      </c>
      <c r="C125" s="30">
        <v>0.01</v>
      </c>
      <c r="D125" s="31">
        <v>0.01</v>
      </c>
      <c r="E125" s="31">
        <f t="shared" si="8"/>
        <v>0.02</v>
      </c>
      <c r="F125" s="38"/>
      <c r="G125" s="28" t="s">
        <v>430</v>
      </c>
      <c r="H125" s="28" t="s">
        <v>431</v>
      </c>
      <c r="I125" s="28" t="s">
        <v>347</v>
      </c>
      <c r="J125" s="32" t="s">
        <v>523</v>
      </c>
      <c r="K125" s="31">
        <v>1.2E-2</v>
      </c>
      <c r="L125"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25" s="30">
        <f t="shared" si="15"/>
        <v>1.6E-2</v>
      </c>
      <c r="N125" s="39"/>
      <c r="O125" s="37" t="str">
        <f>IF('Gammel-Ny'!$Q125=0,"Uendret",IF('Gammel-Ny'!$Q125&gt;0,"Dyrere",IF('Gammel-Ny'!$Q125&lt;0,"Billigere",0)))</f>
        <v>Billigere</v>
      </c>
      <c r="P125" s="38"/>
      <c r="Q125" s="33">
        <f t="shared" si="12"/>
        <v>-6.0000000000000001E-3</v>
      </c>
      <c r="R125" s="65">
        <f>'Gammel-Ny'!$M125-'Gammel-Ny'!$E125</f>
        <v>-4.0000000000000001E-3</v>
      </c>
      <c r="S125" s="50" t="str">
        <f>IF('Gammel-Ny'!$R125=0,"uendret",IF('Gammel-Ny'!$R125&gt;0,"Dyrere",IF('Gammel-Ny'!$R125&lt;0,"Billigere",0)))</f>
        <v>Billigere</v>
      </c>
      <c r="T125" s="50" t="str">
        <f>IF(Tabell4[[#This Row],[Fondstype]]="Aksjefond","A",IF(Tabell4[[#This Row],[Fondstype]]="Rentefond","R",IF(Tabell4[[#This Row],[Fondstype]]="Kombinasjonsfond","K",IF(Tabell4[[#This Row],[Fondstype]]="Indeksfond","I",))))</f>
        <v>A</v>
      </c>
    </row>
    <row r="126" spans="1:20" x14ac:dyDescent="0.25">
      <c r="A126" s="28" t="s">
        <v>26</v>
      </c>
      <c r="B126" s="28" t="s">
        <v>187</v>
      </c>
      <c r="C126" s="30">
        <v>0.01</v>
      </c>
      <c r="D126" s="31">
        <v>0.01</v>
      </c>
      <c r="E126" s="31">
        <f t="shared" si="8"/>
        <v>0.02</v>
      </c>
      <c r="F126" s="38"/>
      <c r="G126" s="28" t="s">
        <v>432</v>
      </c>
      <c r="H126" s="28" t="s">
        <v>433</v>
      </c>
      <c r="I126" s="28" t="s">
        <v>347</v>
      </c>
      <c r="J126" s="32" t="s">
        <v>523</v>
      </c>
      <c r="K126" s="31">
        <v>1.2E-2</v>
      </c>
      <c r="L126"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26" s="30">
        <f t="shared" si="15"/>
        <v>1.6E-2</v>
      </c>
      <c r="N126" s="39"/>
      <c r="O126" s="37" t="str">
        <f>IF('Gammel-Ny'!$Q126=0,"Uendret",IF('Gammel-Ny'!$Q126&gt;0,"Dyrere",IF('Gammel-Ny'!$Q126&lt;0,"Billigere",0)))</f>
        <v>Billigere</v>
      </c>
      <c r="P126" s="38"/>
      <c r="Q126" s="33">
        <f t="shared" si="12"/>
        <v>-6.0000000000000001E-3</v>
      </c>
      <c r="R126" s="65">
        <f>'Gammel-Ny'!$M126-'Gammel-Ny'!$E126</f>
        <v>-4.0000000000000001E-3</v>
      </c>
      <c r="S126" s="50" t="str">
        <f>IF('Gammel-Ny'!$R126=0,"uendret",IF('Gammel-Ny'!$R126&gt;0,"Dyrere",IF('Gammel-Ny'!$R126&lt;0,"Billigere",0)))</f>
        <v>Billigere</v>
      </c>
      <c r="T126" s="50" t="str">
        <f>IF(Tabell4[[#This Row],[Fondstype]]="Aksjefond","A",IF(Tabell4[[#This Row],[Fondstype]]="Rentefond","R",IF(Tabell4[[#This Row],[Fondstype]]="Kombinasjonsfond","K",IF(Tabell4[[#This Row],[Fondstype]]="Indeksfond","I",))))</f>
        <v>A</v>
      </c>
    </row>
    <row r="127" spans="1:20" x14ac:dyDescent="0.25">
      <c r="A127" s="28"/>
      <c r="B127" s="28"/>
      <c r="C127" s="30"/>
      <c r="D127" s="31"/>
      <c r="E127" s="31"/>
      <c r="F127" s="38"/>
      <c r="G127" s="28"/>
      <c r="H127" s="28"/>
      <c r="I127" s="35"/>
      <c r="J127" s="32"/>
      <c r="K127" s="31"/>
      <c r="L127" s="31"/>
      <c r="M127" s="30"/>
      <c r="N127" s="39"/>
      <c r="O127" s="37"/>
      <c r="P127" s="38"/>
      <c r="Q127" s="33"/>
      <c r="R127" s="65"/>
      <c r="S127" s="50"/>
      <c r="T127" s="50"/>
    </row>
    <row r="128" spans="1:20" x14ac:dyDescent="0.25">
      <c r="A128" s="28" t="s">
        <v>196</v>
      </c>
      <c r="B128" s="28" t="s">
        <v>197</v>
      </c>
      <c r="C128" s="30">
        <v>1.9599999999999999E-3</v>
      </c>
      <c r="D128" s="31">
        <v>8.3999999999999993E-4</v>
      </c>
      <c r="E128" s="31">
        <f t="shared" si="8"/>
        <v>2.8E-3</v>
      </c>
      <c r="F128" s="38"/>
      <c r="G128" s="28" t="s">
        <v>552</v>
      </c>
      <c r="H128" s="28"/>
      <c r="I128" s="28"/>
      <c r="J128" s="32" t="s">
        <v>342</v>
      </c>
      <c r="K128" s="31">
        <f>C128</f>
        <v>1.9599999999999999E-3</v>
      </c>
      <c r="L128" s="31">
        <f>D128</f>
        <v>8.3999999999999993E-4</v>
      </c>
      <c r="M128" s="30">
        <f t="shared" ref="M128:M143" si="16">K128+L128</f>
        <v>2.8E-3</v>
      </c>
      <c r="N128" s="39"/>
      <c r="O128" s="37" t="str">
        <f>IF('Gammel-Ny'!$Q128=0,"Uendret",IF('Gammel-Ny'!$Q128&gt;0,"Dyrere",IF('Gammel-Ny'!$Q128&lt;0,"Billigere",0)))</f>
        <v>Uendret</v>
      </c>
      <c r="P128" s="38"/>
      <c r="Q128" s="33">
        <f t="shared" si="12"/>
        <v>0</v>
      </c>
      <c r="R128" s="65">
        <f>'Gammel-Ny'!$M128-'Gammel-Ny'!$E128</f>
        <v>0</v>
      </c>
      <c r="S128" s="50" t="str">
        <f>IF('Gammel-Ny'!$R128=0,"uendret",IF('Gammel-Ny'!$R128&gt;0,"Dyrere",IF('Gammel-Ny'!$R128&lt;0,"Billigere",0)))</f>
        <v>uendret</v>
      </c>
      <c r="T128" s="50" t="str">
        <f>IF(Tabell4[[#This Row],[Fondstype]]="Aksjefond","A",IF(Tabell4[[#This Row],[Fondstype]]="Rentefond","R",IF(Tabell4[[#This Row],[Fondstype]]="Kombinasjonsfond","K",IF(Tabell4[[#This Row],[Fondstype]]="Indeksfond","I",))))</f>
        <v>I</v>
      </c>
    </row>
    <row r="129" spans="1:20" x14ac:dyDescent="0.25">
      <c r="A129" s="28" t="s">
        <v>158</v>
      </c>
      <c r="B129" s="28" t="s">
        <v>159</v>
      </c>
      <c r="C129" s="30">
        <v>1.2999999999999999E-3</v>
      </c>
      <c r="D129" s="31">
        <v>6.9999999999999999E-4</v>
      </c>
      <c r="E129" s="31">
        <f t="shared" si="8"/>
        <v>2E-3</v>
      </c>
      <c r="F129" s="38"/>
      <c r="G129" s="28" t="s">
        <v>552</v>
      </c>
      <c r="H129" s="29"/>
      <c r="I129" s="29"/>
      <c r="J129" s="32" t="s">
        <v>342</v>
      </c>
      <c r="K129" s="31">
        <f t="shared" ref="K129:L143" si="17">C129</f>
        <v>1.2999999999999999E-3</v>
      </c>
      <c r="L129" s="31">
        <f t="shared" si="17"/>
        <v>6.9999999999999999E-4</v>
      </c>
      <c r="M129" s="30">
        <f t="shared" si="16"/>
        <v>2E-3</v>
      </c>
      <c r="N129" s="39"/>
      <c r="O129" s="37" t="str">
        <f>IF('Gammel-Ny'!$Q129=0,"Uendret",IF('Gammel-Ny'!$Q129&gt;0,"Dyrere",IF('Gammel-Ny'!$Q129&lt;0,"Billigere",0)))</f>
        <v>Uendret</v>
      </c>
      <c r="P129" s="38"/>
      <c r="Q129" s="33">
        <f t="shared" si="12"/>
        <v>0</v>
      </c>
      <c r="R129" s="65">
        <f>'Gammel-Ny'!$M129-'Gammel-Ny'!$E129</f>
        <v>0</v>
      </c>
      <c r="S129" s="50" t="str">
        <f>IF('Gammel-Ny'!$R129=0,"uendret",IF('Gammel-Ny'!$R129&gt;0,"Dyrere",IF('Gammel-Ny'!$R129&lt;0,"Billigere",0)))</f>
        <v>uendret</v>
      </c>
      <c r="T129" s="50" t="str">
        <f>IF(Tabell4[[#This Row],[Fondstype]]="Aksjefond","A",IF(Tabell4[[#This Row],[Fondstype]]="Rentefond","R",IF(Tabell4[[#This Row],[Fondstype]]="Kombinasjonsfond","K",IF(Tabell4[[#This Row],[Fondstype]]="Indeksfond","I",))))</f>
        <v>I</v>
      </c>
    </row>
    <row r="130" spans="1:20" x14ac:dyDescent="0.25">
      <c r="A130" s="28" t="s">
        <v>168</v>
      </c>
      <c r="B130" s="28" t="s">
        <v>169</v>
      </c>
      <c r="C130" s="30">
        <v>1.2999999999999999E-3</v>
      </c>
      <c r="D130" s="31">
        <v>6.9999999999999999E-4</v>
      </c>
      <c r="E130" s="31">
        <f t="shared" si="8"/>
        <v>2E-3</v>
      </c>
      <c r="F130" s="38"/>
      <c r="G130" s="28" t="s">
        <v>552</v>
      </c>
      <c r="H130" s="28"/>
      <c r="I130" s="28"/>
      <c r="J130" s="32" t="s">
        <v>342</v>
      </c>
      <c r="K130" s="31">
        <f t="shared" si="17"/>
        <v>1.2999999999999999E-3</v>
      </c>
      <c r="L130" s="31">
        <f t="shared" si="17"/>
        <v>6.9999999999999999E-4</v>
      </c>
      <c r="M130" s="30">
        <f t="shared" si="16"/>
        <v>2E-3</v>
      </c>
      <c r="N130" s="39"/>
      <c r="O130" s="37" t="str">
        <f>IF('Gammel-Ny'!$Q130=0,"Uendret",IF('Gammel-Ny'!$Q130&gt;0,"Dyrere",IF('Gammel-Ny'!$Q130&lt;0,"Billigere",0)))</f>
        <v>Uendret</v>
      </c>
      <c r="P130" s="38"/>
      <c r="Q130" s="33">
        <f t="shared" si="12"/>
        <v>0</v>
      </c>
      <c r="R130" s="65">
        <f>'Gammel-Ny'!$M130-'Gammel-Ny'!$E130</f>
        <v>0</v>
      </c>
      <c r="S130" s="50" t="str">
        <f>IF('Gammel-Ny'!$R130=0,"uendret",IF('Gammel-Ny'!$R130&gt;0,"Dyrere",IF('Gammel-Ny'!$R130&lt;0,"Billigere",0)))</f>
        <v>uendret</v>
      </c>
      <c r="T130" s="50" t="str">
        <f>IF(Tabell4[[#This Row],[Fondstype]]="Aksjefond","A",IF(Tabell4[[#This Row],[Fondstype]]="Rentefond","R",IF(Tabell4[[#This Row],[Fondstype]]="Kombinasjonsfond","K",IF(Tabell4[[#This Row],[Fondstype]]="Indeksfond","I",))))</f>
        <v>I</v>
      </c>
    </row>
    <row r="131" spans="1:20" x14ac:dyDescent="0.25">
      <c r="A131" s="28" t="s">
        <v>164</v>
      </c>
      <c r="B131" s="28" t="s">
        <v>165</v>
      </c>
      <c r="C131" s="30">
        <v>1.499991E-3</v>
      </c>
      <c r="D131" s="31">
        <v>8.0000899999999996E-4</v>
      </c>
      <c r="E131" s="31">
        <f t="shared" si="8"/>
        <v>2.3E-3</v>
      </c>
      <c r="F131" s="38"/>
      <c r="G131" s="28" t="s">
        <v>552</v>
      </c>
      <c r="H131" s="28"/>
      <c r="I131" s="28"/>
      <c r="J131" s="32" t="s">
        <v>342</v>
      </c>
      <c r="K131" s="31">
        <f t="shared" si="17"/>
        <v>1.499991E-3</v>
      </c>
      <c r="L131" s="31">
        <f t="shared" si="17"/>
        <v>8.0000899999999996E-4</v>
      </c>
      <c r="M131" s="30">
        <f t="shared" si="16"/>
        <v>2.3E-3</v>
      </c>
      <c r="N131" s="39"/>
      <c r="O131" s="37" t="str">
        <f>IF('Gammel-Ny'!$Q131=0,"Uendret",IF('Gammel-Ny'!$Q131&gt;0,"Dyrere",IF('Gammel-Ny'!$Q131&lt;0,"Billigere",0)))</f>
        <v>Uendret</v>
      </c>
      <c r="P131" s="38"/>
      <c r="Q131" s="33">
        <f t="shared" si="12"/>
        <v>0</v>
      </c>
      <c r="R131" s="65">
        <f>'Gammel-Ny'!$M131-'Gammel-Ny'!$E131</f>
        <v>0</v>
      </c>
      <c r="S131" s="50" t="str">
        <f>IF('Gammel-Ny'!$R131=0,"uendret",IF('Gammel-Ny'!$R131&gt;0,"Dyrere",IF('Gammel-Ny'!$R131&lt;0,"Billigere",0)))</f>
        <v>uendret</v>
      </c>
      <c r="T131" s="50" t="str">
        <f>IF(Tabell4[[#This Row],[Fondstype]]="Aksjefond","A",IF(Tabell4[[#This Row],[Fondstype]]="Rentefond","R",IF(Tabell4[[#This Row],[Fondstype]]="Kombinasjonsfond","K",IF(Tabell4[[#This Row],[Fondstype]]="Indeksfond","I",))))</f>
        <v>I</v>
      </c>
    </row>
    <row r="132" spans="1:20" x14ac:dyDescent="0.25">
      <c r="A132" s="29" t="s">
        <v>276</v>
      </c>
      <c r="B132" s="29" t="s">
        <v>178</v>
      </c>
      <c r="C132" s="30">
        <v>1.8999900000000001E-3</v>
      </c>
      <c r="D132" s="31">
        <v>8.0001000000000009E-4</v>
      </c>
      <c r="E132" s="31">
        <f t="shared" si="8"/>
        <v>2.7000000000000001E-3</v>
      </c>
      <c r="F132" s="38"/>
      <c r="G132" s="28" t="s">
        <v>552</v>
      </c>
      <c r="H132" s="28"/>
      <c r="I132" s="28"/>
      <c r="J132" s="32" t="s">
        <v>523</v>
      </c>
      <c r="K132" s="31">
        <f t="shared" si="17"/>
        <v>1.8999900000000001E-3</v>
      </c>
      <c r="L132" s="31">
        <f t="shared" si="17"/>
        <v>8.0001000000000009E-4</v>
      </c>
      <c r="M132" s="30">
        <f t="shared" si="16"/>
        <v>2.7000000000000001E-3</v>
      </c>
      <c r="N132" s="39"/>
      <c r="O132" s="37" t="str">
        <f>IF('Gammel-Ny'!$Q132=0,"Uendret",IF('Gammel-Ny'!$Q132&gt;0,"Dyrere",IF('Gammel-Ny'!$Q132&lt;0,"Billigere",0)))</f>
        <v>Uendret</v>
      </c>
      <c r="P132" s="38"/>
      <c r="Q132" s="33">
        <f t="shared" si="12"/>
        <v>0</v>
      </c>
      <c r="R132" s="65">
        <f>'Gammel-Ny'!$M132-'Gammel-Ny'!$E132</f>
        <v>0</v>
      </c>
      <c r="S132" s="50" t="str">
        <f>IF('Gammel-Ny'!$R132=0,"uendret",IF('Gammel-Ny'!$R132&gt;0,"Dyrere",IF('Gammel-Ny'!$R132&lt;0,"Billigere",0)))</f>
        <v>uendret</v>
      </c>
      <c r="T132" s="50" t="str">
        <f>IF(Tabell4[[#This Row],[Fondstype]]="Aksjefond","A",IF(Tabell4[[#This Row],[Fondstype]]="Rentefond","R",IF(Tabell4[[#This Row],[Fondstype]]="Kombinasjonsfond","K",IF(Tabell4[[#This Row],[Fondstype]]="Indeksfond","I",))))</f>
        <v>A</v>
      </c>
    </row>
    <row r="133" spans="1:20" x14ac:dyDescent="0.25">
      <c r="A133" s="29" t="s">
        <v>277</v>
      </c>
      <c r="B133" s="29" t="s">
        <v>88</v>
      </c>
      <c r="C133" s="30">
        <v>2.0001000000000003E-3</v>
      </c>
      <c r="D133" s="31">
        <v>9.9989999999999996E-4</v>
      </c>
      <c r="E133" s="31">
        <f t="shared" si="8"/>
        <v>3.0000000000000001E-3</v>
      </c>
      <c r="F133" s="38"/>
      <c r="G133" s="28" t="s">
        <v>552</v>
      </c>
      <c r="H133" s="29"/>
      <c r="I133" s="29"/>
      <c r="J133" s="32" t="s">
        <v>523</v>
      </c>
      <c r="K133" s="31">
        <f t="shared" si="17"/>
        <v>2.0001000000000003E-3</v>
      </c>
      <c r="L133" s="31">
        <f t="shared" si="17"/>
        <v>9.9989999999999996E-4</v>
      </c>
      <c r="M133" s="30">
        <f t="shared" si="16"/>
        <v>3.0000000000000001E-3</v>
      </c>
      <c r="N133" s="39"/>
      <c r="O133" s="37" t="str">
        <f>IF('Gammel-Ny'!$Q133=0,"Uendret",IF('Gammel-Ny'!$Q133&gt;0,"Dyrere",IF('Gammel-Ny'!$Q133&lt;0,"Billigere",0)))</f>
        <v>Uendret</v>
      </c>
      <c r="P133" s="38"/>
      <c r="Q133" s="33">
        <f t="shared" si="12"/>
        <v>0</v>
      </c>
      <c r="R133" s="65">
        <f>'Gammel-Ny'!$M133-'Gammel-Ny'!$E133</f>
        <v>0</v>
      </c>
      <c r="S133" s="50" t="str">
        <f>IF('Gammel-Ny'!$R133=0,"uendret",IF('Gammel-Ny'!$R133&gt;0,"Dyrere",IF('Gammel-Ny'!$R133&lt;0,"Billigere",0)))</f>
        <v>uendret</v>
      </c>
      <c r="T133" s="50" t="str">
        <f>IF(Tabell4[[#This Row],[Fondstype]]="Aksjefond","A",IF(Tabell4[[#This Row],[Fondstype]]="Rentefond","R",IF(Tabell4[[#This Row],[Fondstype]]="Kombinasjonsfond","K",IF(Tabell4[[#This Row],[Fondstype]]="Indeksfond","I",))))</f>
        <v>A</v>
      </c>
    </row>
    <row r="134" spans="1:20" x14ac:dyDescent="0.25">
      <c r="A134" s="28" t="s">
        <v>502</v>
      </c>
      <c r="B134" s="28" t="s">
        <v>87</v>
      </c>
      <c r="C134" s="30">
        <v>1.25E-3</v>
      </c>
      <c r="D134" s="31">
        <v>1.25E-3</v>
      </c>
      <c r="E134" s="31">
        <f t="shared" si="8"/>
        <v>2.5000000000000001E-3</v>
      </c>
      <c r="F134" s="38"/>
      <c r="G134" s="28" t="s">
        <v>552</v>
      </c>
      <c r="H134" s="29"/>
      <c r="I134" s="29"/>
      <c r="J134" s="32" t="s">
        <v>342</v>
      </c>
      <c r="K134" s="31">
        <f t="shared" si="17"/>
        <v>1.25E-3</v>
      </c>
      <c r="L134" s="31">
        <f t="shared" si="17"/>
        <v>1.25E-3</v>
      </c>
      <c r="M134" s="30">
        <f t="shared" si="16"/>
        <v>2.5000000000000001E-3</v>
      </c>
      <c r="N134" s="39"/>
      <c r="O134" s="37" t="str">
        <f>IF('Gammel-Ny'!$Q134=0,"Uendret",IF('Gammel-Ny'!$Q134&gt;0,"Dyrere",IF('Gammel-Ny'!$Q134&lt;0,"Billigere",0)))</f>
        <v>Uendret</v>
      </c>
      <c r="P134" s="38"/>
      <c r="Q134" s="33">
        <f t="shared" si="12"/>
        <v>0</v>
      </c>
      <c r="R134" s="65">
        <f>'Gammel-Ny'!$M134-'Gammel-Ny'!$E134</f>
        <v>0</v>
      </c>
      <c r="S134" s="50" t="str">
        <f>IF('Gammel-Ny'!$R134=0,"uendret",IF('Gammel-Ny'!$R134&gt;0,"Dyrere",IF('Gammel-Ny'!$R134&lt;0,"Billigere",0)))</f>
        <v>uendret</v>
      </c>
      <c r="T134" s="50" t="str">
        <f>IF(Tabell4[[#This Row],[Fondstype]]="Aksjefond","A",IF(Tabell4[[#This Row],[Fondstype]]="Rentefond","R",IF(Tabell4[[#This Row],[Fondstype]]="Kombinasjonsfond","K",IF(Tabell4[[#This Row],[Fondstype]]="Indeksfond","I",))))</f>
        <v>I</v>
      </c>
    </row>
    <row r="135" spans="1:20" x14ac:dyDescent="0.25">
      <c r="A135" s="28" t="s">
        <v>177</v>
      </c>
      <c r="B135" s="28" t="s">
        <v>182</v>
      </c>
      <c r="C135" s="30">
        <v>1.17E-3</v>
      </c>
      <c r="D135" s="31">
        <v>6.2999999999999992E-4</v>
      </c>
      <c r="E135" s="31">
        <f t="shared" si="8"/>
        <v>1.8E-3</v>
      </c>
      <c r="F135" s="38"/>
      <c r="G135" s="28" t="s">
        <v>552</v>
      </c>
      <c r="H135" s="28"/>
      <c r="I135" s="28"/>
      <c r="J135" s="32" t="s">
        <v>342</v>
      </c>
      <c r="K135" s="31">
        <f t="shared" si="17"/>
        <v>1.17E-3</v>
      </c>
      <c r="L135" s="31">
        <f t="shared" si="17"/>
        <v>6.2999999999999992E-4</v>
      </c>
      <c r="M135" s="30">
        <f t="shared" si="16"/>
        <v>1.8E-3</v>
      </c>
      <c r="N135" s="39"/>
      <c r="O135" s="37" t="str">
        <f>IF('Gammel-Ny'!$Q135=0,"Uendret",IF('Gammel-Ny'!$Q135&gt;0,"Dyrere",IF('Gammel-Ny'!$Q135&lt;0,"Billigere",0)))</f>
        <v>Uendret</v>
      </c>
      <c r="P135" s="38"/>
      <c r="Q135" s="33">
        <f t="shared" si="12"/>
        <v>0</v>
      </c>
      <c r="R135" s="65">
        <f>'Gammel-Ny'!$M135-'Gammel-Ny'!$E135</f>
        <v>0</v>
      </c>
      <c r="S135" s="50" t="str">
        <f>IF('Gammel-Ny'!$R135=0,"uendret",IF('Gammel-Ny'!$R135&gt;0,"Dyrere",IF('Gammel-Ny'!$R135&lt;0,"Billigere",0)))</f>
        <v>uendret</v>
      </c>
      <c r="T135" s="50" t="str">
        <f>IF(Tabell4[[#This Row],[Fondstype]]="Aksjefond","A",IF(Tabell4[[#This Row],[Fondstype]]="Rentefond","R",IF(Tabell4[[#This Row],[Fondstype]]="Kombinasjonsfond","K",IF(Tabell4[[#This Row],[Fondstype]]="Indeksfond","I",))))</f>
        <v>I</v>
      </c>
    </row>
    <row r="136" spans="1:20" x14ac:dyDescent="0.25">
      <c r="A136" s="29" t="s">
        <v>501</v>
      </c>
      <c r="B136" s="29" t="s">
        <v>198</v>
      </c>
      <c r="C136" s="30">
        <v>2.64E-3</v>
      </c>
      <c r="D136" s="31">
        <v>6.6E-4</v>
      </c>
      <c r="E136" s="31">
        <f t="shared" si="8"/>
        <v>3.3E-3</v>
      </c>
      <c r="F136" s="38"/>
      <c r="G136" s="28" t="s">
        <v>552</v>
      </c>
      <c r="H136" s="28"/>
      <c r="I136" s="28"/>
      <c r="J136" s="32" t="s">
        <v>342</v>
      </c>
      <c r="K136" s="31">
        <f t="shared" si="17"/>
        <v>2.64E-3</v>
      </c>
      <c r="L136" s="31">
        <f t="shared" si="17"/>
        <v>6.6E-4</v>
      </c>
      <c r="M136" s="30">
        <f t="shared" si="16"/>
        <v>3.3E-3</v>
      </c>
      <c r="N136" s="39"/>
      <c r="O136" s="37" t="str">
        <f>IF('Gammel-Ny'!$Q136=0,"Uendret",IF('Gammel-Ny'!$Q136&gt;0,"Dyrere",IF('Gammel-Ny'!$Q136&lt;0,"Billigere",0)))</f>
        <v>Uendret</v>
      </c>
      <c r="P136" s="38"/>
      <c r="Q136" s="33">
        <f t="shared" si="12"/>
        <v>0</v>
      </c>
      <c r="R136" s="65">
        <f>'Gammel-Ny'!$M136-'Gammel-Ny'!$E136</f>
        <v>0</v>
      </c>
      <c r="S136" s="50" t="str">
        <f>IF('Gammel-Ny'!$R136=0,"uendret",IF('Gammel-Ny'!$R136&gt;0,"Dyrere",IF('Gammel-Ny'!$R136&lt;0,"Billigere",0)))</f>
        <v>uendret</v>
      </c>
      <c r="T136" s="50" t="str">
        <f>IF(Tabell4[[#This Row],[Fondstype]]="Aksjefond","A",IF(Tabell4[[#This Row],[Fondstype]]="Rentefond","R",IF(Tabell4[[#This Row],[Fondstype]]="Kombinasjonsfond","K",IF(Tabell4[[#This Row],[Fondstype]]="Indeksfond","I",))))</f>
        <v>I</v>
      </c>
    </row>
    <row r="137" spans="1:20" x14ac:dyDescent="0.25">
      <c r="A137" s="28" t="s">
        <v>154</v>
      </c>
      <c r="B137" s="28" t="s">
        <v>155</v>
      </c>
      <c r="C137" s="30">
        <v>1.17E-3</v>
      </c>
      <c r="D137" s="31">
        <v>6.2999999999999992E-4</v>
      </c>
      <c r="E137" s="31">
        <f t="shared" si="8"/>
        <v>1.8E-3</v>
      </c>
      <c r="F137" s="38"/>
      <c r="G137" s="28" t="s">
        <v>552</v>
      </c>
      <c r="H137" s="28"/>
      <c r="I137" s="28"/>
      <c r="J137" s="32" t="s">
        <v>342</v>
      </c>
      <c r="K137" s="31">
        <f t="shared" si="17"/>
        <v>1.17E-3</v>
      </c>
      <c r="L137" s="31">
        <f t="shared" si="17"/>
        <v>6.2999999999999992E-4</v>
      </c>
      <c r="M137" s="30">
        <f t="shared" si="16"/>
        <v>1.8E-3</v>
      </c>
      <c r="N137" s="39"/>
      <c r="O137" s="37" t="str">
        <f>IF('Gammel-Ny'!$Q137=0,"Uendret",IF('Gammel-Ny'!$Q137&gt;0,"Dyrere",IF('Gammel-Ny'!$Q137&lt;0,"Billigere",0)))</f>
        <v>Uendret</v>
      </c>
      <c r="P137" s="38"/>
      <c r="Q137" s="33">
        <f t="shared" si="12"/>
        <v>0</v>
      </c>
      <c r="R137" s="65">
        <f>'Gammel-Ny'!$M137-'Gammel-Ny'!$E137</f>
        <v>0</v>
      </c>
      <c r="S137" s="50" t="str">
        <f>IF('Gammel-Ny'!$R137=0,"uendret",IF('Gammel-Ny'!$R137&gt;0,"Dyrere",IF('Gammel-Ny'!$R137&lt;0,"Billigere",0)))</f>
        <v>uendret</v>
      </c>
      <c r="T137" s="50" t="str">
        <f>IF(Tabell4[[#This Row],[Fondstype]]="Aksjefond","A",IF(Tabell4[[#This Row],[Fondstype]]="Rentefond","R",IF(Tabell4[[#This Row],[Fondstype]]="Kombinasjonsfond","K",IF(Tabell4[[#This Row],[Fondstype]]="Indeksfond","I",))))</f>
        <v>I</v>
      </c>
    </row>
    <row r="138" spans="1:20" x14ac:dyDescent="0.25">
      <c r="A138" s="28" t="s">
        <v>179</v>
      </c>
      <c r="B138" s="28" t="s">
        <v>170</v>
      </c>
      <c r="C138" s="30">
        <v>5.5499999999999994E-3</v>
      </c>
      <c r="D138" s="31">
        <v>1.9499999999999999E-3</v>
      </c>
      <c r="E138" s="31">
        <f t="shared" si="8"/>
        <v>7.4999999999999997E-3</v>
      </c>
      <c r="F138" s="38"/>
      <c r="G138" s="28" t="s">
        <v>552</v>
      </c>
      <c r="H138" s="28"/>
      <c r="I138" s="28"/>
      <c r="J138" s="32" t="s">
        <v>523</v>
      </c>
      <c r="K138" s="31">
        <f t="shared" si="17"/>
        <v>5.5499999999999994E-3</v>
      </c>
      <c r="L138" s="31">
        <f t="shared" si="17"/>
        <v>1.9499999999999999E-3</v>
      </c>
      <c r="M138" s="30">
        <f t="shared" si="16"/>
        <v>7.4999999999999997E-3</v>
      </c>
      <c r="N138" s="39"/>
      <c r="O138" s="37" t="str">
        <f>IF('Gammel-Ny'!$Q138=0,"Uendret",IF('Gammel-Ny'!$Q138&gt;0,"Dyrere",IF('Gammel-Ny'!$Q138&lt;0,"Billigere",0)))</f>
        <v>Uendret</v>
      </c>
      <c r="P138" s="38"/>
      <c r="Q138" s="33">
        <f t="shared" si="12"/>
        <v>0</v>
      </c>
      <c r="R138" s="65">
        <f>'Gammel-Ny'!$M138-'Gammel-Ny'!$E138</f>
        <v>0</v>
      </c>
      <c r="S138" s="50" t="str">
        <f>IF('Gammel-Ny'!$R138=0,"uendret",IF('Gammel-Ny'!$R138&gt;0,"Dyrere",IF('Gammel-Ny'!$R138&lt;0,"Billigere",0)))</f>
        <v>uendret</v>
      </c>
      <c r="T138" s="50" t="str">
        <f>IF(Tabell4[[#This Row],[Fondstype]]="Aksjefond","A",IF(Tabell4[[#This Row],[Fondstype]]="Rentefond","R",IF(Tabell4[[#This Row],[Fondstype]]="Kombinasjonsfond","K",IF(Tabell4[[#This Row],[Fondstype]]="Indeksfond","I",))))</f>
        <v>A</v>
      </c>
    </row>
    <row r="139" spans="1:20" x14ac:dyDescent="0.25">
      <c r="A139" s="28" t="s">
        <v>150</v>
      </c>
      <c r="B139" s="28" t="s">
        <v>151</v>
      </c>
      <c r="C139" s="30">
        <v>1.17E-3</v>
      </c>
      <c r="D139" s="31">
        <v>6.2999999999999992E-4</v>
      </c>
      <c r="E139" s="31">
        <f t="shared" si="8"/>
        <v>1.8E-3</v>
      </c>
      <c r="F139" s="38"/>
      <c r="G139" s="28" t="s">
        <v>552</v>
      </c>
      <c r="H139" s="28"/>
      <c r="I139" s="28"/>
      <c r="J139" s="32" t="s">
        <v>342</v>
      </c>
      <c r="K139" s="31">
        <f t="shared" si="17"/>
        <v>1.17E-3</v>
      </c>
      <c r="L139" s="31">
        <f t="shared" si="17"/>
        <v>6.2999999999999992E-4</v>
      </c>
      <c r="M139" s="30">
        <f t="shared" si="16"/>
        <v>1.8E-3</v>
      </c>
      <c r="N139" s="39"/>
      <c r="O139" s="37" t="str">
        <f>IF('Gammel-Ny'!$Q139=0,"Uendret",IF('Gammel-Ny'!$Q139&gt;0,"Dyrere",IF('Gammel-Ny'!$Q139&lt;0,"Billigere",0)))</f>
        <v>Uendret</v>
      </c>
      <c r="P139" s="38"/>
      <c r="Q139" s="33">
        <f t="shared" si="12"/>
        <v>0</v>
      </c>
      <c r="R139" s="65">
        <f>'Gammel-Ny'!$M139-'Gammel-Ny'!$E139</f>
        <v>0</v>
      </c>
      <c r="S139" s="50" t="str">
        <f>IF('Gammel-Ny'!$R139=0,"uendret",IF('Gammel-Ny'!$R139&gt;0,"Dyrere",IF('Gammel-Ny'!$R139&lt;0,"Billigere",0)))</f>
        <v>uendret</v>
      </c>
      <c r="T139" s="50" t="str">
        <f>IF(Tabell4[[#This Row],[Fondstype]]="Aksjefond","A",IF(Tabell4[[#This Row],[Fondstype]]="Rentefond","R",IF(Tabell4[[#This Row],[Fondstype]]="Kombinasjonsfond","K",IF(Tabell4[[#This Row],[Fondstype]]="Indeksfond","I",))))</f>
        <v>I</v>
      </c>
    </row>
    <row r="140" spans="1:20" x14ac:dyDescent="0.25">
      <c r="A140" s="28" t="s">
        <v>160</v>
      </c>
      <c r="B140" s="28" t="s">
        <v>161</v>
      </c>
      <c r="C140" s="30">
        <v>1.2999999999999999E-3</v>
      </c>
      <c r="D140" s="31">
        <v>6.9999999999999999E-4</v>
      </c>
      <c r="E140" s="31">
        <f t="shared" si="8"/>
        <v>2E-3</v>
      </c>
      <c r="F140" s="38"/>
      <c r="G140" s="28" t="s">
        <v>552</v>
      </c>
      <c r="H140" s="28"/>
      <c r="I140" s="28"/>
      <c r="J140" s="32" t="s">
        <v>342</v>
      </c>
      <c r="K140" s="31">
        <f t="shared" si="17"/>
        <v>1.2999999999999999E-3</v>
      </c>
      <c r="L140" s="31">
        <f t="shared" si="17"/>
        <v>6.9999999999999999E-4</v>
      </c>
      <c r="M140" s="30">
        <f t="shared" si="16"/>
        <v>2E-3</v>
      </c>
      <c r="N140" s="39"/>
      <c r="O140" s="37" t="str">
        <f>IF('Gammel-Ny'!$Q140=0,"Uendret",IF('Gammel-Ny'!$Q140&gt;0,"Dyrere",IF('Gammel-Ny'!$Q140&lt;0,"Billigere",0)))</f>
        <v>Uendret</v>
      </c>
      <c r="P140" s="38"/>
      <c r="Q140" s="33">
        <f t="shared" si="12"/>
        <v>0</v>
      </c>
      <c r="R140" s="65">
        <f>'Gammel-Ny'!$M140-'Gammel-Ny'!$E140</f>
        <v>0</v>
      </c>
      <c r="S140" s="50" t="str">
        <f>IF('Gammel-Ny'!$R140=0,"uendret",IF('Gammel-Ny'!$R140&gt;0,"Dyrere",IF('Gammel-Ny'!$R140&lt;0,"Billigere",0)))</f>
        <v>uendret</v>
      </c>
      <c r="T140" s="50" t="str">
        <f>IF(Tabell4[[#This Row],[Fondstype]]="Aksjefond","A",IF(Tabell4[[#This Row],[Fondstype]]="Rentefond","R",IF(Tabell4[[#This Row],[Fondstype]]="Kombinasjonsfond","K",IF(Tabell4[[#This Row],[Fondstype]]="Indeksfond","I",))))</f>
        <v>I</v>
      </c>
    </row>
    <row r="141" spans="1:20" x14ac:dyDescent="0.25">
      <c r="A141" s="28" t="s">
        <v>180</v>
      </c>
      <c r="B141" s="28" t="s">
        <v>181</v>
      </c>
      <c r="C141" s="30">
        <v>1.499991E-3</v>
      </c>
      <c r="D141" s="31">
        <v>8.0000899999999996E-4</v>
      </c>
      <c r="E141" s="31">
        <f t="shared" si="8"/>
        <v>2.3E-3</v>
      </c>
      <c r="F141" s="38"/>
      <c r="G141" s="28" t="s">
        <v>552</v>
      </c>
      <c r="H141" s="28"/>
      <c r="I141" s="28"/>
      <c r="J141" s="32" t="s">
        <v>342</v>
      </c>
      <c r="K141" s="31">
        <f t="shared" si="17"/>
        <v>1.499991E-3</v>
      </c>
      <c r="L141" s="31">
        <f t="shared" si="17"/>
        <v>8.0000899999999996E-4</v>
      </c>
      <c r="M141" s="30">
        <f t="shared" si="16"/>
        <v>2.3E-3</v>
      </c>
      <c r="N141" s="39"/>
      <c r="O141" s="37" t="str">
        <f>IF('Gammel-Ny'!$Q141=0,"Uendret",IF('Gammel-Ny'!$Q141&gt;0,"Dyrere",IF('Gammel-Ny'!$Q141&lt;0,"Billigere",0)))</f>
        <v>Uendret</v>
      </c>
      <c r="P141" s="38"/>
      <c r="Q141" s="33">
        <f t="shared" si="12"/>
        <v>0</v>
      </c>
      <c r="R141" s="65">
        <f>'Gammel-Ny'!$M141-'Gammel-Ny'!$E141</f>
        <v>0</v>
      </c>
      <c r="S141" s="50" t="str">
        <f>IF('Gammel-Ny'!$R141=0,"uendret",IF('Gammel-Ny'!$R141&gt;0,"Dyrere",IF('Gammel-Ny'!$R141&lt;0,"Billigere",0)))</f>
        <v>uendret</v>
      </c>
      <c r="T141" s="50" t="str">
        <f>IF(Tabell4[[#This Row],[Fondstype]]="Aksjefond","A",IF(Tabell4[[#This Row],[Fondstype]]="Rentefond","R",IF(Tabell4[[#This Row],[Fondstype]]="Kombinasjonsfond","K",IF(Tabell4[[#This Row],[Fondstype]]="Indeksfond","I",))))</f>
        <v>I</v>
      </c>
    </row>
    <row r="142" spans="1:20" x14ac:dyDescent="0.25">
      <c r="A142" s="28" t="s">
        <v>162</v>
      </c>
      <c r="B142" s="28" t="s">
        <v>163</v>
      </c>
      <c r="C142" s="30">
        <v>1.25E-3</v>
      </c>
      <c r="D142" s="31">
        <v>1.25E-3</v>
      </c>
      <c r="E142" s="31">
        <f t="shared" si="8"/>
        <v>2.5000000000000001E-3</v>
      </c>
      <c r="F142" s="38"/>
      <c r="G142" s="28" t="s">
        <v>552</v>
      </c>
      <c r="H142" s="28"/>
      <c r="I142" s="28"/>
      <c r="J142" s="32" t="s">
        <v>342</v>
      </c>
      <c r="K142" s="31">
        <f t="shared" si="17"/>
        <v>1.25E-3</v>
      </c>
      <c r="L142" s="31">
        <f t="shared" si="17"/>
        <v>1.25E-3</v>
      </c>
      <c r="M142" s="30">
        <f t="shared" si="16"/>
        <v>2.5000000000000001E-3</v>
      </c>
      <c r="N142" s="39"/>
      <c r="O142" s="37" t="str">
        <f>IF('Gammel-Ny'!$Q142=0,"Uendret",IF('Gammel-Ny'!$Q142&gt;0,"Dyrere",IF('Gammel-Ny'!$Q142&lt;0,"Billigere",0)))</f>
        <v>Uendret</v>
      </c>
      <c r="P142" s="38"/>
      <c r="Q142" s="33">
        <f t="shared" si="12"/>
        <v>0</v>
      </c>
      <c r="R142" s="65">
        <f>'Gammel-Ny'!$M142-'Gammel-Ny'!$E142</f>
        <v>0</v>
      </c>
      <c r="S142" s="50" t="str">
        <f>IF('Gammel-Ny'!$R142=0,"uendret",IF('Gammel-Ny'!$R142&gt;0,"Dyrere",IF('Gammel-Ny'!$R142&lt;0,"Billigere",0)))</f>
        <v>uendret</v>
      </c>
      <c r="T142" s="50" t="str">
        <f>IF(Tabell4[[#This Row],[Fondstype]]="Aksjefond","A",IF(Tabell4[[#This Row],[Fondstype]]="Rentefond","R",IF(Tabell4[[#This Row],[Fondstype]]="Kombinasjonsfond","K",IF(Tabell4[[#This Row],[Fondstype]]="Indeksfond","I",))))</f>
        <v>I</v>
      </c>
    </row>
    <row r="143" spans="1:20" x14ac:dyDescent="0.25">
      <c r="A143" s="28" t="s">
        <v>156</v>
      </c>
      <c r="B143" s="28" t="s">
        <v>157</v>
      </c>
      <c r="C143" s="30">
        <v>1.5999940000000002E-3</v>
      </c>
      <c r="D143" s="31">
        <v>6.0000599999999993E-4</v>
      </c>
      <c r="E143" s="31">
        <f t="shared" si="8"/>
        <v>2.2000000000000001E-3</v>
      </c>
      <c r="F143" s="38"/>
      <c r="G143" s="28" t="s">
        <v>552</v>
      </c>
      <c r="H143" s="28"/>
      <c r="I143" s="28"/>
      <c r="J143" s="32" t="s">
        <v>523</v>
      </c>
      <c r="K143" s="31">
        <f t="shared" si="17"/>
        <v>1.5999940000000002E-3</v>
      </c>
      <c r="L143" s="31">
        <f t="shared" si="17"/>
        <v>6.0000599999999993E-4</v>
      </c>
      <c r="M143" s="30">
        <f t="shared" si="16"/>
        <v>2.2000000000000001E-3</v>
      </c>
      <c r="N143" s="39"/>
      <c r="O143" s="37" t="str">
        <f>IF('Gammel-Ny'!$Q143=0,"Uendret",IF('Gammel-Ny'!$Q143&gt;0,"Dyrere",IF('Gammel-Ny'!$Q143&lt;0,"Billigere",0)))</f>
        <v>Uendret</v>
      </c>
      <c r="P143" s="38"/>
      <c r="Q143" s="33">
        <f t="shared" si="12"/>
        <v>0</v>
      </c>
      <c r="R143" s="65">
        <f>'Gammel-Ny'!$M143-'Gammel-Ny'!$E143</f>
        <v>0</v>
      </c>
      <c r="S143" s="50" t="str">
        <f>IF('Gammel-Ny'!$R143=0,"uendret",IF('Gammel-Ny'!$R143&gt;0,"Dyrere",IF('Gammel-Ny'!$R143&lt;0,"Billigere",0)))</f>
        <v>uendret</v>
      </c>
      <c r="T143" s="50" t="str">
        <f>IF(Tabell4[[#This Row],[Fondstype]]="Aksjefond","A",IF(Tabell4[[#This Row],[Fondstype]]="Rentefond","R",IF(Tabell4[[#This Row],[Fondstype]]="Kombinasjonsfond","K",IF(Tabell4[[#This Row],[Fondstype]]="Indeksfond","I",))))</f>
        <v>A</v>
      </c>
    </row>
    <row r="144" spans="1:20" x14ac:dyDescent="0.25">
      <c r="A144" s="28"/>
      <c r="B144" s="28"/>
      <c r="C144" s="30"/>
      <c r="D144" s="31"/>
      <c r="E144" s="31"/>
      <c r="F144" s="38"/>
      <c r="G144" s="28"/>
      <c r="H144" s="28"/>
      <c r="I144" s="35"/>
      <c r="J144" s="32"/>
      <c r="K144" s="31"/>
      <c r="L144" s="31"/>
      <c r="M144" s="30"/>
      <c r="N144" s="39"/>
      <c r="O144" s="37"/>
      <c r="P144" s="38"/>
      <c r="Q144" s="33"/>
      <c r="R144" s="65"/>
      <c r="S144" s="50"/>
      <c r="T144" s="50"/>
    </row>
    <row r="145" spans="1:20" x14ac:dyDescent="0.25">
      <c r="A145" s="29" t="s">
        <v>297</v>
      </c>
      <c r="B145" s="29" t="s">
        <v>298</v>
      </c>
      <c r="C145" s="30">
        <v>7.4999999999999997E-3</v>
      </c>
      <c r="D145" s="31">
        <v>7.4999999999999997E-3</v>
      </c>
      <c r="E145" s="31">
        <f t="shared" si="8"/>
        <v>1.4999999999999999E-2</v>
      </c>
      <c r="F145" s="38"/>
      <c r="G145" s="28" t="s">
        <v>552</v>
      </c>
      <c r="H145" s="29"/>
      <c r="I145" s="29"/>
      <c r="J145" s="32" t="s">
        <v>523</v>
      </c>
      <c r="K145" s="31">
        <f>C145</f>
        <v>7.4999999999999997E-3</v>
      </c>
      <c r="L145" s="31">
        <f>D145</f>
        <v>7.4999999999999997E-3</v>
      </c>
      <c r="M145" s="30">
        <f>K145+L145</f>
        <v>1.4999999999999999E-2</v>
      </c>
      <c r="N145" s="39"/>
      <c r="O145" s="37" t="str">
        <f>IF('Gammel-Ny'!$Q145=0,"Uendret",IF('Gammel-Ny'!$Q145&gt;0,"Dyrere",IF('Gammel-Ny'!$Q145&lt;0,"Billigere",0)))</f>
        <v>Uendret</v>
      </c>
      <c r="P145" s="38"/>
      <c r="Q145" s="33">
        <f t="shared" si="12"/>
        <v>0</v>
      </c>
      <c r="R145" s="65">
        <f>'Gammel-Ny'!$M145-'Gammel-Ny'!$E145</f>
        <v>0</v>
      </c>
      <c r="S145" s="50" t="str">
        <f>IF('Gammel-Ny'!$R145=0,"uendret",IF('Gammel-Ny'!$R145&gt;0,"Dyrere",IF('Gammel-Ny'!$R145&lt;0,"Billigere",0)))</f>
        <v>uendret</v>
      </c>
      <c r="T145" s="50" t="str">
        <f>IF(Tabell4[[#This Row],[Fondstype]]="Aksjefond","A",IF(Tabell4[[#This Row],[Fondstype]]="Rentefond","R",IF(Tabell4[[#This Row],[Fondstype]]="Kombinasjonsfond","K",IF(Tabell4[[#This Row],[Fondstype]]="Indeksfond","I",))))</f>
        <v>A</v>
      </c>
    </row>
    <row r="146" spans="1:20" x14ac:dyDescent="0.25">
      <c r="A146" s="29"/>
      <c r="B146" s="29"/>
      <c r="C146" s="30"/>
      <c r="D146" s="31"/>
      <c r="E146" s="31"/>
      <c r="F146" s="38"/>
      <c r="G146" s="28"/>
      <c r="H146" s="29"/>
      <c r="I146" s="52"/>
      <c r="J146" s="32"/>
      <c r="K146" s="31"/>
      <c r="L146" s="31"/>
      <c r="M146" s="30"/>
      <c r="N146" s="39"/>
      <c r="O146" s="37"/>
      <c r="P146" s="38"/>
      <c r="Q146" s="33"/>
      <c r="R146" s="65"/>
      <c r="S146" s="50"/>
      <c r="T146" s="50"/>
    </row>
    <row r="147" spans="1:20" x14ac:dyDescent="0.25">
      <c r="A147" s="28" t="s">
        <v>309</v>
      </c>
      <c r="B147" s="28" t="s">
        <v>235</v>
      </c>
      <c r="C147" s="30">
        <v>1.3725000000000001E-2</v>
      </c>
      <c r="D147" s="31">
        <v>4.5750000000000001E-3</v>
      </c>
      <c r="E147" s="31">
        <f t="shared" si="8"/>
        <v>1.83E-2</v>
      </c>
      <c r="F147" s="38"/>
      <c r="G147" s="28" t="s">
        <v>552</v>
      </c>
      <c r="H147" s="28"/>
      <c r="I147" s="28"/>
      <c r="J147" s="32" t="s">
        <v>523</v>
      </c>
      <c r="K147" s="31">
        <f>C147</f>
        <v>1.3725000000000001E-2</v>
      </c>
      <c r="L147" s="31">
        <f>D147</f>
        <v>4.5750000000000001E-3</v>
      </c>
      <c r="M147" s="30">
        <f>K147+L147</f>
        <v>1.83E-2</v>
      </c>
      <c r="N147" s="39"/>
      <c r="O147" s="37" t="str">
        <f>IF('Gammel-Ny'!$Q147=0,"Uendret",IF('Gammel-Ny'!$Q147&gt;0,"Dyrere",IF('Gammel-Ny'!$Q147&lt;0,"Billigere",0)))</f>
        <v>Uendret</v>
      </c>
      <c r="P147" s="38"/>
      <c r="Q147" s="33">
        <f t="shared" si="12"/>
        <v>0</v>
      </c>
      <c r="R147" s="65">
        <f>'Gammel-Ny'!$M147-'Gammel-Ny'!$E147</f>
        <v>0</v>
      </c>
      <c r="S147" s="50" t="str">
        <f>IF('Gammel-Ny'!$R147=0,"uendret",IF('Gammel-Ny'!$R147&gt;0,"Dyrere",IF('Gammel-Ny'!$R147&lt;0,"Billigere",0)))</f>
        <v>uendret</v>
      </c>
      <c r="T147" s="50" t="str">
        <f>IF(Tabell4[[#This Row],[Fondstype]]="Aksjefond","A",IF(Tabell4[[#This Row],[Fondstype]]="Rentefond","R",IF(Tabell4[[#This Row],[Fondstype]]="Kombinasjonsfond","K",IF(Tabell4[[#This Row],[Fondstype]]="Indeksfond","I",))))</f>
        <v>A</v>
      </c>
    </row>
    <row r="148" spans="1:20" x14ac:dyDescent="0.25">
      <c r="A148" s="28" t="s">
        <v>242</v>
      </c>
      <c r="B148" s="28" t="s">
        <v>243</v>
      </c>
      <c r="C148" s="30">
        <v>1.125E-2</v>
      </c>
      <c r="D148" s="31">
        <v>3.7499999999999999E-3</v>
      </c>
      <c r="E148" s="31">
        <f t="shared" si="8"/>
        <v>1.4999999999999999E-2</v>
      </c>
      <c r="F148" s="38"/>
      <c r="G148" s="28" t="s">
        <v>552</v>
      </c>
      <c r="H148" s="28"/>
      <c r="I148" s="28"/>
      <c r="J148" s="32" t="s">
        <v>523</v>
      </c>
      <c r="K148" s="31">
        <f t="shared" ref="K148:L165" si="18">C148</f>
        <v>1.125E-2</v>
      </c>
      <c r="L148" s="31">
        <f t="shared" si="18"/>
        <v>3.7499999999999999E-3</v>
      </c>
      <c r="M148" s="30">
        <f>K148+L148</f>
        <v>1.4999999999999999E-2</v>
      </c>
      <c r="N148" s="39"/>
      <c r="O148" s="37" t="str">
        <f>IF('Gammel-Ny'!$Q148=0,"Uendret",IF('Gammel-Ny'!$Q148&gt;0,"Dyrere",IF('Gammel-Ny'!$Q148&lt;0,"Billigere",0)))</f>
        <v>Uendret</v>
      </c>
      <c r="P148" s="38"/>
      <c r="Q148" s="33">
        <f t="shared" si="12"/>
        <v>0</v>
      </c>
      <c r="R148" s="65">
        <f>'Gammel-Ny'!$M148-'Gammel-Ny'!$E148</f>
        <v>0</v>
      </c>
      <c r="S148" s="50" t="str">
        <f>IF('Gammel-Ny'!$R148=0,"uendret",IF('Gammel-Ny'!$R148&gt;0,"Dyrere",IF('Gammel-Ny'!$R148&lt;0,"Billigere",0)))</f>
        <v>uendret</v>
      </c>
      <c r="T148" s="50" t="str">
        <f>IF(Tabell4[[#This Row],[Fondstype]]="Aksjefond","A",IF(Tabell4[[#This Row],[Fondstype]]="Rentefond","R",IF(Tabell4[[#This Row],[Fondstype]]="Kombinasjonsfond","K",IF(Tabell4[[#This Row],[Fondstype]]="Indeksfond","I",))))</f>
        <v>A</v>
      </c>
    </row>
    <row r="149" spans="1:20" x14ac:dyDescent="0.25">
      <c r="A149" s="28" t="s">
        <v>227</v>
      </c>
      <c r="B149" s="28" t="s">
        <v>228</v>
      </c>
      <c r="C149" s="30">
        <v>1.3499999999999998E-2</v>
      </c>
      <c r="D149" s="31">
        <v>4.4999999999999997E-3</v>
      </c>
      <c r="E149" s="31">
        <f t="shared" si="8"/>
        <v>1.7999999999999999E-2</v>
      </c>
      <c r="F149" s="38"/>
      <c r="G149" s="28" t="s">
        <v>552</v>
      </c>
      <c r="H149" s="28"/>
      <c r="I149" s="28"/>
      <c r="J149" s="32" t="s">
        <v>523</v>
      </c>
      <c r="K149" s="31">
        <f t="shared" si="18"/>
        <v>1.3499999999999998E-2</v>
      </c>
      <c r="L149" s="31">
        <f t="shared" si="18"/>
        <v>4.4999999999999997E-3</v>
      </c>
      <c r="M149" s="30">
        <f>K149+L149</f>
        <v>1.7999999999999999E-2</v>
      </c>
      <c r="N149" s="39"/>
      <c r="O149" s="37" t="str">
        <f>IF('Gammel-Ny'!$Q149=0,"Uendret",IF('Gammel-Ny'!$Q149&gt;0,"Dyrere",IF('Gammel-Ny'!$Q149&lt;0,"Billigere",0)))</f>
        <v>Uendret</v>
      </c>
      <c r="P149" s="38"/>
      <c r="Q149" s="33">
        <f t="shared" si="12"/>
        <v>0</v>
      </c>
      <c r="R149" s="65">
        <f>'Gammel-Ny'!$M149-'Gammel-Ny'!$E149</f>
        <v>0</v>
      </c>
      <c r="S149" s="50" t="str">
        <f>IF('Gammel-Ny'!$R149=0,"uendret",IF('Gammel-Ny'!$R149&gt;0,"Dyrere",IF('Gammel-Ny'!$R149&lt;0,"Billigere",0)))</f>
        <v>uendret</v>
      </c>
      <c r="T149" s="50" t="str">
        <f>IF(Tabell4[[#This Row],[Fondstype]]="Aksjefond","A",IF(Tabell4[[#This Row],[Fondstype]]="Rentefond","R",IF(Tabell4[[#This Row],[Fondstype]]="Kombinasjonsfond","K",IF(Tabell4[[#This Row],[Fondstype]]="Indeksfond","I",))))</f>
        <v>A</v>
      </c>
    </row>
    <row r="150" spans="1:20" x14ac:dyDescent="0.25">
      <c r="A150" s="28" t="s">
        <v>510</v>
      </c>
      <c r="B150" s="28" t="s">
        <v>89</v>
      </c>
      <c r="C150" s="30">
        <v>1.125E-2</v>
      </c>
      <c r="D150" s="31">
        <v>3.7499999999999999E-3</v>
      </c>
      <c r="E150" s="31">
        <f t="shared" si="8"/>
        <v>1.4999999999999999E-2</v>
      </c>
      <c r="F150" s="38"/>
      <c r="G150" s="28" t="s">
        <v>552</v>
      </c>
      <c r="H150" s="28"/>
      <c r="I150" s="28"/>
      <c r="J150" s="32" t="s">
        <v>523</v>
      </c>
      <c r="K150" s="31">
        <f t="shared" si="18"/>
        <v>1.125E-2</v>
      </c>
      <c r="L150" s="31">
        <f t="shared" si="18"/>
        <v>3.7499999999999999E-3</v>
      </c>
      <c r="M150" s="30">
        <f>K150+L150</f>
        <v>1.4999999999999999E-2</v>
      </c>
      <c r="N150" s="39"/>
      <c r="O150" s="37" t="str">
        <f>IF('Gammel-Ny'!$Q150=0,"Uendret",IF('Gammel-Ny'!$Q150&gt;0,"Dyrere",IF('Gammel-Ny'!$Q150&lt;0,"Billigere",0)))</f>
        <v>Uendret</v>
      </c>
      <c r="P150" s="38"/>
      <c r="Q150" s="33">
        <f t="shared" si="12"/>
        <v>0</v>
      </c>
      <c r="R150" s="65">
        <f>'Gammel-Ny'!$M150-'Gammel-Ny'!$E150</f>
        <v>0</v>
      </c>
      <c r="S150" s="50" t="str">
        <f>IF('Gammel-Ny'!$R150=0,"uendret",IF('Gammel-Ny'!$R150&gt;0,"Dyrere",IF('Gammel-Ny'!$R150&lt;0,"Billigere",0)))</f>
        <v>uendret</v>
      </c>
      <c r="T150" s="50" t="str">
        <f>IF(Tabell4[[#This Row],[Fondstype]]="Aksjefond","A",IF(Tabell4[[#This Row],[Fondstype]]="Rentefond","R",IF(Tabell4[[#This Row],[Fondstype]]="Kombinasjonsfond","K",IF(Tabell4[[#This Row],[Fondstype]]="Indeksfond","I",))))</f>
        <v>A</v>
      </c>
    </row>
    <row r="151" spans="1:20" x14ac:dyDescent="0.25">
      <c r="A151" s="28" t="s">
        <v>229</v>
      </c>
      <c r="B151" s="28" t="s">
        <v>230</v>
      </c>
      <c r="C151" s="30">
        <v>1.3899999999999999E-2</v>
      </c>
      <c r="D151" s="31">
        <v>4.5999999999999999E-3</v>
      </c>
      <c r="E151" s="31">
        <f t="shared" si="8"/>
        <v>1.8499999999999999E-2</v>
      </c>
      <c r="F151" s="38"/>
      <c r="G151" s="28" t="s">
        <v>552</v>
      </c>
      <c r="H151" s="28"/>
      <c r="I151" s="28"/>
      <c r="J151" s="32" t="s">
        <v>523</v>
      </c>
      <c r="K151" s="31">
        <f t="shared" si="18"/>
        <v>1.3899999999999999E-2</v>
      </c>
      <c r="L151" s="31">
        <f t="shared" si="18"/>
        <v>4.5999999999999999E-3</v>
      </c>
      <c r="M151" s="30">
        <f t="shared" ref="M151:M165" si="19">K151+L151</f>
        <v>1.8499999999999999E-2</v>
      </c>
      <c r="N151" s="39"/>
      <c r="O151" s="37" t="str">
        <f>IF('Gammel-Ny'!$Q151=0,"Uendret",IF('Gammel-Ny'!$Q151&gt;0,"Dyrere",IF('Gammel-Ny'!$Q151&lt;0,"Billigere",0)))</f>
        <v>Uendret</v>
      </c>
      <c r="P151" s="38"/>
      <c r="Q151" s="33">
        <f t="shared" si="12"/>
        <v>0</v>
      </c>
      <c r="R151" s="65">
        <f>'Gammel-Ny'!$M151-'Gammel-Ny'!$E151</f>
        <v>0</v>
      </c>
      <c r="S151" s="50" t="str">
        <f>IF('Gammel-Ny'!$R151=0,"uendret",IF('Gammel-Ny'!$R151&gt;0,"Dyrere",IF('Gammel-Ny'!$R151&lt;0,"Billigere",0)))</f>
        <v>uendret</v>
      </c>
      <c r="T151" s="50" t="str">
        <f>IF(Tabell4[[#This Row],[Fondstype]]="Aksjefond","A",IF(Tabell4[[#This Row],[Fondstype]]="Rentefond","R",IF(Tabell4[[#This Row],[Fondstype]]="Kombinasjonsfond","K",IF(Tabell4[[#This Row],[Fondstype]]="Indeksfond","I",))))</f>
        <v>A</v>
      </c>
    </row>
    <row r="152" spans="1:20" x14ac:dyDescent="0.25">
      <c r="A152" s="28" t="s">
        <v>503</v>
      </c>
      <c r="B152" s="28" t="s">
        <v>231</v>
      </c>
      <c r="C152" s="30">
        <v>1.2E-2</v>
      </c>
      <c r="D152" s="31">
        <v>4.0000000000000001E-3</v>
      </c>
      <c r="E152" s="31">
        <f t="shared" si="8"/>
        <v>1.6E-2</v>
      </c>
      <c r="F152" s="38"/>
      <c r="G152" s="28" t="s">
        <v>552</v>
      </c>
      <c r="H152" s="28"/>
      <c r="I152" s="28"/>
      <c r="J152" s="32" t="s">
        <v>523</v>
      </c>
      <c r="K152" s="31">
        <f t="shared" si="18"/>
        <v>1.2E-2</v>
      </c>
      <c r="L152" s="31">
        <f t="shared" si="18"/>
        <v>4.0000000000000001E-3</v>
      </c>
      <c r="M152" s="30">
        <f t="shared" si="19"/>
        <v>1.6E-2</v>
      </c>
      <c r="N152" s="39"/>
      <c r="O152" s="37" t="str">
        <f>IF('Gammel-Ny'!$Q152=0,"Uendret",IF('Gammel-Ny'!$Q152&gt;0,"Dyrere",IF('Gammel-Ny'!$Q152&lt;0,"Billigere",0)))</f>
        <v>Uendret</v>
      </c>
      <c r="P152" s="38"/>
      <c r="Q152" s="33">
        <f t="shared" si="12"/>
        <v>0</v>
      </c>
      <c r="R152" s="65">
        <f>'Gammel-Ny'!$M152-'Gammel-Ny'!$E152</f>
        <v>0</v>
      </c>
      <c r="S152" s="50" t="str">
        <f>IF('Gammel-Ny'!$R152=0,"uendret",IF('Gammel-Ny'!$R152&gt;0,"Dyrere",IF('Gammel-Ny'!$R152&lt;0,"Billigere",0)))</f>
        <v>uendret</v>
      </c>
      <c r="T152" s="50" t="str">
        <f>IF(Tabell4[[#This Row],[Fondstype]]="Aksjefond","A",IF(Tabell4[[#This Row],[Fondstype]]="Rentefond","R",IF(Tabell4[[#This Row],[Fondstype]]="Kombinasjonsfond","K",IF(Tabell4[[#This Row],[Fondstype]]="Indeksfond","I",))))</f>
        <v>A</v>
      </c>
    </row>
    <row r="153" spans="1:20" x14ac:dyDescent="0.25">
      <c r="A153" s="28" t="s">
        <v>255</v>
      </c>
      <c r="B153" s="28" t="s">
        <v>256</v>
      </c>
      <c r="C153" s="30">
        <v>1.8749999999999999E-3</v>
      </c>
      <c r="D153" s="31">
        <v>6.2500000000000001E-4</v>
      </c>
      <c r="E153" s="31">
        <f t="shared" si="8"/>
        <v>2.5000000000000001E-3</v>
      </c>
      <c r="F153" s="38"/>
      <c r="G153" s="28" t="s">
        <v>552</v>
      </c>
      <c r="H153" s="28"/>
      <c r="I153" s="28"/>
      <c r="J153" s="32" t="s">
        <v>343</v>
      </c>
      <c r="K153" s="31">
        <f t="shared" si="18"/>
        <v>1.8749999999999999E-3</v>
      </c>
      <c r="L153" s="31">
        <f t="shared" si="18"/>
        <v>6.2500000000000001E-4</v>
      </c>
      <c r="M153" s="30">
        <f t="shared" si="19"/>
        <v>2.5000000000000001E-3</v>
      </c>
      <c r="N153" s="39"/>
      <c r="O153" s="37" t="str">
        <f>IF('Gammel-Ny'!$Q153=0,"Uendret",IF('Gammel-Ny'!$Q153&gt;0,"Dyrere",IF('Gammel-Ny'!$Q153&lt;0,"Billigere",0)))</f>
        <v>Uendret</v>
      </c>
      <c r="P153" s="38"/>
      <c r="Q153" s="33">
        <f t="shared" si="12"/>
        <v>0</v>
      </c>
      <c r="R153" s="65">
        <f>'Gammel-Ny'!$M153-'Gammel-Ny'!$E153</f>
        <v>0</v>
      </c>
      <c r="S153" s="50" t="str">
        <f>IF('Gammel-Ny'!$R153=0,"uendret",IF('Gammel-Ny'!$R153&gt;0,"Dyrere",IF('Gammel-Ny'!$R153&lt;0,"Billigere",0)))</f>
        <v>uendret</v>
      </c>
      <c r="T153" s="50" t="str">
        <f>IF(Tabell4[[#This Row],[Fondstype]]="Aksjefond","A",IF(Tabell4[[#This Row],[Fondstype]]="Rentefond","R",IF(Tabell4[[#This Row],[Fondstype]]="Kombinasjonsfond","K",IF(Tabell4[[#This Row],[Fondstype]]="Indeksfond","I",))))</f>
        <v>R</v>
      </c>
    </row>
    <row r="154" spans="1:20" x14ac:dyDescent="0.25">
      <c r="A154" s="28" t="s">
        <v>232</v>
      </c>
      <c r="B154" s="28" t="s">
        <v>233</v>
      </c>
      <c r="C154" s="30">
        <v>1.2E-2</v>
      </c>
      <c r="D154" s="31">
        <v>4.0000000000000001E-3</v>
      </c>
      <c r="E154" s="31">
        <f t="shared" si="8"/>
        <v>1.6E-2</v>
      </c>
      <c r="F154" s="38"/>
      <c r="G154" s="28" t="s">
        <v>552</v>
      </c>
      <c r="H154" s="28"/>
      <c r="I154" s="28"/>
      <c r="J154" s="32" t="s">
        <v>523</v>
      </c>
      <c r="K154" s="31">
        <f t="shared" si="18"/>
        <v>1.2E-2</v>
      </c>
      <c r="L154" s="31">
        <f t="shared" si="18"/>
        <v>4.0000000000000001E-3</v>
      </c>
      <c r="M154" s="30">
        <f t="shared" si="19"/>
        <v>1.6E-2</v>
      </c>
      <c r="N154" s="39"/>
      <c r="O154" s="37" t="str">
        <f>IF('Gammel-Ny'!$Q154=0,"Uendret",IF('Gammel-Ny'!$Q154&gt;0,"Dyrere",IF('Gammel-Ny'!$Q154&lt;0,"Billigere",0)))</f>
        <v>Uendret</v>
      </c>
      <c r="P154" s="38"/>
      <c r="Q154" s="33">
        <f t="shared" si="12"/>
        <v>0</v>
      </c>
      <c r="R154" s="65">
        <f>'Gammel-Ny'!$M154-'Gammel-Ny'!$E154</f>
        <v>0</v>
      </c>
      <c r="S154" s="50" t="str">
        <f>IF('Gammel-Ny'!$R154=0,"uendret",IF('Gammel-Ny'!$R154&gt;0,"Dyrere",IF('Gammel-Ny'!$R154&lt;0,"Billigere",0)))</f>
        <v>uendret</v>
      </c>
      <c r="T154" s="50" t="str">
        <f>IF(Tabell4[[#This Row],[Fondstype]]="Aksjefond","A",IF(Tabell4[[#This Row],[Fondstype]]="Rentefond","R",IF(Tabell4[[#This Row],[Fondstype]]="Kombinasjonsfond","K",IF(Tabell4[[#This Row],[Fondstype]]="Indeksfond","I",))))</f>
        <v>A</v>
      </c>
    </row>
    <row r="155" spans="1:20" x14ac:dyDescent="0.25">
      <c r="A155" s="28" t="s">
        <v>318</v>
      </c>
      <c r="B155" s="28" t="s">
        <v>319</v>
      </c>
      <c r="C155" s="30">
        <v>4.5000000000000005E-3</v>
      </c>
      <c r="D155" s="31">
        <v>1.5E-3</v>
      </c>
      <c r="E155" s="31">
        <f t="shared" si="8"/>
        <v>6.0000000000000001E-3</v>
      </c>
      <c r="F155" s="38"/>
      <c r="G155" s="28" t="s">
        <v>552</v>
      </c>
      <c r="H155" s="28"/>
      <c r="I155" s="28"/>
      <c r="J155" s="32" t="s">
        <v>343</v>
      </c>
      <c r="K155" s="31">
        <f t="shared" si="18"/>
        <v>4.5000000000000005E-3</v>
      </c>
      <c r="L155" s="31">
        <f t="shared" si="18"/>
        <v>1.5E-3</v>
      </c>
      <c r="M155" s="30">
        <f t="shared" si="19"/>
        <v>6.0000000000000001E-3</v>
      </c>
      <c r="N155" s="39"/>
      <c r="O155" s="37" t="str">
        <f>IF('Gammel-Ny'!$Q155=0,"Uendret",IF('Gammel-Ny'!$Q155&gt;0,"Dyrere",IF('Gammel-Ny'!$Q155&lt;0,"Billigere",0)))</f>
        <v>Uendret</v>
      </c>
      <c r="P155" s="38"/>
      <c r="Q155" s="33">
        <f t="shared" si="12"/>
        <v>0</v>
      </c>
      <c r="R155" s="65">
        <f>'Gammel-Ny'!$M155-'Gammel-Ny'!$E155</f>
        <v>0</v>
      </c>
      <c r="S155" s="50" t="str">
        <f>IF('Gammel-Ny'!$R155=0,"uendret",IF('Gammel-Ny'!$R155&gt;0,"Dyrere",IF('Gammel-Ny'!$R155&lt;0,"Billigere",0)))</f>
        <v>uendret</v>
      </c>
      <c r="T155" s="50" t="str">
        <f>IF(Tabell4[[#This Row],[Fondstype]]="Aksjefond","A",IF(Tabell4[[#This Row],[Fondstype]]="Rentefond","R",IF(Tabell4[[#This Row],[Fondstype]]="Kombinasjonsfond","K",IF(Tabell4[[#This Row],[Fondstype]]="Indeksfond","I",))))</f>
        <v>R</v>
      </c>
    </row>
    <row r="156" spans="1:20" x14ac:dyDescent="0.25">
      <c r="A156" s="28" t="s">
        <v>328</v>
      </c>
      <c r="B156" s="28" t="s">
        <v>320</v>
      </c>
      <c r="C156" s="30">
        <v>1.8749999999999999E-3</v>
      </c>
      <c r="D156" s="31">
        <v>6.2500000000000001E-4</v>
      </c>
      <c r="E156" s="31">
        <f t="shared" si="8"/>
        <v>2.5000000000000001E-3</v>
      </c>
      <c r="F156" s="38"/>
      <c r="G156" s="28" t="s">
        <v>552</v>
      </c>
      <c r="H156" s="28"/>
      <c r="I156" s="28"/>
      <c r="J156" s="32" t="s">
        <v>343</v>
      </c>
      <c r="K156" s="31">
        <f t="shared" si="18"/>
        <v>1.8749999999999999E-3</v>
      </c>
      <c r="L156" s="31">
        <f t="shared" si="18"/>
        <v>6.2500000000000001E-4</v>
      </c>
      <c r="M156" s="30">
        <f t="shared" si="19"/>
        <v>2.5000000000000001E-3</v>
      </c>
      <c r="N156" s="39"/>
      <c r="O156" s="37" t="str">
        <f>IF('Gammel-Ny'!$Q156=0,"Uendret",IF('Gammel-Ny'!$Q156&gt;0,"Dyrere",IF('Gammel-Ny'!$Q156&lt;0,"Billigere",0)))</f>
        <v>Uendret</v>
      </c>
      <c r="P156" s="38"/>
      <c r="Q156" s="33">
        <f t="shared" si="12"/>
        <v>0</v>
      </c>
      <c r="R156" s="65">
        <f>'Gammel-Ny'!$M156-'Gammel-Ny'!$E156</f>
        <v>0</v>
      </c>
      <c r="S156" s="50" t="str">
        <f>IF('Gammel-Ny'!$R156=0,"uendret",IF('Gammel-Ny'!$R156&gt;0,"Dyrere",IF('Gammel-Ny'!$R156&lt;0,"Billigere",0)))</f>
        <v>uendret</v>
      </c>
      <c r="T156" s="50" t="str">
        <f>IF(Tabell4[[#This Row],[Fondstype]]="Aksjefond","A",IF(Tabell4[[#This Row],[Fondstype]]="Rentefond","R",IF(Tabell4[[#This Row],[Fondstype]]="Kombinasjonsfond","K",IF(Tabell4[[#This Row],[Fondstype]]="Indeksfond","I",))))</f>
        <v>R</v>
      </c>
    </row>
    <row r="157" spans="1:20" x14ac:dyDescent="0.25">
      <c r="A157" s="28" t="s">
        <v>234</v>
      </c>
      <c r="B157" s="28" t="s">
        <v>235</v>
      </c>
      <c r="C157" s="30">
        <v>1.1299999999999999E-2</v>
      </c>
      <c r="D157" s="31">
        <v>3.8E-3</v>
      </c>
      <c r="E157" s="31">
        <f t="shared" si="8"/>
        <v>1.5099999999999999E-2</v>
      </c>
      <c r="F157" s="38"/>
      <c r="G157" s="28" t="s">
        <v>552</v>
      </c>
      <c r="H157" s="28"/>
      <c r="I157" s="28"/>
      <c r="J157" s="32" t="s">
        <v>523</v>
      </c>
      <c r="K157" s="31">
        <f t="shared" si="18"/>
        <v>1.1299999999999999E-2</v>
      </c>
      <c r="L157" s="31">
        <f t="shared" si="18"/>
        <v>3.8E-3</v>
      </c>
      <c r="M157" s="30">
        <f t="shared" si="19"/>
        <v>1.5099999999999999E-2</v>
      </c>
      <c r="N157" s="39"/>
      <c r="O157" s="37" t="str">
        <f>IF('Gammel-Ny'!$Q157=0,"Uendret",IF('Gammel-Ny'!$Q157&gt;0,"Dyrere",IF('Gammel-Ny'!$Q157&lt;0,"Billigere",0)))</f>
        <v>Uendret</v>
      </c>
      <c r="P157" s="38"/>
      <c r="Q157" s="33">
        <f t="shared" si="12"/>
        <v>0</v>
      </c>
      <c r="R157" s="65">
        <f>'Gammel-Ny'!$M157-'Gammel-Ny'!$E157</f>
        <v>0</v>
      </c>
      <c r="S157" s="50" t="str">
        <f>IF('Gammel-Ny'!$R157=0,"uendret",IF('Gammel-Ny'!$R157&gt;0,"Dyrere",IF('Gammel-Ny'!$R157&lt;0,"Billigere",0)))</f>
        <v>uendret</v>
      </c>
      <c r="T157" s="50" t="str">
        <f>IF(Tabell4[[#This Row],[Fondstype]]="Aksjefond","A",IF(Tabell4[[#This Row],[Fondstype]]="Rentefond","R",IF(Tabell4[[#This Row],[Fondstype]]="Kombinasjonsfond","K",IF(Tabell4[[#This Row],[Fondstype]]="Indeksfond","I",))))</f>
        <v>A</v>
      </c>
    </row>
    <row r="158" spans="1:20" x14ac:dyDescent="0.25">
      <c r="A158" s="28" t="s">
        <v>29</v>
      </c>
      <c r="B158" s="28" t="s">
        <v>90</v>
      </c>
      <c r="C158" s="30">
        <v>1.125E-2</v>
      </c>
      <c r="D158" s="31">
        <v>3.7499999999999999E-3</v>
      </c>
      <c r="E158" s="31">
        <f t="shared" si="8"/>
        <v>1.4999999999999999E-2</v>
      </c>
      <c r="F158" s="38"/>
      <c r="G158" s="28" t="s">
        <v>552</v>
      </c>
      <c r="H158" s="28"/>
      <c r="I158" s="28"/>
      <c r="J158" s="32" t="s">
        <v>523</v>
      </c>
      <c r="K158" s="31">
        <f t="shared" si="18"/>
        <v>1.125E-2</v>
      </c>
      <c r="L158" s="31">
        <f t="shared" si="18"/>
        <v>3.7499999999999999E-3</v>
      </c>
      <c r="M158" s="30">
        <f t="shared" si="19"/>
        <v>1.4999999999999999E-2</v>
      </c>
      <c r="N158" s="39"/>
      <c r="O158" s="37" t="str">
        <f>IF('Gammel-Ny'!$Q158=0,"Uendret",IF('Gammel-Ny'!$Q158&gt;0,"Dyrere",IF('Gammel-Ny'!$Q158&lt;0,"Billigere",0)))</f>
        <v>Uendret</v>
      </c>
      <c r="P158" s="38"/>
      <c r="Q158" s="33">
        <f t="shared" si="12"/>
        <v>0</v>
      </c>
      <c r="R158" s="65">
        <f>'Gammel-Ny'!$M158-'Gammel-Ny'!$E158</f>
        <v>0</v>
      </c>
      <c r="S158" s="50" t="str">
        <f>IF('Gammel-Ny'!$R158=0,"uendret",IF('Gammel-Ny'!$R158&gt;0,"Dyrere",IF('Gammel-Ny'!$R158&lt;0,"Billigere",0)))</f>
        <v>uendret</v>
      </c>
      <c r="T158" s="50" t="str">
        <f>IF(Tabell4[[#This Row],[Fondstype]]="Aksjefond","A",IF(Tabell4[[#This Row],[Fondstype]]="Rentefond","R",IF(Tabell4[[#This Row],[Fondstype]]="Kombinasjonsfond","K",IF(Tabell4[[#This Row],[Fondstype]]="Indeksfond","I",))))</f>
        <v>A</v>
      </c>
    </row>
    <row r="159" spans="1:20" x14ac:dyDescent="0.25">
      <c r="A159" s="28" t="s">
        <v>321</v>
      </c>
      <c r="B159" s="28" t="s">
        <v>322</v>
      </c>
      <c r="C159" s="30">
        <v>1.5E-3</v>
      </c>
      <c r="D159" s="31">
        <v>5.0000000000000001E-4</v>
      </c>
      <c r="E159" s="31">
        <f t="shared" si="8"/>
        <v>2E-3</v>
      </c>
      <c r="F159" s="38"/>
      <c r="G159" s="28" t="s">
        <v>552</v>
      </c>
      <c r="H159" s="28"/>
      <c r="I159" s="28"/>
      <c r="J159" s="32" t="s">
        <v>343</v>
      </c>
      <c r="K159" s="31">
        <f t="shared" si="18"/>
        <v>1.5E-3</v>
      </c>
      <c r="L159" s="31">
        <f t="shared" si="18"/>
        <v>5.0000000000000001E-4</v>
      </c>
      <c r="M159" s="30">
        <f t="shared" si="19"/>
        <v>2E-3</v>
      </c>
      <c r="N159" s="39"/>
      <c r="O159" s="37" t="str">
        <f>IF('Gammel-Ny'!$Q159=0,"Uendret",IF('Gammel-Ny'!$Q159&gt;0,"Dyrere",IF('Gammel-Ny'!$Q159&lt;0,"Billigere",0)))</f>
        <v>Uendret</v>
      </c>
      <c r="P159" s="38"/>
      <c r="Q159" s="33">
        <f t="shared" si="12"/>
        <v>0</v>
      </c>
      <c r="R159" s="65">
        <f>'Gammel-Ny'!$M159-'Gammel-Ny'!$E159</f>
        <v>0</v>
      </c>
      <c r="S159" s="50" t="str">
        <f>IF('Gammel-Ny'!$R159=0,"uendret",IF('Gammel-Ny'!$R159&gt;0,"Dyrere",IF('Gammel-Ny'!$R159&lt;0,"Billigere",0)))</f>
        <v>uendret</v>
      </c>
      <c r="T159" s="50" t="str">
        <f>IF(Tabell4[[#This Row],[Fondstype]]="Aksjefond","A",IF(Tabell4[[#This Row],[Fondstype]]="Rentefond","R",IF(Tabell4[[#This Row],[Fondstype]]="Kombinasjonsfond","K",IF(Tabell4[[#This Row],[Fondstype]]="Indeksfond","I",))))</f>
        <v>R</v>
      </c>
    </row>
    <row r="160" spans="1:20" x14ac:dyDescent="0.25">
      <c r="A160" s="28" t="s">
        <v>226</v>
      </c>
      <c r="B160" s="28" t="s">
        <v>238</v>
      </c>
      <c r="C160" s="30">
        <v>1.125E-2</v>
      </c>
      <c r="D160" s="31">
        <v>3.7499999999999999E-3</v>
      </c>
      <c r="E160" s="31">
        <f t="shared" si="8"/>
        <v>1.4999999999999999E-2</v>
      </c>
      <c r="F160" s="38"/>
      <c r="G160" s="28" t="s">
        <v>552</v>
      </c>
      <c r="H160" s="28"/>
      <c r="I160" s="28"/>
      <c r="J160" s="32" t="s">
        <v>523</v>
      </c>
      <c r="K160" s="31">
        <f t="shared" si="18"/>
        <v>1.125E-2</v>
      </c>
      <c r="L160" s="31">
        <f t="shared" si="18"/>
        <v>3.7499999999999999E-3</v>
      </c>
      <c r="M160" s="30">
        <f t="shared" si="19"/>
        <v>1.4999999999999999E-2</v>
      </c>
      <c r="N160" s="39"/>
      <c r="O160" s="37" t="str">
        <f>IF('Gammel-Ny'!$Q160=0,"Uendret",IF('Gammel-Ny'!$Q160&gt;0,"Dyrere",IF('Gammel-Ny'!$Q160&lt;0,"Billigere",0)))</f>
        <v>Uendret</v>
      </c>
      <c r="P160" s="38"/>
      <c r="Q160" s="33">
        <f t="shared" si="12"/>
        <v>0</v>
      </c>
      <c r="R160" s="65">
        <f>'Gammel-Ny'!$M160-'Gammel-Ny'!$E160</f>
        <v>0</v>
      </c>
      <c r="S160" s="50" t="str">
        <f>IF('Gammel-Ny'!$R160=0,"uendret",IF('Gammel-Ny'!$R160&gt;0,"Dyrere",IF('Gammel-Ny'!$R160&lt;0,"Billigere",0)))</f>
        <v>uendret</v>
      </c>
      <c r="T160" s="50" t="str">
        <f>IF(Tabell4[[#This Row],[Fondstype]]="Aksjefond","A",IF(Tabell4[[#This Row],[Fondstype]]="Rentefond","R",IF(Tabell4[[#This Row],[Fondstype]]="Kombinasjonsfond","K",IF(Tabell4[[#This Row],[Fondstype]]="Indeksfond","I",))))</f>
        <v>A</v>
      </c>
    </row>
    <row r="161" spans="1:20" x14ac:dyDescent="0.25">
      <c r="A161" s="28" t="s">
        <v>236</v>
      </c>
      <c r="B161" s="28" t="s">
        <v>237</v>
      </c>
      <c r="C161" s="30">
        <v>1.0500000000000001E-2</v>
      </c>
      <c r="D161" s="31">
        <v>3.5000000000000001E-3</v>
      </c>
      <c r="E161" s="31">
        <f t="shared" si="8"/>
        <v>1.4E-2</v>
      </c>
      <c r="F161" s="38"/>
      <c r="G161" s="28" t="s">
        <v>552</v>
      </c>
      <c r="H161" s="28"/>
      <c r="I161" s="28"/>
      <c r="J161" s="32" t="s">
        <v>523</v>
      </c>
      <c r="K161" s="31">
        <f t="shared" si="18"/>
        <v>1.0500000000000001E-2</v>
      </c>
      <c r="L161" s="31">
        <f t="shared" si="18"/>
        <v>3.5000000000000001E-3</v>
      </c>
      <c r="M161" s="30">
        <f t="shared" si="19"/>
        <v>1.4E-2</v>
      </c>
      <c r="N161" s="39"/>
      <c r="O161" s="37" t="str">
        <f>IF('Gammel-Ny'!$Q161=0,"Uendret",IF('Gammel-Ny'!$Q161&gt;0,"Dyrere",IF('Gammel-Ny'!$Q161&lt;0,"Billigere",0)))</f>
        <v>Uendret</v>
      </c>
      <c r="P161" s="38"/>
      <c r="Q161" s="33">
        <f t="shared" si="12"/>
        <v>0</v>
      </c>
      <c r="R161" s="65">
        <f>'Gammel-Ny'!$M161-'Gammel-Ny'!$E161</f>
        <v>0</v>
      </c>
      <c r="S161" s="50" t="str">
        <f>IF('Gammel-Ny'!$R161=0,"uendret",IF('Gammel-Ny'!$R161&gt;0,"Dyrere",IF('Gammel-Ny'!$R161&lt;0,"Billigere",0)))</f>
        <v>uendret</v>
      </c>
      <c r="T161" s="50" t="str">
        <f>IF(Tabell4[[#This Row],[Fondstype]]="Aksjefond","A",IF(Tabell4[[#This Row],[Fondstype]]="Rentefond","R",IF(Tabell4[[#This Row],[Fondstype]]="Kombinasjonsfond","K",IF(Tabell4[[#This Row],[Fondstype]]="Indeksfond","I",))))</f>
        <v>A</v>
      </c>
    </row>
    <row r="162" spans="1:20" x14ac:dyDescent="0.25">
      <c r="A162" s="28" t="s">
        <v>504</v>
      </c>
      <c r="B162" s="28" t="s">
        <v>239</v>
      </c>
      <c r="C162" s="30">
        <v>1.3874999999999998E-2</v>
      </c>
      <c r="D162" s="31">
        <v>4.6249999999999998E-3</v>
      </c>
      <c r="E162" s="31">
        <f t="shared" si="8"/>
        <v>1.8499999999999999E-2</v>
      </c>
      <c r="F162" s="38"/>
      <c r="G162" s="28" t="s">
        <v>552</v>
      </c>
      <c r="H162" s="28"/>
      <c r="I162" s="28"/>
      <c r="J162" s="32" t="s">
        <v>523</v>
      </c>
      <c r="K162" s="31">
        <f t="shared" si="18"/>
        <v>1.3874999999999998E-2</v>
      </c>
      <c r="L162" s="31">
        <f t="shared" si="18"/>
        <v>4.6249999999999998E-3</v>
      </c>
      <c r="M162" s="30">
        <f t="shared" si="19"/>
        <v>1.8499999999999999E-2</v>
      </c>
      <c r="N162" s="39"/>
      <c r="O162" s="37" t="str">
        <f>IF('Gammel-Ny'!$Q162=0,"Uendret",IF('Gammel-Ny'!$Q162&gt;0,"Dyrere",IF('Gammel-Ny'!$Q162&lt;0,"Billigere",0)))</f>
        <v>Uendret</v>
      </c>
      <c r="P162" s="38"/>
      <c r="Q162" s="33">
        <f t="shared" si="12"/>
        <v>0</v>
      </c>
      <c r="R162" s="65">
        <f>'Gammel-Ny'!$M162-'Gammel-Ny'!$E162</f>
        <v>0</v>
      </c>
      <c r="S162" s="50" t="str">
        <f>IF('Gammel-Ny'!$R162=0,"uendret",IF('Gammel-Ny'!$R162&gt;0,"Dyrere",IF('Gammel-Ny'!$R162&lt;0,"Billigere",0)))</f>
        <v>uendret</v>
      </c>
      <c r="T162" s="50" t="str">
        <f>IF(Tabell4[[#This Row],[Fondstype]]="Aksjefond","A",IF(Tabell4[[#This Row],[Fondstype]]="Rentefond","R",IF(Tabell4[[#This Row],[Fondstype]]="Kombinasjonsfond","K",IF(Tabell4[[#This Row],[Fondstype]]="Indeksfond","I",))))</f>
        <v>A</v>
      </c>
    </row>
    <row r="163" spans="1:20" x14ac:dyDescent="0.25">
      <c r="A163" s="28" t="s">
        <v>248</v>
      </c>
      <c r="B163" s="28" t="s">
        <v>91</v>
      </c>
      <c r="C163" s="30">
        <v>9.75E-3</v>
      </c>
      <c r="D163" s="31">
        <v>3.2499999999999999E-3</v>
      </c>
      <c r="E163" s="31">
        <f t="shared" si="8"/>
        <v>1.2999999999999999E-2</v>
      </c>
      <c r="F163" s="38"/>
      <c r="G163" s="28" t="s">
        <v>552</v>
      </c>
      <c r="H163" s="28"/>
      <c r="I163" s="28"/>
      <c r="J163" s="32" t="s">
        <v>577</v>
      </c>
      <c r="K163" s="31">
        <f t="shared" si="18"/>
        <v>9.75E-3</v>
      </c>
      <c r="L163" s="31">
        <f t="shared" si="18"/>
        <v>3.2499999999999999E-3</v>
      </c>
      <c r="M163" s="30">
        <f t="shared" si="19"/>
        <v>1.2999999999999999E-2</v>
      </c>
      <c r="N163" s="39"/>
      <c r="O163" s="37" t="str">
        <f>IF('Gammel-Ny'!$Q163=0,"Uendret",IF('Gammel-Ny'!$Q163&gt;0,"Dyrere",IF('Gammel-Ny'!$Q163&lt;0,"Billigere",0)))</f>
        <v>Uendret</v>
      </c>
      <c r="P163" s="38"/>
      <c r="Q163" s="33">
        <f t="shared" si="12"/>
        <v>0</v>
      </c>
      <c r="R163" s="65">
        <f>'Gammel-Ny'!$M163-'Gammel-Ny'!$E163</f>
        <v>0</v>
      </c>
      <c r="S163" s="50" t="str">
        <f>IF('Gammel-Ny'!$R163=0,"uendret",IF('Gammel-Ny'!$R163&gt;0,"Dyrere",IF('Gammel-Ny'!$R163&lt;0,"Billigere",0)))</f>
        <v>uendret</v>
      </c>
      <c r="T163" s="50" t="str">
        <f>IF(Tabell4[[#This Row],[Fondstype]]="Aksjefond","A",IF(Tabell4[[#This Row],[Fondstype]]="Rentefond","R",IF(Tabell4[[#This Row],[Fondstype]]="Kombinasjonsfond","K",IF(Tabell4[[#This Row],[Fondstype]]="Indeksfond","I",))))</f>
        <v>K</v>
      </c>
    </row>
    <row r="164" spans="1:20" x14ac:dyDescent="0.25">
      <c r="A164" s="28" t="s">
        <v>30</v>
      </c>
      <c r="B164" s="28" t="s">
        <v>92</v>
      </c>
      <c r="C164" s="30">
        <v>1.125E-2</v>
      </c>
      <c r="D164" s="31">
        <v>3.7499999999999999E-3</v>
      </c>
      <c r="E164" s="31">
        <f t="shared" si="8"/>
        <v>1.4999999999999999E-2</v>
      </c>
      <c r="F164" s="38"/>
      <c r="G164" s="28" t="s">
        <v>552</v>
      </c>
      <c r="H164" s="28"/>
      <c r="I164" s="28"/>
      <c r="J164" s="32" t="s">
        <v>523</v>
      </c>
      <c r="K164" s="31">
        <f t="shared" si="18"/>
        <v>1.125E-2</v>
      </c>
      <c r="L164" s="31">
        <f t="shared" si="18"/>
        <v>3.7499999999999999E-3</v>
      </c>
      <c r="M164" s="30">
        <f t="shared" si="19"/>
        <v>1.4999999999999999E-2</v>
      </c>
      <c r="N164" s="39"/>
      <c r="O164" s="37" t="str">
        <f>IF('Gammel-Ny'!$Q164=0,"Uendret",IF('Gammel-Ny'!$Q164&gt;0,"Dyrere",IF('Gammel-Ny'!$Q164&lt;0,"Billigere",0)))</f>
        <v>Uendret</v>
      </c>
      <c r="P164" s="38"/>
      <c r="Q164" s="33">
        <f t="shared" si="12"/>
        <v>0</v>
      </c>
      <c r="R164" s="65">
        <f>'Gammel-Ny'!$M164-'Gammel-Ny'!$E164</f>
        <v>0</v>
      </c>
      <c r="S164" s="50" t="str">
        <f>IF('Gammel-Ny'!$R164=0,"uendret",IF('Gammel-Ny'!$R164&gt;0,"Dyrere",IF('Gammel-Ny'!$R164&lt;0,"Billigere",0)))</f>
        <v>uendret</v>
      </c>
      <c r="T164" s="50" t="str">
        <f>IF(Tabell4[[#This Row],[Fondstype]]="Aksjefond","A",IF(Tabell4[[#This Row],[Fondstype]]="Rentefond","R",IF(Tabell4[[#This Row],[Fondstype]]="Kombinasjonsfond","K",IF(Tabell4[[#This Row],[Fondstype]]="Indeksfond","I",))))</f>
        <v>A</v>
      </c>
    </row>
    <row r="165" spans="1:20" x14ac:dyDescent="0.25">
      <c r="A165" s="28" t="s">
        <v>240</v>
      </c>
      <c r="B165" s="28" t="s">
        <v>241</v>
      </c>
      <c r="C165" s="30">
        <v>1.2E-2</v>
      </c>
      <c r="D165" s="31">
        <v>4.0000000000000001E-3</v>
      </c>
      <c r="E165" s="31">
        <f t="shared" si="8"/>
        <v>1.6E-2</v>
      </c>
      <c r="F165" s="38"/>
      <c r="G165" s="28" t="s">
        <v>552</v>
      </c>
      <c r="H165" s="28"/>
      <c r="I165" s="28"/>
      <c r="J165" s="32" t="s">
        <v>523</v>
      </c>
      <c r="K165" s="31">
        <f t="shared" si="18"/>
        <v>1.2E-2</v>
      </c>
      <c r="L165" s="31">
        <f t="shared" si="18"/>
        <v>4.0000000000000001E-3</v>
      </c>
      <c r="M165" s="30">
        <f t="shared" si="19"/>
        <v>1.6E-2</v>
      </c>
      <c r="N165" s="39"/>
      <c r="O165" s="37" t="str">
        <f>IF('Gammel-Ny'!$Q165=0,"Uendret",IF('Gammel-Ny'!$Q165&gt;0,"Dyrere",IF('Gammel-Ny'!$Q165&lt;0,"Billigere",0)))</f>
        <v>Uendret</v>
      </c>
      <c r="P165" s="38"/>
      <c r="Q165" s="33">
        <f t="shared" si="12"/>
        <v>0</v>
      </c>
      <c r="R165" s="65">
        <f>'Gammel-Ny'!$M165-'Gammel-Ny'!$E165</f>
        <v>0</v>
      </c>
      <c r="S165" s="50" t="str">
        <f>IF('Gammel-Ny'!$R165=0,"uendret",IF('Gammel-Ny'!$R165&gt;0,"Dyrere",IF('Gammel-Ny'!$R165&lt;0,"Billigere",0)))</f>
        <v>uendret</v>
      </c>
      <c r="T165" s="50" t="str">
        <f>IF(Tabell4[[#This Row],[Fondstype]]="Aksjefond","A",IF(Tabell4[[#This Row],[Fondstype]]="Rentefond","R",IF(Tabell4[[#This Row],[Fondstype]]="Kombinasjonsfond","K",IF(Tabell4[[#This Row],[Fondstype]]="Indeksfond","I",))))</f>
        <v>A</v>
      </c>
    </row>
    <row r="166" spans="1:20" x14ac:dyDescent="0.25">
      <c r="A166" s="28"/>
      <c r="B166" s="28"/>
      <c r="C166" s="30"/>
      <c r="D166" s="31"/>
      <c r="E166" s="31"/>
      <c r="F166" s="38"/>
      <c r="G166" s="28"/>
      <c r="H166" s="28"/>
      <c r="I166" s="35"/>
      <c r="J166" s="32"/>
      <c r="K166" s="31"/>
      <c r="L166" s="31"/>
      <c r="M166" s="30"/>
      <c r="N166" s="39"/>
      <c r="O166" s="37"/>
      <c r="P166" s="38"/>
      <c r="Q166" s="33"/>
      <c r="R166" s="65"/>
      <c r="S166" s="50"/>
      <c r="T166" s="50"/>
    </row>
    <row r="167" spans="1:20" x14ac:dyDescent="0.25">
      <c r="A167" s="28" t="s">
        <v>175</v>
      </c>
      <c r="B167" s="28" t="s">
        <v>176</v>
      </c>
      <c r="C167" s="30">
        <v>1.0799999999999999E-2</v>
      </c>
      <c r="D167" s="31">
        <v>7.1999999999999998E-3</v>
      </c>
      <c r="E167" s="31">
        <f t="shared" ref="E167:E203" si="20">C167+D167</f>
        <v>1.7999999999999999E-2</v>
      </c>
      <c r="F167" s="38"/>
      <c r="G167" s="28" t="s">
        <v>552</v>
      </c>
      <c r="H167" s="28"/>
      <c r="I167" s="28"/>
      <c r="J167" s="32" t="s">
        <v>523</v>
      </c>
      <c r="K167" s="31">
        <f>C167</f>
        <v>1.0799999999999999E-2</v>
      </c>
      <c r="L167" s="31">
        <f>D167</f>
        <v>7.1999999999999998E-3</v>
      </c>
      <c r="M167" s="30">
        <f>K167+L167</f>
        <v>1.7999999999999999E-2</v>
      </c>
      <c r="N167" s="39"/>
      <c r="O167" s="37" t="str">
        <f>IF('Gammel-Ny'!$Q167=0,"Uendret",IF('Gammel-Ny'!$Q167&gt;0,"Dyrere",IF('Gammel-Ny'!$Q167&lt;0,"Billigere",0)))</f>
        <v>Uendret</v>
      </c>
      <c r="P167" s="38"/>
      <c r="Q167" s="33">
        <f t="shared" ref="Q167:Q208" si="21">L167-D167</f>
        <v>0</v>
      </c>
      <c r="R167" s="65">
        <f>'Gammel-Ny'!$M167-'Gammel-Ny'!$E167</f>
        <v>0</v>
      </c>
      <c r="S167" s="50" t="str">
        <f>IF('Gammel-Ny'!$R167=0,"uendret",IF('Gammel-Ny'!$R167&gt;0,"Dyrere",IF('Gammel-Ny'!$R167&lt;0,"Billigere",0)))</f>
        <v>uendret</v>
      </c>
      <c r="T167" s="50" t="str">
        <f>IF(Tabell4[[#This Row],[Fondstype]]="Aksjefond","A",IF(Tabell4[[#This Row],[Fondstype]]="Rentefond","R",IF(Tabell4[[#This Row],[Fondstype]]="Kombinasjonsfond","K",IF(Tabell4[[#This Row],[Fondstype]]="Indeksfond","I",))))</f>
        <v>A</v>
      </c>
    </row>
    <row r="168" spans="1:20" x14ac:dyDescent="0.25">
      <c r="A168" s="28" t="s">
        <v>152</v>
      </c>
      <c r="B168" s="28" t="s">
        <v>153</v>
      </c>
      <c r="C168" s="30">
        <v>6.0000000000000001E-3</v>
      </c>
      <c r="D168" s="31">
        <v>4.0000000000000001E-3</v>
      </c>
      <c r="E168" s="31">
        <f t="shared" si="20"/>
        <v>0.01</v>
      </c>
      <c r="F168" s="38"/>
      <c r="G168" s="28" t="s">
        <v>552</v>
      </c>
      <c r="H168" s="28"/>
      <c r="I168" s="28"/>
      <c r="J168" s="32" t="s">
        <v>343</v>
      </c>
      <c r="K168" s="31">
        <f t="shared" ref="K168:L170" si="22">C168</f>
        <v>6.0000000000000001E-3</v>
      </c>
      <c r="L168" s="31">
        <f t="shared" si="22"/>
        <v>4.0000000000000001E-3</v>
      </c>
      <c r="M168" s="30">
        <f>K168+L168</f>
        <v>0.01</v>
      </c>
      <c r="N168" s="39"/>
      <c r="O168" s="37" t="str">
        <f>IF('Gammel-Ny'!$Q168=0,"Uendret",IF('Gammel-Ny'!$Q168&gt;0,"Dyrere",IF('Gammel-Ny'!$Q168&lt;0,"Billigere",0)))</f>
        <v>Uendret</v>
      </c>
      <c r="P168" s="38"/>
      <c r="Q168" s="33">
        <f t="shared" si="21"/>
        <v>0</v>
      </c>
      <c r="R168" s="65">
        <f>'Gammel-Ny'!$M168-'Gammel-Ny'!$E168</f>
        <v>0</v>
      </c>
      <c r="S168" s="50" t="str">
        <f>IF('Gammel-Ny'!$R168=0,"uendret",IF('Gammel-Ny'!$R168&gt;0,"Dyrere",IF('Gammel-Ny'!$R168&lt;0,"Billigere",0)))</f>
        <v>uendret</v>
      </c>
      <c r="T168" s="50" t="str">
        <f>IF(Tabell4[[#This Row],[Fondstype]]="Aksjefond","A",IF(Tabell4[[#This Row],[Fondstype]]="Rentefond","R",IF(Tabell4[[#This Row],[Fondstype]]="Kombinasjonsfond","K",IF(Tabell4[[#This Row],[Fondstype]]="Indeksfond","I",))))</f>
        <v>R</v>
      </c>
    </row>
    <row r="169" spans="1:20" x14ac:dyDescent="0.25">
      <c r="A169" s="28" t="s">
        <v>313</v>
      </c>
      <c r="B169" s="28" t="s">
        <v>312</v>
      </c>
      <c r="C169" s="30">
        <v>4.1999999999999997E-3</v>
      </c>
      <c r="D169" s="31">
        <v>2.8000000000000004E-3</v>
      </c>
      <c r="E169" s="31">
        <f t="shared" si="20"/>
        <v>7.0000000000000001E-3</v>
      </c>
      <c r="F169" s="38"/>
      <c r="G169" s="28" t="s">
        <v>552</v>
      </c>
      <c r="H169" s="28"/>
      <c r="I169" s="28"/>
      <c r="J169" s="32" t="s">
        <v>343</v>
      </c>
      <c r="K169" s="31">
        <f t="shared" si="22"/>
        <v>4.1999999999999997E-3</v>
      </c>
      <c r="L169" s="31">
        <f t="shared" si="22"/>
        <v>2.8000000000000004E-3</v>
      </c>
      <c r="M169" s="30">
        <f>K169+L169</f>
        <v>7.0000000000000001E-3</v>
      </c>
      <c r="N169" s="39"/>
      <c r="O169" s="37" t="str">
        <f>IF('Gammel-Ny'!$Q169=0,"Uendret",IF('Gammel-Ny'!$Q169&gt;0,"Dyrere",IF('Gammel-Ny'!$Q169&lt;0,"Billigere",0)))</f>
        <v>Uendret</v>
      </c>
      <c r="P169" s="38"/>
      <c r="Q169" s="33">
        <f t="shared" si="21"/>
        <v>0</v>
      </c>
      <c r="R169" s="65">
        <f>'Gammel-Ny'!$M169-'Gammel-Ny'!$E169</f>
        <v>0</v>
      </c>
      <c r="S169" s="50" t="str">
        <f>IF('Gammel-Ny'!$R169=0,"uendret",IF('Gammel-Ny'!$R169&gt;0,"Dyrere",IF('Gammel-Ny'!$R169&lt;0,"Billigere",0)))</f>
        <v>uendret</v>
      </c>
      <c r="T169" s="50" t="str">
        <f>IF(Tabell4[[#This Row],[Fondstype]]="Aksjefond","A",IF(Tabell4[[#This Row],[Fondstype]]="Rentefond","R",IF(Tabell4[[#This Row],[Fondstype]]="Kombinasjonsfond","K",IF(Tabell4[[#This Row],[Fondstype]]="Indeksfond","I",))))</f>
        <v>R</v>
      </c>
    </row>
    <row r="170" spans="1:20" x14ac:dyDescent="0.25">
      <c r="A170" s="28" t="s">
        <v>173</v>
      </c>
      <c r="B170" s="28" t="s">
        <v>174</v>
      </c>
      <c r="C170" s="30">
        <v>7.1999999999999998E-3</v>
      </c>
      <c r="D170" s="31">
        <v>4.8000000000000004E-3</v>
      </c>
      <c r="E170" s="31">
        <f t="shared" si="20"/>
        <v>1.2E-2</v>
      </c>
      <c r="F170" s="38"/>
      <c r="G170" s="28" t="s">
        <v>552</v>
      </c>
      <c r="H170" s="28"/>
      <c r="I170" s="28"/>
      <c r="J170" s="32" t="s">
        <v>577</v>
      </c>
      <c r="K170" s="31">
        <f t="shared" si="22"/>
        <v>7.1999999999999998E-3</v>
      </c>
      <c r="L170" s="31">
        <f t="shared" si="22"/>
        <v>4.8000000000000004E-3</v>
      </c>
      <c r="M170" s="30">
        <f>K170+L170</f>
        <v>1.2E-2</v>
      </c>
      <c r="N170" s="39"/>
      <c r="O170" s="37" t="str">
        <f>IF('Gammel-Ny'!$Q170=0,"Uendret",IF('Gammel-Ny'!$Q170&gt;0,"Dyrere",IF('Gammel-Ny'!$Q170&lt;0,"Billigere",0)))</f>
        <v>Uendret</v>
      </c>
      <c r="P170" s="38"/>
      <c r="Q170" s="33">
        <f t="shared" si="21"/>
        <v>0</v>
      </c>
      <c r="R170" s="65">
        <f>'Gammel-Ny'!$M170-'Gammel-Ny'!$E170</f>
        <v>0</v>
      </c>
      <c r="S170" s="50" t="str">
        <f>IF('Gammel-Ny'!$R170=0,"uendret",IF('Gammel-Ny'!$R170&gt;0,"Dyrere",IF('Gammel-Ny'!$R170&lt;0,"Billigere",0)))</f>
        <v>uendret</v>
      </c>
      <c r="T170" s="50" t="str">
        <f>IF(Tabell4[[#This Row],[Fondstype]]="Aksjefond","A",IF(Tabell4[[#This Row],[Fondstype]]="Rentefond","R",IF(Tabell4[[#This Row],[Fondstype]]="Kombinasjonsfond","K",IF(Tabell4[[#This Row],[Fondstype]]="Indeksfond","I",))))</f>
        <v>K</v>
      </c>
    </row>
    <row r="171" spans="1:20" x14ac:dyDescent="0.25">
      <c r="A171" s="28"/>
      <c r="B171" s="28"/>
      <c r="C171" s="30"/>
      <c r="D171" s="31"/>
      <c r="E171" s="31"/>
      <c r="F171" s="38"/>
      <c r="G171" s="28"/>
      <c r="H171" s="28"/>
      <c r="I171" s="35"/>
      <c r="J171" s="32"/>
      <c r="K171" s="31"/>
      <c r="L171" s="31"/>
      <c r="M171" s="30"/>
      <c r="N171" s="39"/>
      <c r="O171" s="37"/>
      <c r="P171" s="38"/>
      <c r="Q171" s="33"/>
      <c r="R171" s="65"/>
      <c r="S171" s="50"/>
      <c r="T171" s="50"/>
    </row>
    <row r="172" spans="1:20" x14ac:dyDescent="0.25">
      <c r="A172" s="28" t="s">
        <v>4</v>
      </c>
      <c r="B172" s="28" t="s">
        <v>112</v>
      </c>
      <c r="C172" s="30">
        <v>6.7499999999999991E-3</v>
      </c>
      <c r="D172" s="31">
        <v>8.2500000000000004E-3</v>
      </c>
      <c r="E172" s="31">
        <f t="shared" si="20"/>
        <v>1.4999999999999999E-2</v>
      </c>
      <c r="F172" s="38"/>
      <c r="G172" s="28" t="s">
        <v>436</v>
      </c>
      <c r="H172" s="28" t="s">
        <v>437</v>
      </c>
      <c r="I172" s="28" t="s">
        <v>347</v>
      </c>
      <c r="J172" s="32" t="s">
        <v>523</v>
      </c>
      <c r="K172" s="31">
        <v>7.4999999999999997E-3</v>
      </c>
      <c r="L172"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72" s="30">
        <f t="shared" ref="M172:M177" si="23">K172+L172</f>
        <v>1.15E-2</v>
      </c>
      <c r="N172" s="39"/>
      <c r="O172" s="37" t="str">
        <f>IF('Gammel-Ny'!$Q172=0,"Uendret",IF('Gammel-Ny'!$Q172&gt;0,"Dyrere",IF('Gammel-Ny'!$Q172&lt;0,"Billigere",0)))</f>
        <v>Billigere</v>
      </c>
      <c r="P172" s="38"/>
      <c r="Q172" s="33">
        <f t="shared" si="21"/>
        <v>-4.2500000000000003E-3</v>
      </c>
      <c r="R172" s="65">
        <f>'Gammel-Ny'!$M172-'Gammel-Ny'!$E172</f>
        <v>-3.4999999999999996E-3</v>
      </c>
      <c r="S172" s="50" t="str">
        <f>IF('Gammel-Ny'!$R172=0,"uendret",IF('Gammel-Ny'!$R172&gt;0,"Dyrere",IF('Gammel-Ny'!$R172&lt;0,"Billigere",0)))</f>
        <v>Billigere</v>
      </c>
      <c r="T172" s="50" t="str">
        <f>IF(Tabell4[[#This Row],[Fondstype]]="Aksjefond","A",IF(Tabell4[[#This Row],[Fondstype]]="Rentefond","R",IF(Tabell4[[#This Row],[Fondstype]]="Kombinasjonsfond","K",IF(Tabell4[[#This Row],[Fondstype]]="Indeksfond","I",))))</f>
        <v>A</v>
      </c>
    </row>
    <row r="173" spans="1:20" x14ac:dyDescent="0.25">
      <c r="A173" s="28" t="s">
        <v>5</v>
      </c>
      <c r="B173" s="28" t="s">
        <v>113</v>
      </c>
      <c r="C173" s="30">
        <v>6.7499999999999991E-3</v>
      </c>
      <c r="D173" s="31">
        <v>8.2500000000000004E-3</v>
      </c>
      <c r="E173" s="31">
        <f t="shared" si="20"/>
        <v>1.4999999999999999E-2</v>
      </c>
      <c r="F173" s="38"/>
      <c r="G173" s="28" t="s">
        <v>438</v>
      </c>
      <c r="H173" s="28" t="s">
        <v>439</v>
      </c>
      <c r="I173" s="28" t="s">
        <v>347</v>
      </c>
      <c r="J173" s="32" t="s">
        <v>523</v>
      </c>
      <c r="K173" s="31">
        <v>0.01</v>
      </c>
      <c r="L173"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73" s="30">
        <f t="shared" si="23"/>
        <v>1.4E-2</v>
      </c>
      <c r="N173" s="39"/>
      <c r="O173" s="37" t="str">
        <f>IF('Gammel-Ny'!$Q173=0,"Uendret",IF('Gammel-Ny'!$Q173&gt;0,"Dyrere",IF('Gammel-Ny'!$Q173&lt;0,"Billigere",0)))</f>
        <v>Billigere</v>
      </c>
      <c r="P173" s="38"/>
      <c r="Q173" s="33">
        <f t="shared" si="21"/>
        <v>-4.2500000000000003E-3</v>
      </c>
      <c r="R173" s="65">
        <f>'Gammel-Ny'!$M173-'Gammel-Ny'!$E173</f>
        <v>-9.9999999999999915E-4</v>
      </c>
      <c r="S173" s="50" t="str">
        <f>IF('Gammel-Ny'!$R173=0,"uendret",IF('Gammel-Ny'!$R173&gt;0,"Dyrere",IF('Gammel-Ny'!$R173&lt;0,"Billigere",0)))</f>
        <v>Billigere</v>
      </c>
      <c r="T173" s="50" t="str">
        <f>IF(Tabell4[[#This Row],[Fondstype]]="Aksjefond","A",IF(Tabell4[[#This Row],[Fondstype]]="Rentefond","R",IF(Tabell4[[#This Row],[Fondstype]]="Kombinasjonsfond","K",IF(Tabell4[[#This Row],[Fondstype]]="Indeksfond","I",))))</f>
        <v>A</v>
      </c>
    </row>
    <row r="174" spans="1:20" x14ac:dyDescent="0.25">
      <c r="A174" s="28" t="s">
        <v>6</v>
      </c>
      <c r="B174" s="28" t="s">
        <v>114</v>
      </c>
      <c r="C174" s="30">
        <v>6.7499999999999991E-3</v>
      </c>
      <c r="D174" s="31">
        <v>8.2500000000000004E-3</v>
      </c>
      <c r="E174" s="31">
        <f t="shared" si="20"/>
        <v>1.4999999999999999E-2</v>
      </c>
      <c r="F174" s="38"/>
      <c r="G174" s="28" t="s">
        <v>440</v>
      </c>
      <c r="H174" s="28" t="s">
        <v>441</v>
      </c>
      <c r="I174" s="28" t="s">
        <v>347</v>
      </c>
      <c r="J174" s="32" t="s">
        <v>523</v>
      </c>
      <c r="K174" s="31">
        <v>0.01</v>
      </c>
      <c r="L174"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74" s="30">
        <f t="shared" si="23"/>
        <v>1.4E-2</v>
      </c>
      <c r="N174" s="39"/>
      <c r="O174" s="37" t="str">
        <f>IF('Gammel-Ny'!$Q174=0,"Uendret",IF('Gammel-Ny'!$Q174&gt;0,"Dyrere",IF('Gammel-Ny'!$Q174&lt;0,"Billigere",0)))</f>
        <v>Billigere</v>
      </c>
      <c r="P174" s="38"/>
      <c r="Q174" s="33">
        <f t="shared" si="21"/>
        <v>-4.2500000000000003E-3</v>
      </c>
      <c r="R174" s="65">
        <f>'Gammel-Ny'!$M174-'Gammel-Ny'!$E174</f>
        <v>-9.9999999999999915E-4</v>
      </c>
      <c r="S174" s="50" t="str">
        <f>IF('Gammel-Ny'!$R174=0,"uendret",IF('Gammel-Ny'!$R174&gt;0,"Dyrere",IF('Gammel-Ny'!$R174&lt;0,"Billigere",0)))</f>
        <v>Billigere</v>
      </c>
      <c r="T174" s="50" t="str">
        <f>IF(Tabell4[[#This Row],[Fondstype]]="Aksjefond","A",IF(Tabell4[[#This Row],[Fondstype]]="Rentefond","R",IF(Tabell4[[#This Row],[Fondstype]]="Kombinasjonsfond","K",IF(Tabell4[[#This Row],[Fondstype]]="Indeksfond","I",))))</f>
        <v>A</v>
      </c>
    </row>
    <row r="175" spans="1:20" x14ac:dyDescent="0.25">
      <c r="A175" s="28" t="s">
        <v>7</v>
      </c>
      <c r="B175" s="28" t="s">
        <v>115</v>
      </c>
      <c r="C175" s="30">
        <v>6.7499999999999991E-3</v>
      </c>
      <c r="D175" s="31">
        <v>8.2500000000000004E-3</v>
      </c>
      <c r="E175" s="31">
        <f t="shared" si="20"/>
        <v>1.4999999999999999E-2</v>
      </c>
      <c r="F175" s="38"/>
      <c r="G175" s="28" t="s">
        <v>442</v>
      </c>
      <c r="H175" s="25" t="s">
        <v>443</v>
      </c>
      <c r="I175" s="28" t="s">
        <v>347</v>
      </c>
      <c r="J175" s="32" t="s">
        <v>523</v>
      </c>
      <c r="K175" s="31">
        <v>0.01</v>
      </c>
      <c r="L175"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75" s="30">
        <f t="shared" si="23"/>
        <v>1.4E-2</v>
      </c>
      <c r="N175" s="39"/>
      <c r="O175" s="37" t="str">
        <f>IF('Gammel-Ny'!$Q175=0,"Uendret",IF('Gammel-Ny'!$Q175&gt;0,"Dyrere",IF('Gammel-Ny'!$Q175&lt;0,"Billigere",0)))</f>
        <v>Billigere</v>
      </c>
      <c r="P175" s="38"/>
      <c r="Q175" s="33">
        <f t="shared" si="21"/>
        <v>-4.2500000000000003E-3</v>
      </c>
      <c r="R175" s="65">
        <f>'Gammel-Ny'!$M175-'Gammel-Ny'!$E175</f>
        <v>-9.9999999999999915E-4</v>
      </c>
      <c r="S175" s="50" t="str">
        <f>IF('Gammel-Ny'!$R175=0,"uendret",IF('Gammel-Ny'!$R175&gt;0,"Dyrere",IF('Gammel-Ny'!$R175&lt;0,"Billigere",0)))</f>
        <v>Billigere</v>
      </c>
      <c r="T175" s="50" t="str">
        <f>IF(Tabell4[[#This Row],[Fondstype]]="Aksjefond","A",IF(Tabell4[[#This Row],[Fondstype]]="Rentefond","R",IF(Tabell4[[#This Row],[Fondstype]]="Kombinasjonsfond","K",IF(Tabell4[[#This Row],[Fondstype]]="Indeksfond","I",))))</f>
        <v>A</v>
      </c>
    </row>
    <row r="176" spans="1:20" x14ac:dyDescent="0.25">
      <c r="A176" s="28" t="s">
        <v>8</v>
      </c>
      <c r="B176" s="28" t="s">
        <v>116</v>
      </c>
      <c r="C176" s="30">
        <v>5.6249999999999998E-3</v>
      </c>
      <c r="D176" s="31">
        <v>6.8750000000000009E-3</v>
      </c>
      <c r="E176" s="31">
        <f t="shared" si="20"/>
        <v>1.2500000000000001E-2</v>
      </c>
      <c r="F176" s="38"/>
      <c r="G176" s="28" t="s">
        <v>444</v>
      </c>
      <c r="H176" s="28" t="s">
        <v>445</v>
      </c>
      <c r="I176" s="28" t="s">
        <v>347</v>
      </c>
      <c r="J176" s="32" t="s">
        <v>523</v>
      </c>
      <c r="K176" s="31">
        <v>3.65E-3</v>
      </c>
      <c r="L176"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76" s="30">
        <f t="shared" si="23"/>
        <v>7.6500000000000005E-3</v>
      </c>
      <c r="N176" s="39"/>
      <c r="O176" s="37" t="str">
        <f>IF('Gammel-Ny'!$Q176=0,"Uendret",IF('Gammel-Ny'!$Q176&gt;0,"Dyrere",IF('Gammel-Ny'!$Q176&lt;0,"Billigere",0)))</f>
        <v>Billigere</v>
      </c>
      <c r="P176" s="38"/>
      <c r="Q176" s="33">
        <f t="shared" si="21"/>
        <v>-2.8750000000000008E-3</v>
      </c>
      <c r="R176" s="65">
        <f>'Gammel-Ny'!$M176-'Gammel-Ny'!$E176</f>
        <v>-4.8500000000000001E-3</v>
      </c>
      <c r="S176" s="50" t="str">
        <f>IF('Gammel-Ny'!$R176=0,"uendret",IF('Gammel-Ny'!$R176&gt;0,"Dyrere",IF('Gammel-Ny'!$R176&lt;0,"Billigere",0)))</f>
        <v>Billigere</v>
      </c>
      <c r="T176" s="50" t="str">
        <f>IF(Tabell4[[#This Row],[Fondstype]]="Aksjefond","A",IF(Tabell4[[#This Row],[Fondstype]]="Rentefond","R",IF(Tabell4[[#This Row],[Fondstype]]="Kombinasjonsfond","K",IF(Tabell4[[#This Row],[Fondstype]]="Indeksfond","I",))))</f>
        <v>A</v>
      </c>
    </row>
    <row r="177" spans="1:20" x14ac:dyDescent="0.25">
      <c r="A177" s="28" t="s">
        <v>9</v>
      </c>
      <c r="B177" s="28" t="s">
        <v>117</v>
      </c>
      <c r="C177" s="30">
        <v>5.6249999999999998E-3</v>
      </c>
      <c r="D177" s="31">
        <v>6.8750000000000009E-3</v>
      </c>
      <c r="E177" s="31">
        <f t="shared" si="20"/>
        <v>1.2500000000000001E-2</v>
      </c>
      <c r="F177" s="38"/>
      <c r="G177" s="28" t="s">
        <v>446</v>
      </c>
      <c r="H177" s="28" t="s">
        <v>447</v>
      </c>
      <c r="I177" s="28" t="s">
        <v>347</v>
      </c>
      <c r="J177" s="32" t="s">
        <v>523</v>
      </c>
      <c r="K177" s="31">
        <v>5.4999999999999997E-3</v>
      </c>
      <c r="L177"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77" s="30">
        <f t="shared" si="23"/>
        <v>9.4999999999999998E-3</v>
      </c>
      <c r="N177" s="39"/>
      <c r="O177" s="37" t="str">
        <f>IF('Gammel-Ny'!$Q177=0,"Uendret",IF('Gammel-Ny'!$Q177&gt;0,"Dyrere",IF('Gammel-Ny'!$Q177&lt;0,"Billigere",0)))</f>
        <v>Billigere</v>
      </c>
      <c r="P177" s="38"/>
      <c r="Q177" s="33">
        <f t="shared" si="21"/>
        <v>-2.8750000000000008E-3</v>
      </c>
      <c r="R177" s="65">
        <f>'Gammel-Ny'!$M177-'Gammel-Ny'!$E177</f>
        <v>-3.0000000000000009E-3</v>
      </c>
      <c r="S177" s="50" t="str">
        <f>IF('Gammel-Ny'!$R177=0,"uendret",IF('Gammel-Ny'!$R177&gt;0,"Dyrere",IF('Gammel-Ny'!$R177&lt;0,"Billigere",0)))</f>
        <v>Billigere</v>
      </c>
      <c r="T177" s="50" t="str">
        <f>IF(Tabell4[[#This Row],[Fondstype]]="Aksjefond","A",IF(Tabell4[[#This Row],[Fondstype]]="Rentefond","R",IF(Tabell4[[#This Row],[Fondstype]]="Kombinasjonsfond","K",IF(Tabell4[[#This Row],[Fondstype]]="Indeksfond","I",))))</f>
        <v>A</v>
      </c>
    </row>
    <row r="178" spans="1:20" x14ac:dyDescent="0.25">
      <c r="A178" s="28"/>
      <c r="B178" s="28"/>
      <c r="C178" s="30"/>
      <c r="D178" s="31"/>
      <c r="E178" s="31"/>
      <c r="F178" s="38"/>
      <c r="G178" s="28"/>
      <c r="H178" s="28"/>
      <c r="I178" s="35"/>
      <c r="J178" s="32"/>
      <c r="K178" s="31"/>
      <c r="L178" s="31"/>
      <c r="M178" s="30"/>
      <c r="N178" s="39"/>
      <c r="O178" s="37"/>
      <c r="P178" s="38"/>
      <c r="Q178" s="33"/>
      <c r="R178" s="65"/>
      <c r="S178" s="50"/>
      <c r="T178" s="50"/>
    </row>
    <row r="179" spans="1:20" x14ac:dyDescent="0.25">
      <c r="A179" s="28" t="s">
        <v>31</v>
      </c>
      <c r="B179" s="28" t="s">
        <v>118</v>
      </c>
      <c r="C179" s="30">
        <v>1.4500000000000001E-2</v>
      </c>
      <c r="D179" s="31">
        <v>5.4999999999999997E-3</v>
      </c>
      <c r="E179" s="31">
        <f t="shared" si="20"/>
        <v>0.02</v>
      </c>
      <c r="F179" s="38"/>
      <c r="G179" s="28" t="s">
        <v>552</v>
      </c>
      <c r="H179" s="28"/>
      <c r="I179" s="28"/>
      <c r="J179" s="32" t="s">
        <v>523</v>
      </c>
      <c r="K179" s="31">
        <f>C179</f>
        <v>1.4500000000000001E-2</v>
      </c>
      <c r="L179" s="31">
        <f>D179</f>
        <v>5.4999999999999997E-3</v>
      </c>
      <c r="M179" s="30">
        <f>K179+L179</f>
        <v>0.02</v>
      </c>
      <c r="N179" s="39"/>
      <c r="O179" s="37" t="str">
        <f>IF('Gammel-Ny'!$Q179=0,"Uendret",IF('Gammel-Ny'!$Q179&gt;0,"Dyrere",IF('Gammel-Ny'!$Q179&lt;0,"Billigere",0)))</f>
        <v>Uendret</v>
      </c>
      <c r="P179" s="38"/>
      <c r="Q179" s="33">
        <f t="shared" si="21"/>
        <v>0</v>
      </c>
      <c r="R179" s="65">
        <f>'Gammel-Ny'!$M179-'Gammel-Ny'!$E179</f>
        <v>0</v>
      </c>
      <c r="S179" s="50" t="str">
        <f>IF('Gammel-Ny'!$R179=0,"uendret",IF('Gammel-Ny'!$R179&gt;0,"Dyrere",IF('Gammel-Ny'!$R179&lt;0,"Billigere",0)))</f>
        <v>uendret</v>
      </c>
      <c r="T179" s="50" t="str">
        <f>IF(Tabell4[[#This Row],[Fondstype]]="Aksjefond","A",IF(Tabell4[[#This Row],[Fondstype]]="Rentefond","R",IF(Tabell4[[#This Row],[Fondstype]]="Kombinasjonsfond","K",IF(Tabell4[[#This Row],[Fondstype]]="Indeksfond","I",))))</f>
        <v>A</v>
      </c>
    </row>
    <row r="180" spans="1:20" x14ac:dyDescent="0.25">
      <c r="A180" s="28"/>
      <c r="B180" s="28"/>
      <c r="C180" s="30"/>
      <c r="D180" s="31"/>
      <c r="E180" s="31"/>
      <c r="F180" s="38"/>
      <c r="G180" s="28"/>
      <c r="H180" s="28"/>
      <c r="I180" s="35"/>
      <c r="J180" s="32"/>
      <c r="K180" s="31"/>
      <c r="L180" s="31"/>
      <c r="M180" s="30"/>
      <c r="N180" s="39"/>
      <c r="O180" s="37"/>
      <c r="P180" s="38"/>
      <c r="Q180" s="33"/>
      <c r="R180" s="65"/>
      <c r="S180" s="50"/>
      <c r="T180" s="50"/>
    </row>
    <row r="181" spans="1:20" x14ac:dyDescent="0.25">
      <c r="A181" s="28" t="s">
        <v>0</v>
      </c>
      <c r="B181" s="28" t="s">
        <v>119</v>
      </c>
      <c r="C181" s="30">
        <v>2.5000000000000001E-3</v>
      </c>
      <c r="D181" s="31">
        <v>2.5000000000000001E-3</v>
      </c>
      <c r="E181" s="31">
        <f t="shared" si="20"/>
        <v>5.0000000000000001E-3</v>
      </c>
      <c r="F181" s="38"/>
      <c r="G181" s="28" t="s">
        <v>552</v>
      </c>
      <c r="H181" s="28"/>
      <c r="I181" s="28"/>
      <c r="J181" s="32" t="s">
        <v>343</v>
      </c>
      <c r="K181" s="31">
        <f>C181</f>
        <v>2.5000000000000001E-3</v>
      </c>
      <c r="L181" s="31">
        <f>D181</f>
        <v>2.5000000000000001E-3</v>
      </c>
      <c r="M181" s="30">
        <f t="shared" ref="M181:M193" si="24">K181+L181</f>
        <v>5.0000000000000001E-3</v>
      </c>
      <c r="N181" s="39"/>
      <c r="O181" s="37" t="str">
        <f>IF('Gammel-Ny'!$Q181=0,"Uendret",IF('Gammel-Ny'!$Q181&gt;0,"Dyrere",IF('Gammel-Ny'!$Q181&lt;0,"Billigere",0)))</f>
        <v>Uendret</v>
      </c>
      <c r="P181" s="38"/>
      <c r="Q181" s="33">
        <f t="shared" si="21"/>
        <v>0</v>
      </c>
      <c r="R181" s="65">
        <f>'Gammel-Ny'!$M181-'Gammel-Ny'!$E181</f>
        <v>0</v>
      </c>
      <c r="S181" s="50" t="str">
        <f>IF('Gammel-Ny'!$R181=0,"uendret",IF('Gammel-Ny'!$R181&gt;0,"Dyrere",IF('Gammel-Ny'!$R181&lt;0,"Billigere",0)))</f>
        <v>uendret</v>
      </c>
      <c r="T181" s="50" t="str">
        <f>IF(Tabell4[[#This Row],[Fondstype]]="Aksjefond","A",IF(Tabell4[[#This Row],[Fondstype]]="Rentefond","R",IF(Tabell4[[#This Row],[Fondstype]]="Kombinasjonsfond","K",IF(Tabell4[[#This Row],[Fondstype]]="Indeksfond","I",))))</f>
        <v>R</v>
      </c>
    </row>
    <row r="182" spans="1:20" x14ac:dyDescent="0.25">
      <c r="A182" s="28" t="s">
        <v>12</v>
      </c>
      <c r="B182" s="28" t="s">
        <v>120</v>
      </c>
      <c r="C182" s="30">
        <v>1.2E-2</v>
      </c>
      <c r="D182" s="31">
        <v>4.0000000000000001E-3</v>
      </c>
      <c r="E182" s="31">
        <f t="shared" si="20"/>
        <v>1.6E-2</v>
      </c>
      <c r="F182" s="38"/>
      <c r="G182" s="28" t="s">
        <v>448</v>
      </c>
      <c r="H182" s="28" t="s">
        <v>449</v>
      </c>
      <c r="I182" s="28" t="s">
        <v>347</v>
      </c>
      <c r="J182" s="32" t="s">
        <v>523</v>
      </c>
      <c r="K182" s="31">
        <v>1.2999999999999999E-2</v>
      </c>
      <c r="L182"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82" s="30">
        <f t="shared" si="24"/>
        <v>1.7000000000000001E-2</v>
      </c>
      <c r="N182" s="39"/>
      <c r="O182" s="37" t="str">
        <f>IF('Gammel-Ny'!$Q182=0,"Uendret",IF('Gammel-Ny'!$Q182&gt;0,"Dyrere",IF('Gammel-Ny'!$Q182&lt;0,"Billigere",0)))</f>
        <v>Uendret</v>
      </c>
      <c r="P182" s="38"/>
      <c r="Q182" s="33">
        <f t="shared" si="21"/>
        <v>0</v>
      </c>
      <c r="R182" s="65">
        <f>'Gammel-Ny'!$M182-'Gammel-Ny'!$E182</f>
        <v>1.0000000000000009E-3</v>
      </c>
      <c r="S182" s="50" t="str">
        <f>IF('Gammel-Ny'!$R182=0,"uendret",IF('Gammel-Ny'!$R182&gt;0,"Dyrere",IF('Gammel-Ny'!$R182&lt;0,"Billigere",0)))</f>
        <v>Dyrere</v>
      </c>
      <c r="T182" s="50" t="str">
        <f>IF(Tabell4[[#This Row],[Fondstype]]="Aksjefond","A",IF(Tabell4[[#This Row],[Fondstype]]="Rentefond","R",IF(Tabell4[[#This Row],[Fondstype]]="Kombinasjonsfond","K",IF(Tabell4[[#This Row],[Fondstype]]="Indeksfond","I",))))</f>
        <v>A</v>
      </c>
    </row>
    <row r="183" spans="1:20" x14ac:dyDescent="0.25">
      <c r="A183" s="28" t="s">
        <v>13</v>
      </c>
      <c r="B183" s="28" t="s">
        <v>121</v>
      </c>
      <c r="C183" s="30">
        <v>3.4999999999999996E-3</v>
      </c>
      <c r="D183" s="31">
        <v>6.5000000000000006E-3</v>
      </c>
      <c r="E183" s="31">
        <f t="shared" si="20"/>
        <v>0.01</v>
      </c>
      <c r="F183" s="38"/>
      <c r="G183" s="28" t="s">
        <v>450</v>
      </c>
      <c r="H183" s="28" t="s">
        <v>451</v>
      </c>
      <c r="I183" s="28" t="s">
        <v>347</v>
      </c>
      <c r="J183" s="32" t="s">
        <v>523</v>
      </c>
      <c r="K183" s="31">
        <v>8.0000000000000002E-3</v>
      </c>
      <c r="L183"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83" s="30">
        <f t="shared" si="24"/>
        <v>1.2E-2</v>
      </c>
      <c r="N183" s="39"/>
      <c r="O183" s="37" t="str">
        <f>IF('Gammel-Ny'!$Q183=0,"Uendret",IF('Gammel-Ny'!$Q183&gt;0,"Dyrere",IF('Gammel-Ny'!$Q183&lt;0,"Billigere",0)))</f>
        <v>Billigere</v>
      </c>
      <c r="P183" s="38"/>
      <c r="Q183" s="33">
        <f t="shared" si="21"/>
        <v>-2.5000000000000005E-3</v>
      </c>
      <c r="R183" s="65">
        <f>'Gammel-Ny'!$M183-'Gammel-Ny'!$E183</f>
        <v>2E-3</v>
      </c>
      <c r="S183" s="50" t="str">
        <f>IF('Gammel-Ny'!$R183=0,"uendret",IF('Gammel-Ny'!$R183&gt;0,"Dyrere",IF('Gammel-Ny'!$R183&lt;0,"Billigere",0)))</f>
        <v>Dyrere</v>
      </c>
      <c r="T183" s="50" t="str">
        <f>IF(Tabell4[[#This Row],[Fondstype]]="Aksjefond","A",IF(Tabell4[[#This Row],[Fondstype]]="Rentefond","R",IF(Tabell4[[#This Row],[Fondstype]]="Kombinasjonsfond","K",IF(Tabell4[[#This Row],[Fondstype]]="Indeksfond","I",))))</f>
        <v>A</v>
      </c>
    </row>
    <row r="184" spans="1:20" x14ac:dyDescent="0.25">
      <c r="A184" s="28" t="s">
        <v>1</v>
      </c>
      <c r="B184" s="28" t="s">
        <v>122</v>
      </c>
      <c r="C184" s="30">
        <v>1.25E-3</v>
      </c>
      <c r="D184" s="31">
        <v>1.25E-3</v>
      </c>
      <c r="E184" s="31">
        <f t="shared" si="20"/>
        <v>2.5000000000000001E-3</v>
      </c>
      <c r="F184" s="38"/>
      <c r="G184" s="28" t="s">
        <v>552</v>
      </c>
      <c r="H184" s="28"/>
      <c r="I184" s="28"/>
      <c r="J184" s="32" t="s">
        <v>343</v>
      </c>
      <c r="K184" s="31">
        <f>C184</f>
        <v>1.25E-3</v>
      </c>
      <c r="L184" s="31">
        <f>D184</f>
        <v>1.25E-3</v>
      </c>
      <c r="M184" s="30">
        <f t="shared" si="24"/>
        <v>2.5000000000000001E-3</v>
      </c>
      <c r="N184" s="39"/>
      <c r="O184" s="37" t="str">
        <f>IF('Gammel-Ny'!$Q184=0,"Uendret",IF('Gammel-Ny'!$Q184&gt;0,"Dyrere",IF('Gammel-Ny'!$Q184&lt;0,"Billigere",0)))</f>
        <v>Uendret</v>
      </c>
      <c r="P184" s="38"/>
      <c r="Q184" s="33">
        <f t="shared" si="21"/>
        <v>0</v>
      </c>
      <c r="R184" s="65">
        <f>'Gammel-Ny'!$M184-'Gammel-Ny'!$E184</f>
        <v>0</v>
      </c>
      <c r="S184" s="50" t="str">
        <f>IF('Gammel-Ny'!$R184=0,"uendret",IF('Gammel-Ny'!$R184&gt;0,"Dyrere",IF('Gammel-Ny'!$R184&lt;0,"Billigere",0)))</f>
        <v>uendret</v>
      </c>
      <c r="T184" s="50" t="str">
        <f>IF(Tabell4[[#This Row],[Fondstype]]="Aksjefond","A",IF(Tabell4[[#This Row],[Fondstype]]="Rentefond","R",IF(Tabell4[[#This Row],[Fondstype]]="Kombinasjonsfond","K",IF(Tabell4[[#This Row],[Fondstype]]="Indeksfond","I",))))</f>
        <v>R</v>
      </c>
    </row>
    <row r="185" spans="1:20" x14ac:dyDescent="0.25">
      <c r="A185" s="28" t="s">
        <v>14</v>
      </c>
      <c r="B185" s="28" t="s">
        <v>123</v>
      </c>
      <c r="C185" s="30">
        <v>1.35E-2</v>
      </c>
      <c r="D185" s="31">
        <v>6.5000000000000006E-3</v>
      </c>
      <c r="E185" s="31">
        <f t="shared" si="20"/>
        <v>0.02</v>
      </c>
      <c r="F185" s="38"/>
      <c r="G185" s="28" t="s">
        <v>452</v>
      </c>
      <c r="H185" s="28" t="s">
        <v>453</v>
      </c>
      <c r="I185" s="28" t="s">
        <v>347</v>
      </c>
      <c r="J185" s="32" t="s">
        <v>523</v>
      </c>
      <c r="K185" s="31">
        <v>1.4999999999999999E-2</v>
      </c>
      <c r="L185"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85" s="30">
        <f t="shared" si="24"/>
        <v>1.9E-2</v>
      </c>
      <c r="N185" s="39"/>
      <c r="O185" s="37" t="str">
        <f>IF('Gammel-Ny'!$Q185=0,"Uendret",IF('Gammel-Ny'!$Q185&gt;0,"Dyrere",IF('Gammel-Ny'!$Q185&lt;0,"Billigere",0)))</f>
        <v>Billigere</v>
      </c>
      <c r="P185" s="38"/>
      <c r="Q185" s="33">
        <f t="shared" si="21"/>
        <v>-2.5000000000000005E-3</v>
      </c>
      <c r="R185" s="65">
        <f>'Gammel-Ny'!$M185-'Gammel-Ny'!$E185</f>
        <v>-1.0000000000000009E-3</v>
      </c>
      <c r="S185" s="50" t="str">
        <f>IF('Gammel-Ny'!$R185=0,"uendret",IF('Gammel-Ny'!$R185&gt;0,"Dyrere",IF('Gammel-Ny'!$R185&lt;0,"Billigere",0)))</f>
        <v>Billigere</v>
      </c>
      <c r="T185" s="50" t="str">
        <f>IF(Tabell4[[#This Row],[Fondstype]]="Aksjefond","A",IF(Tabell4[[#This Row],[Fondstype]]="Rentefond","R",IF(Tabell4[[#This Row],[Fondstype]]="Kombinasjonsfond","K",IF(Tabell4[[#This Row],[Fondstype]]="Indeksfond","I",))))</f>
        <v>A</v>
      </c>
    </row>
    <row r="186" spans="1:20" x14ac:dyDescent="0.25">
      <c r="A186" s="28" t="s">
        <v>15</v>
      </c>
      <c r="B186" s="28" t="s">
        <v>124</v>
      </c>
      <c r="C186" s="30">
        <v>1.005E-2</v>
      </c>
      <c r="D186" s="31">
        <v>4.9500000000000004E-3</v>
      </c>
      <c r="E186" s="31">
        <f t="shared" si="20"/>
        <v>1.4999999999999999E-2</v>
      </c>
      <c r="F186" s="38"/>
      <c r="G186" s="28" t="s">
        <v>454</v>
      </c>
      <c r="H186" s="28" t="s">
        <v>455</v>
      </c>
      <c r="I186" s="28" t="s">
        <v>347</v>
      </c>
      <c r="J186" s="32" t="s">
        <v>523</v>
      </c>
      <c r="K186" s="31">
        <v>1.2E-2</v>
      </c>
      <c r="L186"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86" s="30">
        <f t="shared" si="24"/>
        <v>1.6E-2</v>
      </c>
      <c r="N186" s="39"/>
      <c r="O186" s="37" t="str">
        <f>IF('Gammel-Ny'!$Q186=0,"Uendret",IF('Gammel-Ny'!$Q186&gt;0,"Dyrere",IF('Gammel-Ny'!$Q186&lt;0,"Billigere",0)))</f>
        <v>Billigere</v>
      </c>
      <c r="P186" s="38"/>
      <c r="Q186" s="33">
        <f t="shared" si="21"/>
        <v>-9.5000000000000032E-4</v>
      </c>
      <c r="R186" s="65">
        <f>'Gammel-Ny'!$M186-'Gammel-Ny'!$E186</f>
        <v>1.0000000000000009E-3</v>
      </c>
      <c r="S186" s="50" t="str">
        <f>IF('Gammel-Ny'!$R186=0,"uendret",IF('Gammel-Ny'!$R186&gt;0,"Dyrere",IF('Gammel-Ny'!$R186&lt;0,"Billigere",0)))</f>
        <v>Dyrere</v>
      </c>
      <c r="T186" s="50" t="str">
        <f>IF(Tabell4[[#This Row],[Fondstype]]="Aksjefond","A",IF(Tabell4[[#This Row],[Fondstype]]="Rentefond","R",IF(Tabell4[[#This Row],[Fondstype]]="Kombinasjonsfond","K",IF(Tabell4[[#This Row],[Fondstype]]="Indeksfond","I",))))</f>
        <v>A</v>
      </c>
    </row>
    <row r="187" spans="1:20" x14ac:dyDescent="0.25">
      <c r="A187" s="28" t="s">
        <v>188</v>
      </c>
      <c r="B187" s="28" t="s">
        <v>131</v>
      </c>
      <c r="C187" s="30">
        <v>8.1075000000000001E-3</v>
      </c>
      <c r="D187" s="31">
        <v>5.9924999999999996E-3</v>
      </c>
      <c r="E187" s="31">
        <f t="shared" si="20"/>
        <v>1.41E-2</v>
      </c>
      <c r="F187" s="38"/>
      <c r="G187" s="28" t="s">
        <v>552</v>
      </c>
      <c r="H187" s="28"/>
      <c r="I187" s="28"/>
      <c r="J187" s="32" t="s">
        <v>523</v>
      </c>
      <c r="K187" s="31">
        <f>C187</f>
        <v>8.1075000000000001E-3</v>
      </c>
      <c r="L187" s="31">
        <f>D187</f>
        <v>5.9924999999999996E-3</v>
      </c>
      <c r="M187" s="30">
        <f t="shared" si="24"/>
        <v>1.41E-2</v>
      </c>
      <c r="N187" s="39"/>
      <c r="O187" s="37" t="str">
        <f>IF('Gammel-Ny'!$Q187=0,"Uendret",IF('Gammel-Ny'!$Q187&gt;0,"Dyrere",IF('Gammel-Ny'!$Q187&lt;0,"Billigere",0)))</f>
        <v>Uendret</v>
      </c>
      <c r="P187" s="38"/>
      <c r="Q187" s="33">
        <f t="shared" si="21"/>
        <v>0</v>
      </c>
      <c r="R187" s="65">
        <f>'Gammel-Ny'!$M187-'Gammel-Ny'!$E187</f>
        <v>0</v>
      </c>
      <c r="S187" s="50" t="str">
        <f>IF('Gammel-Ny'!$R187=0,"uendret",IF('Gammel-Ny'!$R187&gt;0,"Dyrere",IF('Gammel-Ny'!$R187&lt;0,"Billigere",0)))</f>
        <v>uendret</v>
      </c>
      <c r="T187" s="50" t="str">
        <f>IF(Tabell4[[#This Row],[Fondstype]]="Aksjefond","A",IF(Tabell4[[#This Row],[Fondstype]]="Rentefond","R",IF(Tabell4[[#This Row],[Fondstype]]="Kombinasjonsfond","K",IF(Tabell4[[#This Row],[Fondstype]]="Indeksfond","I",))))</f>
        <v>A</v>
      </c>
    </row>
    <row r="188" spans="1:20" x14ac:dyDescent="0.25">
      <c r="A188" s="28" t="s">
        <v>189</v>
      </c>
      <c r="B188" s="28" t="s">
        <v>127</v>
      </c>
      <c r="C188" s="30">
        <v>4.5500000000000002E-3</v>
      </c>
      <c r="D188" s="31">
        <v>1.9499999999999999E-3</v>
      </c>
      <c r="E188" s="31">
        <f t="shared" si="20"/>
        <v>6.5000000000000006E-3</v>
      </c>
      <c r="F188" s="38"/>
      <c r="G188" s="28" t="s">
        <v>552</v>
      </c>
      <c r="H188" s="28"/>
      <c r="I188" s="28"/>
      <c r="J188" s="32" t="s">
        <v>577</v>
      </c>
      <c r="K188" s="31">
        <f t="shared" ref="K188:L191" si="25">C188</f>
        <v>4.5500000000000002E-3</v>
      </c>
      <c r="L188" s="31">
        <f t="shared" si="25"/>
        <v>1.9499999999999999E-3</v>
      </c>
      <c r="M188" s="30">
        <f t="shared" si="24"/>
        <v>6.5000000000000006E-3</v>
      </c>
      <c r="N188" s="39"/>
      <c r="O188" s="37" t="str">
        <f>IF('Gammel-Ny'!$Q188=0,"Uendret",IF('Gammel-Ny'!$Q188&gt;0,"Dyrere",IF('Gammel-Ny'!$Q188&lt;0,"Billigere",0)))</f>
        <v>Uendret</v>
      </c>
      <c r="P188" s="38"/>
      <c r="Q188" s="33">
        <f t="shared" si="21"/>
        <v>0</v>
      </c>
      <c r="R188" s="65">
        <f>'Gammel-Ny'!$M188-'Gammel-Ny'!$E188</f>
        <v>0</v>
      </c>
      <c r="S188" s="50" t="str">
        <f>IF('Gammel-Ny'!$R188=0,"uendret",IF('Gammel-Ny'!$R188&gt;0,"Dyrere",IF('Gammel-Ny'!$R188&lt;0,"Billigere",0)))</f>
        <v>uendret</v>
      </c>
      <c r="T188" s="50" t="str">
        <f>IF(Tabell4[[#This Row],[Fondstype]]="Aksjefond","A",IF(Tabell4[[#This Row],[Fondstype]]="Rentefond","R",IF(Tabell4[[#This Row],[Fondstype]]="Kombinasjonsfond","K",IF(Tabell4[[#This Row],[Fondstype]]="Indeksfond","I",))))</f>
        <v>K</v>
      </c>
    </row>
    <row r="189" spans="1:20" x14ac:dyDescent="0.25">
      <c r="A189" s="28" t="s">
        <v>190</v>
      </c>
      <c r="B189" s="28" t="s">
        <v>128</v>
      </c>
      <c r="C189" s="30">
        <v>4.4999999999999997E-3</v>
      </c>
      <c r="D189" s="31">
        <v>3.0000000000000001E-3</v>
      </c>
      <c r="E189" s="31">
        <f t="shared" si="20"/>
        <v>7.4999999999999997E-3</v>
      </c>
      <c r="F189" s="38"/>
      <c r="G189" s="28" t="s">
        <v>552</v>
      </c>
      <c r="H189" s="28"/>
      <c r="I189" s="28"/>
      <c r="J189" s="32" t="s">
        <v>577</v>
      </c>
      <c r="K189" s="31">
        <f t="shared" si="25"/>
        <v>4.4999999999999997E-3</v>
      </c>
      <c r="L189" s="31">
        <f t="shared" si="25"/>
        <v>3.0000000000000001E-3</v>
      </c>
      <c r="M189" s="30">
        <f t="shared" si="24"/>
        <v>7.4999999999999997E-3</v>
      </c>
      <c r="N189" s="39"/>
      <c r="O189" s="37" t="str">
        <f>IF('Gammel-Ny'!$Q189=0,"Uendret",IF('Gammel-Ny'!$Q189&gt;0,"Dyrere",IF('Gammel-Ny'!$Q189&lt;0,"Billigere",0)))</f>
        <v>Uendret</v>
      </c>
      <c r="P189" s="38"/>
      <c r="Q189" s="33">
        <f t="shared" si="21"/>
        <v>0</v>
      </c>
      <c r="R189" s="65">
        <f>'Gammel-Ny'!$M189-'Gammel-Ny'!$E189</f>
        <v>0</v>
      </c>
      <c r="S189" s="50" t="str">
        <f>IF('Gammel-Ny'!$R189=0,"uendret",IF('Gammel-Ny'!$R189&gt;0,"Dyrere",IF('Gammel-Ny'!$R189&lt;0,"Billigere",0)))</f>
        <v>uendret</v>
      </c>
      <c r="T189" s="50" t="str">
        <f>IF(Tabell4[[#This Row],[Fondstype]]="Aksjefond","A",IF(Tabell4[[#This Row],[Fondstype]]="Rentefond","R",IF(Tabell4[[#This Row],[Fondstype]]="Kombinasjonsfond","K",IF(Tabell4[[#This Row],[Fondstype]]="Indeksfond","I",))))</f>
        <v>K</v>
      </c>
    </row>
    <row r="190" spans="1:20" x14ac:dyDescent="0.25">
      <c r="A190" s="28" t="s">
        <v>191</v>
      </c>
      <c r="B190" s="28" t="s">
        <v>129</v>
      </c>
      <c r="C190" s="30">
        <v>5.7819999999999998E-3</v>
      </c>
      <c r="D190" s="31">
        <v>4.0179999999999999E-3</v>
      </c>
      <c r="E190" s="31">
        <f t="shared" si="20"/>
        <v>9.7999999999999997E-3</v>
      </c>
      <c r="F190" s="38"/>
      <c r="G190" s="28" t="s">
        <v>552</v>
      </c>
      <c r="H190" s="28"/>
      <c r="I190" s="28"/>
      <c r="J190" s="32" t="s">
        <v>577</v>
      </c>
      <c r="K190" s="31">
        <f t="shared" si="25"/>
        <v>5.7819999999999998E-3</v>
      </c>
      <c r="L190" s="31">
        <f t="shared" si="25"/>
        <v>4.0179999999999999E-3</v>
      </c>
      <c r="M190" s="30">
        <f t="shared" si="24"/>
        <v>9.7999999999999997E-3</v>
      </c>
      <c r="N190" s="39"/>
      <c r="O190" s="37" t="str">
        <f>IF('Gammel-Ny'!$Q190=0,"Uendret",IF('Gammel-Ny'!$Q190&gt;0,"Dyrere",IF('Gammel-Ny'!$Q190&lt;0,"Billigere",0)))</f>
        <v>Uendret</v>
      </c>
      <c r="P190" s="38"/>
      <c r="Q190" s="33">
        <f t="shared" si="21"/>
        <v>0</v>
      </c>
      <c r="R190" s="65">
        <f>'Gammel-Ny'!$M190-'Gammel-Ny'!$E190</f>
        <v>0</v>
      </c>
      <c r="S190" s="50" t="str">
        <f>IF('Gammel-Ny'!$R190=0,"uendret",IF('Gammel-Ny'!$R190&gt;0,"Dyrere",IF('Gammel-Ny'!$R190&lt;0,"Billigere",0)))</f>
        <v>uendret</v>
      </c>
      <c r="T190" s="50" t="str">
        <f>IF(Tabell4[[#This Row],[Fondstype]]="Aksjefond","A",IF(Tabell4[[#This Row],[Fondstype]]="Rentefond","R",IF(Tabell4[[#This Row],[Fondstype]]="Kombinasjonsfond","K",IF(Tabell4[[#This Row],[Fondstype]]="Indeksfond","I",))))</f>
        <v>K</v>
      </c>
    </row>
    <row r="191" spans="1:20" x14ac:dyDescent="0.25">
      <c r="A191" s="28" t="s">
        <v>192</v>
      </c>
      <c r="B191" s="28" t="s">
        <v>130</v>
      </c>
      <c r="C191" s="30">
        <v>7.1980000000000004E-3</v>
      </c>
      <c r="D191" s="31">
        <v>5.0020000000000004E-3</v>
      </c>
      <c r="E191" s="31">
        <f t="shared" si="20"/>
        <v>1.2200000000000001E-2</v>
      </c>
      <c r="F191" s="38"/>
      <c r="G191" s="28" t="s">
        <v>552</v>
      </c>
      <c r="H191" s="28"/>
      <c r="I191" s="28"/>
      <c r="J191" s="32" t="s">
        <v>577</v>
      </c>
      <c r="K191" s="31">
        <f t="shared" si="25"/>
        <v>7.1980000000000004E-3</v>
      </c>
      <c r="L191" s="31">
        <f t="shared" si="25"/>
        <v>5.0020000000000004E-3</v>
      </c>
      <c r="M191" s="30">
        <f t="shared" si="24"/>
        <v>1.2200000000000001E-2</v>
      </c>
      <c r="N191" s="39"/>
      <c r="O191" s="37" t="str">
        <f>IF('Gammel-Ny'!$Q191=0,"Uendret",IF('Gammel-Ny'!$Q191&gt;0,"Dyrere",IF('Gammel-Ny'!$Q191&lt;0,"Billigere",0)))</f>
        <v>Uendret</v>
      </c>
      <c r="P191" s="38"/>
      <c r="Q191" s="33">
        <f t="shared" si="21"/>
        <v>0</v>
      </c>
      <c r="R191" s="65">
        <f>'Gammel-Ny'!$M191-'Gammel-Ny'!$E191</f>
        <v>0</v>
      </c>
      <c r="S191" s="50" t="str">
        <f>IF('Gammel-Ny'!$R191=0,"uendret",IF('Gammel-Ny'!$R191&gt;0,"Dyrere",IF('Gammel-Ny'!$R191&lt;0,"Billigere",0)))</f>
        <v>uendret</v>
      </c>
      <c r="T191" s="50" t="str">
        <f>IF(Tabell4[[#This Row],[Fondstype]]="Aksjefond","A",IF(Tabell4[[#This Row],[Fondstype]]="Rentefond","R",IF(Tabell4[[#This Row],[Fondstype]]="Kombinasjonsfond","K",IF(Tabell4[[#This Row],[Fondstype]]="Indeksfond","I",))))</f>
        <v>K</v>
      </c>
    </row>
    <row r="192" spans="1:20" x14ac:dyDescent="0.25">
      <c r="A192" s="28" t="s">
        <v>16</v>
      </c>
      <c r="B192" s="28" t="s">
        <v>125</v>
      </c>
      <c r="C192" s="30">
        <v>4.0000000000000001E-3</v>
      </c>
      <c r="D192" s="31">
        <v>4.0000000000000001E-3</v>
      </c>
      <c r="E192" s="31">
        <f t="shared" si="20"/>
        <v>8.0000000000000002E-3</v>
      </c>
      <c r="F192" s="38"/>
      <c r="G192" s="28" t="s">
        <v>456</v>
      </c>
      <c r="H192" s="28" t="s">
        <v>457</v>
      </c>
      <c r="I192" s="28" t="s">
        <v>347</v>
      </c>
      <c r="J192" s="32" t="s">
        <v>343</v>
      </c>
      <c r="K192" s="31">
        <v>4.4999999999999997E-3</v>
      </c>
      <c r="L192" s="31">
        <f>IF(Tabell4[[#This Row],[Fondstype]]="Aksjefond",'Formidlingshonorar til bank'!$B$8,IF(Tabell4[[#This Row],[Fondstype]]="Rentefond",'Formidlingshonorar til bank'!$B$26,IF(Tabell4[[#This Row],[Fondstype]]="Indeksfond",'Formidlingshonorar til bank'!$B$17,IF(Tabell4[[#This Row],[Fondstype]]="Kombinasjonsfond",'Formidlingshonorar til bank'!$B$35))))</f>
        <v>2E-3</v>
      </c>
      <c r="M192" s="30">
        <f t="shared" si="24"/>
        <v>6.4999999999999997E-3</v>
      </c>
      <c r="N192" s="39"/>
      <c r="O192" s="37" t="str">
        <f>IF('Gammel-Ny'!$Q192=0,"Uendret",IF('Gammel-Ny'!$Q192&gt;0,"Dyrere",IF('Gammel-Ny'!$Q192&lt;0,"Billigere",0)))</f>
        <v>Billigere</v>
      </c>
      <c r="P192" s="38"/>
      <c r="Q192" s="33">
        <f t="shared" si="21"/>
        <v>-2E-3</v>
      </c>
      <c r="R192" s="65">
        <f>'Gammel-Ny'!$M192-'Gammel-Ny'!$E192</f>
        <v>-1.5000000000000005E-3</v>
      </c>
      <c r="S192" s="50" t="str">
        <f>IF('Gammel-Ny'!$R192=0,"uendret",IF('Gammel-Ny'!$R192&gt;0,"Dyrere",IF('Gammel-Ny'!$R192&lt;0,"Billigere",0)))</f>
        <v>Billigere</v>
      </c>
      <c r="T192" s="50" t="str">
        <f>IF(Tabell4[[#This Row],[Fondstype]]="Aksjefond","A",IF(Tabell4[[#This Row],[Fondstype]]="Rentefond","R",IF(Tabell4[[#This Row],[Fondstype]]="Kombinasjonsfond","K",IF(Tabell4[[#This Row],[Fondstype]]="Indeksfond","I",))))</f>
        <v>R</v>
      </c>
    </row>
    <row r="193" spans="1:20" x14ac:dyDescent="0.25">
      <c r="A193" s="28" t="s">
        <v>17</v>
      </c>
      <c r="B193" s="28" t="s">
        <v>126</v>
      </c>
      <c r="C193" s="30">
        <v>3.4999999999999996E-3</v>
      </c>
      <c r="D193" s="31">
        <v>6.5000000000000006E-3</v>
      </c>
      <c r="E193" s="31">
        <f t="shared" si="20"/>
        <v>0.01</v>
      </c>
      <c r="F193" s="38"/>
      <c r="G193" s="28" t="s">
        <v>458</v>
      </c>
      <c r="H193" s="28" t="s">
        <v>459</v>
      </c>
      <c r="I193" s="28" t="s">
        <v>347</v>
      </c>
      <c r="J193" s="32" t="s">
        <v>523</v>
      </c>
      <c r="K193" s="31">
        <v>8.0000000000000002E-3</v>
      </c>
      <c r="L193"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93" s="30">
        <f t="shared" si="24"/>
        <v>1.2E-2</v>
      </c>
      <c r="N193" s="39"/>
      <c r="O193" s="37" t="str">
        <f>IF('Gammel-Ny'!$Q193=0,"Uendret",IF('Gammel-Ny'!$Q193&gt;0,"Dyrere",IF('Gammel-Ny'!$Q193&lt;0,"Billigere",0)))</f>
        <v>Billigere</v>
      </c>
      <c r="P193" s="38"/>
      <c r="Q193" s="33">
        <f t="shared" si="21"/>
        <v>-2.5000000000000005E-3</v>
      </c>
      <c r="R193" s="65">
        <f>'Gammel-Ny'!$M193-'Gammel-Ny'!$E193</f>
        <v>2E-3</v>
      </c>
      <c r="S193" s="50" t="str">
        <f>IF('Gammel-Ny'!$R193=0,"uendret",IF('Gammel-Ny'!$R193&gt;0,"Dyrere",IF('Gammel-Ny'!$R193&lt;0,"Billigere",0)))</f>
        <v>Dyrere</v>
      </c>
      <c r="T193" s="50" t="str">
        <f>IF(Tabell4[[#This Row],[Fondstype]]="Aksjefond","A",IF(Tabell4[[#This Row],[Fondstype]]="Rentefond","R",IF(Tabell4[[#This Row],[Fondstype]]="Kombinasjonsfond","K",IF(Tabell4[[#This Row],[Fondstype]]="Indeksfond","I",))))</f>
        <v>A</v>
      </c>
    </row>
    <row r="194" spans="1:20" x14ac:dyDescent="0.25">
      <c r="A194" s="28"/>
      <c r="B194" s="28"/>
      <c r="C194" s="30"/>
      <c r="D194" s="31"/>
      <c r="E194" s="31"/>
      <c r="F194" s="38"/>
      <c r="G194" s="28"/>
      <c r="H194" s="28"/>
      <c r="I194" s="35"/>
      <c r="J194" s="32"/>
      <c r="K194" s="31"/>
      <c r="L194" s="31"/>
      <c r="M194" s="30"/>
      <c r="N194" s="39"/>
      <c r="O194" s="37"/>
      <c r="P194" s="38"/>
      <c r="Q194" s="33"/>
      <c r="R194" s="65"/>
      <c r="S194" s="50"/>
      <c r="T194" s="50"/>
    </row>
    <row r="195" spans="1:20" x14ac:dyDescent="0.25">
      <c r="A195" s="28" t="s">
        <v>329</v>
      </c>
      <c r="B195" s="28" t="s">
        <v>330</v>
      </c>
      <c r="C195" s="30">
        <v>5.6249999999999998E-3</v>
      </c>
      <c r="D195" s="31">
        <v>1.8749999999999999E-3</v>
      </c>
      <c r="E195" s="31">
        <f t="shared" si="20"/>
        <v>7.4999999999999997E-3</v>
      </c>
      <c r="F195" s="38"/>
      <c r="G195" s="28" t="s">
        <v>552</v>
      </c>
      <c r="H195" s="28"/>
      <c r="I195" s="28"/>
      <c r="J195" s="32" t="s">
        <v>523</v>
      </c>
      <c r="K195" s="31">
        <f>C195</f>
        <v>5.6249999999999998E-3</v>
      </c>
      <c r="L195" s="31">
        <f>D195</f>
        <v>1.8749999999999999E-3</v>
      </c>
      <c r="M195" s="30">
        <f t="shared" ref="M195:M208" si="26">K195+L195</f>
        <v>7.4999999999999997E-3</v>
      </c>
      <c r="N195" s="39"/>
      <c r="O195" s="37" t="str">
        <f>IF('Gammel-Ny'!$Q195=0,"Uendret",IF('Gammel-Ny'!$Q195&gt;0,"Dyrere",IF('Gammel-Ny'!$Q195&lt;0,"Billigere",0)))</f>
        <v>Uendret</v>
      </c>
      <c r="P195" s="38"/>
      <c r="Q195" s="33">
        <f t="shared" si="21"/>
        <v>0</v>
      </c>
      <c r="R195" s="65">
        <f>'Gammel-Ny'!$M195-'Gammel-Ny'!$E195</f>
        <v>0</v>
      </c>
      <c r="S195" s="50" t="str">
        <f>IF('Gammel-Ny'!$R195=0,"uendret",IF('Gammel-Ny'!$R195&gt;0,"Dyrere",IF('Gammel-Ny'!$R195&lt;0,"Billigere",0)))</f>
        <v>uendret</v>
      </c>
      <c r="T195" s="50" t="str">
        <f>IF(Tabell4[[#This Row],[Fondstype]]="Aksjefond","A",IF(Tabell4[[#This Row],[Fondstype]]="Rentefond","R",IF(Tabell4[[#This Row],[Fondstype]]="Kombinasjonsfond","K",IF(Tabell4[[#This Row],[Fondstype]]="Indeksfond","I",))))</f>
        <v>A</v>
      </c>
    </row>
    <row r="196" spans="1:20" x14ac:dyDescent="0.25">
      <c r="A196" s="28" t="s">
        <v>331</v>
      </c>
      <c r="B196" s="28" t="s">
        <v>132</v>
      </c>
      <c r="C196" s="30">
        <v>5.0000000000000001E-3</v>
      </c>
      <c r="D196" s="31">
        <v>5.0000000000000001E-3</v>
      </c>
      <c r="E196" s="31">
        <f t="shared" si="20"/>
        <v>0.01</v>
      </c>
      <c r="F196" s="38"/>
      <c r="G196" s="28" t="s">
        <v>460</v>
      </c>
      <c r="H196" s="28" t="s">
        <v>461</v>
      </c>
      <c r="I196" s="28" t="s">
        <v>347</v>
      </c>
      <c r="J196" s="32" t="s">
        <v>523</v>
      </c>
      <c r="K196" s="31">
        <v>5.0000000000000001E-3</v>
      </c>
      <c r="L196"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96" s="30">
        <f t="shared" si="26"/>
        <v>9.0000000000000011E-3</v>
      </c>
      <c r="N196" s="39"/>
      <c r="O196" s="37" t="str">
        <f>IF('Gammel-Ny'!$Q196=0,"Uendret",IF('Gammel-Ny'!$Q196&gt;0,"Dyrere",IF('Gammel-Ny'!$Q196&lt;0,"Billigere",0)))</f>
        <v>Billigere</v>
      </c>
      <c r="P196" s="38"/>
      <c r="Q196" s="33">
        <f t="shared" si="21"/>
        <v>-1E-3</v>
      </c>
      <c r="R196" s="65">
        <f>'Gammel-Ny'!$M196-'Gammel-Ny'!$E196</f>
        <v>-9.9999999999999915E-4</v>
      </c>
      <c r="S196" s="50" t="str">
        <f>IF('Gammel-Ny'!$R196=0,"uendret",IF('Gammel-Ny'!$R196&gt;0,"Dyrere",IF('Gammel-Ny'!$R196&lt;0,"Billigere",0)))</f>
        <v>Billigere</v>
      </c>
      <c r="T196" s="50" t="str">
        <f>IF(Tabell4[[#This Row],[Fondstype]]="Aksjefond","A",IF(Tabell4[[#This Row],[Fondstype]]="Rentefond","R",IF(Tabell4[[#This Row],[Fondstype]]="Kombinasjonsfond","K",IF(Tabell4[[#This Row],[Fondstype]]="Indeksfond","I",))))</f>
        <v>A</v>
      </c>
    </row>
    <row r="197" spans="1:20" x14ac:dyDescent="0.25">
      <c r="A197" s="28" t="s">
        <v>310</v>
      </c>
      <c r="B197" s="28" t="s">
        <v>311</v>
      </c>
      <c r="C197" s="30">
        <v>3.0000000000000001E-3</v>
      </c>
      <c r="D197" s="31">
        <v>1E-3</v>
      </c>
      <c r="E197" s="31">
        <f t="shared" si="20"/>
        <v>4.0000000000000001E-3</v>
      </c>
      <c r="F197" s="38"/>
      <c r="G197" s="28" t="s">
        <v>462</v>
      </c>
      <c r="H197" s="28" t="s">
        <v>463</v>
      </c>
      <c r="I197" s="28" t="s">
        <v>347</v>
      </c>
      <c r="J197" s="32" t="s">
        <v>523</v>
      </c>
      <c r="K197" s="31">
        <v>3.0000000000000001E-3</v>
      </c>
      <c r="L197"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97" s="30">
        <f t="shared" si="26"/>
        <v>7.0000000000000001E-3</v>
      </c>
      <c r="N197" s="39"/>
      <c r="O197" s="37" t="str">
        <f>IF('Gammel-Ny'!$Q197=0,"Uendret",IF('Gammel-Ny'!$Q197&gt;0,"Dyrere",IF('Gammel-Ny'!$Q197&lt;0,"Billigere",0)))</f>
        <v>Dyrere</v>
      </c>
      <c r="P197" s="38"/>
      <c r="Q197" s="33">
        <f t="shared" si="21"/>
        <v>3.0000000000000001E-3</v>
      </c>
      <c r="R197" s="65">
        <f>'Gammel-Ny'!$M197-'Gammel-Ny'!$E197</f>
        <v>3.0000000000000001E-3</v>
      </c>
      <c r="S197" s="50" t="str">
        <f>IF('Gammel-Ny'!$R197=0,"uendret",IF('Gammel-Ny'!$R197&gt;0,"Dyrere",IF('Gammel-Ny'!$R197&lt;0,"Billigere",0)))</f>
        <v>Dyrere</v>
      </c>
      <c r="T197" s="50" t="str">
        <f>IF(Tabell4[[#This Row],[Fondstype]]="Aksjefond","A",IF(Tabell4[[#This Row],[Fondstype]]="Rentefond","R",IF(Tabell4[[#This Row],[Fondstype]]="Kombinasjonsfond","K",IF(Tabell4[[#This Row],[Fondstype]]="Indeksfond","I",))))</f>
        <v>A</v>
      </c>
    </row>
    <row r="198" spans="1:20" x14ac:dyDescent="0.25">
      <c r="A198" s="28" t="s">
        <v>193</v>
      </c>
      <c r="B198" s="28" t="s">
        <v>133</v>
      </c>
      <c r="C198" s="30">
        <v>1.8749999999999999E-3</v>
      </c>
      <c r="D198" s="31">
        <v>6.2500000000000001E-4</v>
      </c>
      <c r="E198" s="31">
        <f t="shared" si="20"/>
        <v>2.5000000000000001E-3</v>
      </c>
      <c r="F198" s="38"/>
      <c r="G198" s="28" t="s">
        <v>464</v>
      </c>
      <c r="H198" s="28" t="s">
        <v>465</v>
      </c>
      <c r="I198" s="28" t="s">
        <v>347</v>
      </c>
      <c r="J198" s="32" t="s">
        <v>343</v>
      </c>
      <c r="K198" s="31">
        <v>3.0000000000000001E-3</v>
      </c>
      <c r="L198" s="31">
        <f>IF(Tabell4[[#This Row],[Fondstype]]="Aksjefond",'Formidlingshonorar til bank'!$B$8,IF(Tabell4[[#This Row],[Fondstype]]="Rentefond",'Formidlingshonorar til bank'!$B$26,IF(Tabell4[[#This Row],[Fondstype]]="Indeksfond",'Formidlingshonorar til bank'!$B$17,IF(Tabell4[[#This Row],[Fondstype]]="Kombinasjonsfond",'Formidlingshonorar til bank'!$B$35))))</f>
        <v>2E-3</v>
      </c>
      <c r="M198" s="30">
        <f t="shared" si="26"/>
        <v>5.0000000000000001E-3</v>
      </c>
      <c r="N198" s="39"/>
      <c r="O198" s="37" t="str">
        <f>IF('Gammel-Ny'!$Q198=0,"Uendret",IF('Gammel-Ny'!$Q198&gt;0,"Dyrere",IF('Gammel-Ny'!$Q198&lt;0,"Billigere",0)))</f>
        <v>Dyrere</v>
      </c>
      <c r="P198" s="38"/>
      <c r="Q198" s="33">
        <f t="shared" si="21"/>
        <v>1.3749999999999999E-3</v>
      </c>
      <c r="R198" s="65">
        <f>'Gammel-Ny'!$M198-'Gammel-Ny'!$E198</f>
        <v>2.5000000000000001E-3</v>
      </c>
      <c r="S198" s="50" t="str">
        <f>IF('Gammel-Ny'!$R198=0,"uendret",IF('Gammel-Ny'!$R198&gt;0,"Dyrere",IF('Gammel-Ny'!$R198&lt;0,"Billigere",0)))</f>
        <v>Dyrere</v>
      </c>
      <c r="T198" s="50" t="str">
        <f>IF(Tabell4[[#This Row],[Fondstype]]="Aksjefond","A",IF(Tabell4[[#This Row],[Fondstype]]="Rentefond","R",IF(Tabell4[[#This Row],[Fondstype]]="Kombinasjonsfond","K",IF(Tabell4[[#This Row],[Fondstype]]="Indeksfond","I",))))</f>
        <v>R</v>
      </c>
    </row>
    <row r="199" spans="1:20" x14ac:dyDescent="0.25">
      <c r="A199" s="28" t="s">
        <v>194</v>
      </c>
      <c r="B199" s="28" t="s">
        <v>134</v>
      </c>
      <c r="C199" s="30">
        <v>5.6249999999999998E-3</v>
      </c>
      <c r="D199" s="31">
        <v>1.8749999999999999E-3</v>
      </c>
      <c r="E199" s="31">
        <f t="shared" si="20"/>
        <v>7.4999999999999997E-3</v>
      </c>
      <c r="F199" s="38"/>
      <c r="G199" s="28" t="s">
        <v>466</v>
      </c>
      <c r="H199" s="28" t="s">
        <v>467</v>
      </c>
      <c r="I199" s="28" t="s">
        <v>347</v>
      </c>
      <c r="J199" s="32" t="s">
        <v>523</v>
      </c>
      <c r="K199" s="31">
        <v>6.0000000000000001E-3</v>
      </c>
      <c r="L199"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199" s="30">
        <f t="shared" si="26"/>
        <v>0.01</v>
      </c>
      <c r="N199" s="39"/>
      <c r="O199" s="37" t="str">
        <f>IF('Gammel-Ny'!$Q199=0,"Uendret",IF('Gammel-Ny'!$Q199&gt;0,"Dyrere",IF('Gammel-Ny'!$Q199&lt;0,"Billigere",0)))</f>
        <v>Dyrere</v>
      </c>
      <c r="P199" s="38"/>
      <c r="Q199" s="33">
        <f t="shared" si="21"/>
        <v>2.1250000000000002E-3</v>
      </c>
      <c r="R199" s="65">
        <f>'Gammel-Ny'!$M199-'Gammel-Ny'!$E199</f>
        <v>2.5000000000000005E-3</v>
      </c>
      <c r="S199" s="50" t="str">
        <f>IF('Gammel-Ny'!$R199=0,"uendret",IF('Gammel-Ny'!$R199&gt;0,"Dyrere",IF('Gammel-Ny'!$R199&lt;0,"Billigere",0)))</f>
        <v>Dyrere</v>
      </c>
      <c r="T199" s="50" t="str">
        <f>IF(Tabell4[[#This Row],[Fondstype]]="Aksjefond","A",IF(Tabell4[[#This Row],[Fondstype]]="Rentefond","R",IF(Tabell4[[#This Row],[Fondstype]]="Kombinasjonsfond","K",IF(Tabell4[[#This Row],[Fondstype]]="Indeksfond","I",))))</f>
        <v>A</v>
      </c>
    </row>
    <row r="200" spans="1:20" x14ac:dyDescent="0.25">
      <c r="A200" s="28" t="s">
        <v>219</v>
      </c>
      <c r="B200" s="28" t="s">
        <v>166</v>
      </c>
      <c r="C200" s="30">
        <v>6.3750000000000005E-3</v>
      </c>
      <c r="D200" s="31">
        <v>2.1250000000000002E-3</v>
      </c>
      <c r="E200" s="31">
        <f t="shared" si="20"/>
        <v>8.5000000000000006E-3</v>
      </c>
      <c r="F200" s="38"/>
      <c r="G200" s="28" t="s">
        <v>468</v>
      </c>
      <c r="H200" s="28" t="s">
        <v>469</v>
      </c>
      <c r="I200" s="28" t="s">
        <v>347</v>
      </c>
      <c r="J200" s="32" t="s">
        <v>523</v>
      </c>
      <c r="K200" s="31">
        <v>6.4999999999999997E-3</v>
      </c>
      <c r="L200"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200" s="30">
        <f t="shared" si="26"/>
        <v>1.0499999999999999E-2</v>
      </c>
      <c r="N200" s="39"/>
      <c r="O200" s="37" t="str">
        <f>IF('Gammel-Ny'!$Q200=0,"Uendret",IF('Gammel-Ny'!$Q200&gt;0,"Dyrere",IF('Gammel-Ny'!$Q200&lt;0,"Billigere",0)))</f>
        <v>Dyrere</v>
      </c>
      <c r="P200" s="38"/>
      <c r="Q200" s="33">
        <f t="shared" si="21"/>
        <v>1.8749999999999999E-3</v>
      </c>
      <c r="R200" s="65">
        <f>'Gammel-Ny'!$M200-'Gammel-Ny'!$E200</f>
        <v>1.9999999999999983E-3</v>
      </c>
      <c r="S200" s="50" t="str">
        <f>IF('Gammel-Ny'!$R200=0,"uendret",IF('Gammel-Ny'!$R200&gt;0,"Dyrere",IF('Gammel-Ny'!$R200&lt;0,"Billigere",0)))</f>
        <v>Dyrere</v>
      </c>
      <c r="T200" s="50" t="str">
        <f>IF(Tabell4[[#This Row],[Fondstype]]="Aksjefond","A",IF(Tabell4[[#This Row],[Fondstype]]="Rentefond","R",IF(Tabell4[[#This Row],[Fondstype]]="Kombinasjonsfond","K",IF(Tabell4[[#This Row],[Fondstype]]="Indeksfond","I",))))</f>
        <v>A</v>
      </c>
    </row>
    <row r="201" spans="1:20" x14ac:dyDescent="0.25">
      <c r="A201" s="28" t="s">
        <v>220</v>
      </c>
      <c r="B201" s="28" t="s">
        <v>137</v>
      </c>
      <c r="C201" s="30">
        <v>5.6249999999999998E-3</v>
      </c>
      <c r="D201" s="31">
        <v>1.8749999999999999E-3</v>
      </c>
      <c r="E201" s="31">
        <f t="shared" si="20"/>
        <v>7.4999999999999997E-3</v>
      </c>
      <c r="F201" s="38"/>
      <c r="G201" s="28" t="s">
        <v>470</v>
      </c>
      <c r="H201" s="28" t="s">
        <v>471</v>
      </c>
      <c r="I201" s="28" t="s">
        <v>347</v>
      </c>
      <c r="J201" s="32" t="s">
        <v>523</v>
      </c>
      <c r="K201" s="31">
        <v>6.0000000000000001E-3</v>
      </c>
      <c r="L201"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201" s="30">
        <f t="shared" si="26"/>
        <v>0.01</v>
      </c>
      <c r="N201" s="39"/>
      <c r="O201" s="37" t="str">
        <f>IF('Gammel-Ny'!$Q201=0,"Uendret",IF('Gammel-Ny'!$Q201&gt;0,"Dyrere",IF('Gammel-Ny'!$Q201&lt;0,"Billigere",0)))</f>
        <v>Dyrere</v>
      </c>
      <c r="P201" s="38"/>
      <c r="Q201" s="33">
        <f t="shared" si="21"/>
        <v>2.1250000000000002E-3</v>
      </c>
      <c r="R201" s="65">
        <f>'Gammel-Ny'!$M201-'Gammel-Ny'!$E201</f>
        <v>2.5000000000000005E-3</v>
      </c>
      <c r="S201" s="50" t="str">
        <f>IF('Gammel-Ny'!$R201=0,"uendret",IF('Gammel-Ny'!$R201&gt;0,"Dyrere",IF('Gammel-Ny'!$R201&lt;0,"Billigere",0)))</f>
        <v>Dyrere</v>
      </c>
      <c r="T201" s="50" t="str">
        <f>IF(Tabell4[[#This Row],[Fondstype]]="Aksjefond","A",IF(Tabell4[[#This Row],[Fondstype]]="Rentefond","R",IF(Tabell4[[#This Row],[Fondstype]]="Kombinasjonsfond","K",IF(Tabell4[[#This Row],[Fondstype]]="Indeksfond","I",))))</f>
        <v>A</v>
      </c>
    </row>
    <row r="202" spans="1:20" x14ac:dyDescent="0.25">
      <c r="A202" s="28" t="s">
        <v>221</v>
      </c>
      <c r="B202" s="28" t="s">
        <v>135</v>
      </c>
      <c r="C202" s="30">
        <v>5.6249999999999998E-3</v>
      </c>
      <c r="D202" s="31">
        <v>1.8749999999999999E-3</v>
      </c>
      <c r="E202" s="31">
        <f t="shared" si="20"/>
        <v>7.4999999999999997E-3</v>
      </c>
      <c r="F202" s="38"/>
      <c r="G202" s="28" t="s">
        <v>472</v>
      </c>
      <c r="H202" s="28" t="s">
        <v>473</v>
      </c>
      <c r="I202" s="28" t="s">
        <v>347</v>
      </c>
      <c r="J202" s="32" t="s">
        <v>523</v>
      </c>
      <c r="K202" s="31">
        <v>6.0000000000000001E-3</v>
      </c>
      <c r="L202"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202" s="30">
        <f t="shared" si="26"/>
        <v>0.01</v>
      </c>
      <c r="N202" s="39"/>
      <c r="O202" s="37" t="str">
        <f>IF('Gammel-Ny'!$Q202=0,"Uendret",IF('Gammel-Ny'!$Q202&gt;0,"Dyrere",IF('Gammel-Ny'!$Q202&lt;0,"Billigere",0)))</f>
        <v>Dyrere</v>
      </c>
      <c r="P202" s="38"/>
      <c r="Q202" s="33">
        <f t="shared" si="21"/>
        <v>2.1250000000000002E-3</v>
      </c>
      <c r="R202" s="65">
        <f>'Gammel-Ny'!$M202-'Gammel-Ny'!$E202</f>
        <v>2.5000000000000005E-3</v>
      </c>
      <c r="S202" s="50" t="str">
        <f>IF('Gammel-Ny'!$R202=0,"uendret",IF('Gammel-Ny'!$R202&gt;0,"Dyrere",IF('Gammel-Ny'!$R202&lt;0,"Billigere",0)))</f>
        <v>Dyrere</v>
      </c>
      <c r="T202" s="50" t="str">
        <f>IF(Tabell4[[#This Row],[Fondstype]]="Aksjefond","A",IF(Tabell4[[#This Row],[Fondstype]]="Rentefond","R",IF(Tabell4[[#This Row],[Fondstype]]="Kombinasjonsfond","K",IF(Tabell4[[#This Row],[Fondstype]]="Indeksfond","I",))))</f>
        <v>A</v>
      </c>
    </row>
    <row r="203" spans="1:20" x14ac:dyDescent="0.25">
      <c r="A203" s="28" t="s">
        <v>222</v>
      </c>
      <c r="B203" s="28" t="s">
        <v>172</v>
      </c>
      <c r="C203" s="30">
        <v>2.2500000000000003E-3</v>
      </c>
      <c r="D203" s="31">
        <v>7.5000000000000002E-4</v>
      </c>
      <c r="E203" s="31">
        <f t="shared" si="20"/>
        <v>3.0000000000000001E-3</v>
      </c>
      <c r="F203" s="38"/>
      <c r="G203" s="28" t="s">
        <v>474</v>
      </c>
      <c r="H203" s="28" t="s">
        <v>475</v>
      </c>
      <c r="I203" s="28" t="s">
        <v>347</v>
      </c>
      <c r="J203" s="32" t="s">
        <v>342</v>
      </c>
      <c r="K203" s="31">
        <v>2E-3</v>
      </c>
      <c r="L203"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203" s="30">
        <f t="shared" si="26"/>
        <v>6.0000000000000001E-3</v>
      </c>
      <c r="N203" s="39"/>
      <c r="O203" s="37" t="str">
        <f>IF('Gammel-Ny'!$Q203=0,"Uendret",IF('Gammel-Ny'!$Q203&gt;0,"Dyrere",IF('Gammel-Ny'!$Q203&lt;0,"Billigere",0)))</f>
        <v>Dyrere</v>
      </c>
      <c r="P203" s="38"/>
      <c r="Q203" s="33">
        <f t="shared" si="21"/>
        <v>3.2500000000000003E-3</v>
      </c>
      <c r="R203" s="65">
        <f>'Gammel-Ny'!$M203-'Gammel-Ny'!$E203</f>
        <v>3.0000000000000001E-3</v>
      </c>
      <c r="S203" s="50" t="str">
        <f>IF('Gammel-Ny'!$R203=0,"uendret",IF('Gammel-Ny'!$R203&gt;0,"Dyrere",IF('Gammel-Ny'!$R203&lt;0,"Billigere",0)))</f>
        <v>Dyrere</v>
      </c>
      <c r="T203" s="50" t="str">
        <f>IF(Tabell4[[#This Row],[Fondstype]]="Aksjefond","A",IF(Tabell4[[#This Row],[Fondstype]]="Rentefond","R",IF(Tabell4[[#This Row],[Fondstype]]="Kombinasjonsfond","K",IF(Tabell4[[#This Row],[Fondstype]]="Indeksfond","I",))))</f>
        <v>I</v>
      </c>
    </row>
    <row r="204" spans="1:20" x14ac:dyDescent="0.25">
      <c r="A204" s="28" t="s">
        <v>246</v>
      </c>
      <c r="B204" s="28" t="s">
        <v>136</v>
      </c>
      <c r="C204" s="30">
        <v>7.4999999999999997E-3</v>
      </c>
      <c r="D204" s="31">
        <v>7.4999999999999997E-3</v>
      </c>
      <c r="E204" s="31">
        <f>C204+D204</f>
        <v>1.4999999999999999E-2</v>
      </c>
      <c r="F204" s="38"/>
      <c r="G204" s="28" t="s">
        <v>476</v>
      </c>
      <c r="H204" s="28" t="s">
        <v>548</v>
      </c>
      <c r="I204" s="35" t="s">
        <v>347</v>
      </c>
      <c r="J204" s="32" t="s">
        <v>523</v>
      </c>
      <c r="K204" s="31">
        <v>0.01</v>
      </c>
      <c r="L204"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204" s="30">
        <f t="shared" si="26"/>
        <v>1.4E-2</v>
      </c>
      <c r="N204" s="39"/>
      <c r="O204" s="37" t="str">
        <f>IF('Gammel-Ny'!$Q204=0,"Uendret",IF('Gammel-Ny'!$Q204&gt;0,"Dyrere",IF('Gammel-Ny'!$Q204&lt;0,"Billigere",0)))</f>
        <v>Billigere</v>
      </c>
      <c r="P204" s="38"/>
      <c r="Q204" s="33">
        <f t="shared" si="21"/>
        <v>-3.4999999999999996E-3</v>
      </c>
      <c r="R204" s="65">
        <f>'Gammel-Ny'!$M204-'Gammel-Ny'!$E204</f>
        <v>-9.9999999999999915E-4</v>
      </c>
      <c r="S204" s="50" t="str">
        <f>IF('Gammel-Ny'!$R204=0,"uendret",IF('Gammel-Ny'!$R204&gt;0,"Dyrere",IF('Gammel-Ny'!$R204&lt;0,"Billigere",0)))</f>
        <v>Billigere</v>
      </c>
      <c r="T204" s="50" t="str">
        <f>IF(Tabell4[[#This Row],[Fondstype]]="Aksjefond","A",IF(Tabell4[[#This Row],[Fondstype]]="Rentefond","R",IF(Tabell4[[#This Row],[Fondstype]]="Kombinasjonsfond","K",IF(Tabell4[[#This Row],[Fondstype]]="Indeksfond","I",))))</f>
        <v>A</v>
      </c>
    </row>
    <row r="205" spans="1:20" x14ac:dyDescent="0.25">
      <c r="A205" s="28" t="s">
        <v>332</v>
      </c>
      <c r="B205" s="28" t="s">
        <v>323</v>
      </c>
      <c r="C205" s="30">
        <v>3.0000000000000001E-3</v>
      </c>
      <c r="D205" s="31">
        <v>1E-3</v>
      </c>
      <c r="E205" s="31">
        <f>C205+D205</f>
        <v>4.0000000000000001E-3</v>
      </c>
      <c r="F205" s="38"/>
      <c r="G205" s="28" t="s">
        <v>477</v>
      </c>
      <c r="H205" s="28" t="s">
        <v>549</v>
      </c>
      <c r="I205" s="35" t="s">
        <v>347</v>
      </c>
      <c r="J205" s="32" t="s">
        <v>343</v>
      </c>
      <c r="K205" s="31">
        <v>3.0000000000000001E-3</v>
      </c>
      <c r="L205" s="31">
        <f>IF(Tabell4[[#This Row],[Fondstype]]="Aksjefond",'Formidlingshonorar til bank'!$B$8,IF(Tabell4[[#This Row],[Fondstype]]="Rentefond",'Formidlingshonorar til bank'!$B$26,IF(Tabell4[[#This Row],[Fondstype]]="Indeksfond",'Formidlingshonorar til bank'!$B$17,IF(Tabell4[[#This Row],[Fondstype]]="Kombinasjonsfond",'Formidlingshonorar til bank'!$B$35))))</f>
        <v>2E-3</v>
      </c>
      <c r="M205" s="30">
        <f t="shared" si="26"/>
        <v>5.0000000000000001E-3</v>
      </c>
      <c r="N205" s="39"/>
      <c r="O205" s="37" t="str">
        <f>IF('Gammel-Ny'!$Q205=0,"Uendret",IF('Gammel-Ny'!$Q205&gt;0,"Dyrere",IF('Gammel-Ny'!$Q205&lt;0,"Billigere",0)))</f>
        <v>Dyrere</v>
      </c>
      <c r="P205" s="38"/>
      <c r="Q205" s="33">
        <f t="shared" si="21"/>
        <v>1E-3</v>
      </c>
      <c r="R205" s="65">
        <f>'Gammel-Ny'!$M205-'Gammel-Ny'!$E205</f>
        <v>1E-3</v>
      </c>
      <c r="S205" s="50" t="str">
        <f>IF('Gammel-Ny'!$R205=0,"uendret",IF('Gammel-Ny'!$R205&gt;0,"Dyrere",IF('Gammel-Ny'!$R205&lt;0,"Billigere",0)))</f>
        <v>Dyrere</v>
      </c>
      <c r="T205" s="50" t="str">
        <f>IF(Tabell4[[#This Row],[Fondstype]]="Aksjefond","A",IF(Tabell4[[#This Row],[Fondstype]]="Rentefond","R",IF(Tabell4[[#This Row],[Fondstype]]="Kombinasjonsfond","K",IF(Tabell4[[#This Row],[Fondstype]]="Indeksfond","I",))))</f>
        <v>R</v>
      </c>
    </row>
    <row r="206" spans="1:20" x14ac:dyDescent="0.25">
      <c r="A206" s="28" t="s">
        <v>223</v>
      </c>
      <c r="B206" s="28" t="s">
        <v>138</v>
      </c>
      <c r="C206" s="30">
        <v>1.4999999999999999E-2</v>
      </c>
      <c r="D206" s="31">
        <v>5.0000000000000001E-3</v>
      </c>
      <c r="E206" s="31">
        <f>C206+D206</f>
        <v>0.02</v>
      </c>
      <c r="F206" s="38"/>
      <c r="G206" s="28" t="s">
        <v>478</v>
      </c>
      <c r="H206" s="28" t="s">
        <v>550</v>
      </c>
      <c r="I206" s="35" t="s">
        <v>347</v>
      </c>
      <c r="J206" s="32" t="s">
        <v>523</v>
      </c>
      <c r="K206" s="31">
        <v>0.01</v>
      </c>
      <c r="L206"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206" s="30">
        <f t="shared" si="26"/>
        <v>1.4E-2</v>
      </c>
      <c r="N206" s="39"/>
      <c r="O206" s="37" t="str">
        <f>IF('Gammel-Ny'!$Q206=0,"Uendret",IF('Gammel-Ny'!$Q206&gt;0,"Dyrere",IF('Gammel-Ny'!$Q206&lt;0,"Billigere",0)))</f>
        <v>Billigere</v>
      </c>
      <c r="P206" s="38"/>
      <c r="Q206" s="33">
        <f t="shared" si="21"/>
        <v>-1E-3</v>
      </c>
      <c r="R206" s="65">
        <f>'Gammel-Ny'!$M206-'Gammel-Ny'!$E206</f>
        <v>-6.0000000000000001E-3</v>
      </c>
      <c r="S206" s="50" t="str">
        <f>IF('Gammel-Ny'!$R206=0,"uendret",IF('Gammel-Ny'!$R206&gt;0,"Dyrere",IF('Gammel-Ny'!$R206&lt;0,"Billigere",0)))</f>
        <v>Billigere</v>
      </c>
      <c r="T206" s="50" t="str">
        <f>IF(Tabell4[[#This Row],[Fondstype]]="Aksjefond","A",IF(Tabell4[[#This Row],[Fondstype]]="Rentefond","R",IF(Tabell4[[#This Row],[Fondstype]]="Kombinasjonsfond","K",IF(Tabell4[[#This Row],[Fondstype]]="Indeksfond","I",))))</f>
        <v>A</v>
      </c>
    </row>
    <row r="207" spans="1:20" x14ac:dyDescent="0.25">
      <c r="A207" s="28" t="s">
        <v>195</v>
      </c>
      <c r="B207" s="28" t="s">
        <v>171</v>
      </c>
      <c r="C207" s="30">
        <v>0.01</v>
      </c>
      <c r="D207" s="31">
        <v>0.01</v>
      </c>
      <c r="E207" s="31">
        <f>C207+D207</f>
        <v>0.02</v>
      </c>
      <c r="F207" s="38"/>
      <c r="G207" s="28" t="s">
        <v>479</v>
      </c>
      <c r="H207" s="28" t="s">
        <v>551</v>
      </c>
      <c r="I207" s="35" t="s">
        <v>347</v>
      </c>
      <c r="J207" s="32" t="s">
        <v>523</v>
      </c>
      <c r="K207" s="31">
        <v>0.01</v>
      </c>
      <c r="L207" s="31">
        <f>IF(Tabell4[[#This Row],[Fondstype]]="Aksjefond",'Formidlingshonorar til bank'!$B$8,IF(Tabell4[[#This Row],[Fondstype]]="Rentefond",'Formidlingshonorar til bank'!$B$26,IF(Tabell4[[#This Row],[Fondstype]]="Indeksfond",'Formidlingshonorar til bank'!$B$17,IF(Tabell4[[#This Row],[Fondstype]]="Kombinasjonsfond",'Formidlingshonorar til bank'!$B$35))))</f>
        <v>4.0000000000000001E-3</v>
      </c>
      <c r="M207" s="30">
        <f t="shared" si="26"/>
        <v>1.4E-2</v>
      </c>
      <c r="N207" s="39"/>
      <c r="O207" s="37" t="str">
        <f>IF('Gammel-Ny'!$Q207=0,"Uendret",IF('Gammel-Ny'!$Q207&gt;0,"Dyrere",IF('Gammel-Ny'!$Q207&lt;0,"Billigere",0)))</f>
        <v>Billigere</v>
      </c>
      <c r="P207" s="38"/>
      <c r="Q207" s="33">
        <f t="shared" si="21"/>
        <v>-6.0000000000000001E-3</v>
      </c>
      <c r="R207" s="65">
        <f>'Gammel-Ny'!$M207-'Gammel-Ny'!$E207</f>
        <v>-6.0000000000000001E-3</v>
      </c>
      <c r="S207" s="50" t="str">
        <f>IF('Gammel-Ny'!$R207=0,"uendret",IF('Gammel-Ny'!$R207&gt;0,"Dyrere",IF('Gammel-Ny'!$R207&lt;0,"Billigere",0)))</f>
        <v>Billigere</v>
      </c>
      <c r="T207" s="50" t="str">
        <f>IF(Tabell4[[#This Row],[Fondstype]]="Aksjefond","A",IF(Tabell4[[#This Row],[Fondstype]]="Rentefond","R",IF(Tabell4[[#This Row],[Fondstype]]="Kombinasjonsfond","K",IF(Tabell4[[#This Row],[Fondstype]]="Indeksfond","I",))))</f>
        <v>A</v>
      </c>
    </row>
    <row r="208" spans="1:20" x14ac:dyDescent="0.25">
      <c r="A208" s="28" t="s">
        <v>245</v>
      </c>
      <c r="B208" s="28" t="s">
        <v>247</v>
      </c>
      <c r="C208" s="30">
        <v>7.4999999999999997E-3</v>
      </c>
      <c r="D208" s="31">
        <v>2.5000000000000001E-3</v>
      </c>
      <c r="E208" s="31">
        <f>C208+D208</f>
        <v>0.01</v>
      </c>
      <c r="F208" s="38"/>
      <c r="G208" s="28" t="s">
        <v>552</v>
      </c>
      <c r="H208" s="28"/>
      <c r="I208" s="28"/>
      <c r="J208" s="32" t="s">
        <v>523</v>
      </c>
      <c r="K208" s="31">
        <f>C208</f>
        <v>7.4999999999999997E-3</v>
      </c>
      <c r="L208" s="31">
        <f>D208</f>
        <v>2.5000000000000001E-3</v>
      </c>
      <c r="M208" s="30">
        <f t="shared" si="26"/>
        <v>0.01</v>
      </c>
      <c r="N208" s="39"/>
      <c r="O208" s="37" t="str">
        <f>IF('Gammel-Ny'!$Q208=0,"Uendret",IF('Gammel-Ny'!$Q208&gt;0,"Dyrere",IF('Gammel-Ny'!$Q208&lt;0,"Billigere",0)))</f>
        <v>Uendret</v>
      </c>
      <c r="P208" s="38"/>
      <c r="Q208" s="33">
        <f t="shared" si="21"/>
        <v>0</v>
      </c>
      <c r="R208" s="65">
        <f>'Gammel-Ny'!$M208-'Gammel-Ny'!$E208</f>
        <v>0</v>
      </c>
      <c r="S208" s="50" t="str">
        <f>IF('Gammel-Ny'!$R208=0,"uendret",IF('Gammel-Ny'!$R208&gt;0,"Dyrere",IF('Gammel-Ny'!$R208&lt;0,"Billigere",0)))</f>
        <v>uendret</v>
      </c>
      <c r="T208" s="50" t="str">
        <f>IF(Tabell4[[#This Row],[Fondstype]]="Aksjefond","A",IF(Tabell4[[#This Row],[Fondstype]]="Rentefond","R",IF(Tabell4[[#This Row],[Fondstype]]="Kombinasjonsfond","K",IF(Tabell4[[#This Row],[Fondstype]]="Indeksfond","I",))))</f>
        <v>A</v>
      </c>
    </row>
    <row r="210" spans="1:1" x14ac:dyDescent="0.25">
      <c r="A210" s="73" t="s">
        <v>578</v>
      </c>
    </row>
  </sheetData>
  <mergeCells count="1">
    <mergeCell ref="S8:T11"/>
  </mergeCells>
  <conditionalFormatting sqref="O13:P1048576">
    <cfRule type="cellIs" dxfId="45" priority="1" operator="equal">
      <formula>"Dyrere"</formula>
    </cfRule>
    <cfRule type="cellIs" dxfId="44" priority="2" operator="equal">
      <formula>"Billigere"</formula>
    </cfRule>
  </conditionalFormatting>
  <hyperlinks>
    <hyperlink ref="A132" r:id="rId1" display="https://www.morningstar.no/no/funds/snapshot/snapshot.aspx?id=F00000RW2R"/>
    <hyperlink ref="A133" r:id="rId2" display="https://www.morningstar.no/no/funds/snapshot/snapshot.aspx?id=F00000RW2R"/>
  </hyperlinks>
  <pageMargins left="0.7" right="0.7" top="0.75" bottom="0.75" header="0.3" footer="0.3"/>
  <pageSetup paperSize="9" scale="54" fitToHeight="0" orientation="landscape" r:id="rId3"/>
  <headerFooter>
    <oddFooter>&amp;L* Tilbys foreløpig ikke som nettofond, men inntil videre beholdes bruttofondet med pris tilsvarende Prisliste med gammel kundeavtale. Prisene oppdateres når nettofond blir tilgjengelig.</oddFooter>
  </headerFooter>
  <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Formidlingshonorar til bank</vt:lpstr>
      <vt:lpstr>Gammel-Ny</vt:lpstr>
      <vt:lpstr>'Gammel-Ny'!Utskriftstitler</vt:lpstr>
    </vt:vector>
  </TitlesOfParts>
  <Company>Sparebank 1 Alliansen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d700915</dc:creator>
  <cp:lastModifiedBy>Sindre Vangen</cp:lastModifiedBy>
  <cp:lastPrinted>2021-02-17T19:53:10Z</cp:lastPrinted>
  <dcterms:created xsi:type="dcterms:W3CDTF">2013-10-23T06:09:04Z</dcterms:created>
  <dcterms:modified xsi:type="dcterms:W3CDTF">2021-03-17T09:27:55Z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c25fa3-9905-475f-9adc-38fb646e30e3_Enabled">
    <vt:lpwstr>True</vt:lpwstr>
  </property>
  <property fmtid="{D5CDD505-2E9C-101B-9397-08002B2CF9AE}" pid="3" name="MSIP_Label_dec25fa3-9905-475f-9adc-38fb646e30e3_SiteId">
    <vt:lpwstr>2c761b06-a790-48db-a98d-b4035cf6f800</vt:lpwstr>
  </property>
  <property fmtid="{D5CDD505-2E9C-101B-9397-08002B2CF9AE}" pid="4" name="MSIP_Label_dec25fa3-9905-475f-9adc-38fb646e30e3_Owner">
    <vt:lpwstr>Kristin.Jakola.Rorvik@snn.no</vt:lpwstr>
  </property>
  <property fmtid="{D5CDD505-2E9C-101B-9397-08002B2CF9AE}" pid="5" name="MSIP_Label_dec25fa3-9905-475f-9adc-38fb646e30e3_SetDate">
    <vt:lpwstr>2021-01-14T07:54:55.0356020Z</vt:lpwstr>
  </property>
  <property fmtid="{D5CDD505-2E9C-101B-9397-08002B2CF9AE}" pid="6" name="MSIP_Label_dec25fa3-9905-475f-9adc-38fb646e30e3_Name">
    <vt:lpwstr>I N T E R N</vt:lpwstr>
  </property>
  <property fmtid="{D5CDD505-2E9C-101B-9397-08002B2CF9AE}" pid="7" name="MSIP_Label_dec25fa3-9905-475f-9adc-38fb646e30e3_Application">
    <vt:lpwstr>Microsoft Azure Information Protection</vt:lpwstr>
  </property>
  <property fmtid="{D5CDD505-2E9C-101B-9397-08002B2CF9AE}" pid="8" name="MSIP_Label_dec25fa3-9905-475f-9adc-38fb646e30e3_ActionId">
    <vt:lpwstr>ec56fa69-5afc-49ab-98ef-12e51cc7163b</vt:lpwstr>
  </property>
  <property fmtid="{D5CDD505-2E9C-101B-9397-08002B2CF9AE}" pid="9" name="MSIP_Label_dec25fa3-9905-475f-9adc-38fb646e30e3_Extended_MSFT_Method">
    <vt:lpwstr>Manual</vt:lpwstr>
  </property>
  <property fmtid="{D5CDD505-2E9C-101B-9397-08002B2CF9AE}" pid="10" name="MSIP_Label_902be84e-5d6f-4e1d-bdf9-e58d718bac76_Enabled">
    <vt:lpwstr>True</vt:lpwstr>
  </property>
  <property fmtid="{D5CDD505-2E9C-101B-9397-08002B2CF9AE}" pid="11" name="MSIP_Label_902be84e-5d6f-4e1d-bdf9-e58d718bac76_SiteId">
    <vt:lpwstr>2c761b06-a790-48db-a98d-b4035cf6f800</vt:lpwstr>
  </property>
  <property fmtid="{D5CDD505-2E9C-101B-9397-08002B2CF9AE}" pid="12" name="MSIP_Label_902be84e-5d6f-4e1d-bdf9-e58d718bac76_Owner">
    <vt:lpwstr>Kristin.Jakola.Rorvik@snn.no</vt:lpwstr>
  </property>
  <property fmtid="{D5CDD505-2E9C-101B-9397-08002B2CF9AE}" pid="13" name="MSIP_Label_902be84e-5d6f-4e1d-bdf9-e58d718bac76_SetDate">
    <vt:lpwstr>2021-01-14T07:54:55.0356020Z</vt:lpwstr>
  </property>
  <property fmtid="{D5CDD505-2E9C-101B-9397-08002B2CF9AE}" pid="14" name="MSIP_Label_902be84e-5d6f-4e1d-bdf9-e58d718bac76_Name">
    <vt:lpwstr>I N T E R N  -  A L L I A N S E N</vt:lpwstr>
  </property>
  <property fmtid="{D5CDD505-2E9C-101B-9397-08002B2CF9AE}" pid="15" name="MSIP_Label_902be84e-5d6f-4e1d-bdf9-e58d718bac76_Application">
    <vt:lpwstr>Microsoft Azure Information Protection</vt:lpwstr>
  </property>
  <property fmtid="{D5CDD505-2E9C-101B-9397-08002B2CF9AE}" pid="16" name="MSIP_Label_902be84e-5d6f-4e1d-bdf9-e58d718bac76_ActionId">
    <vt:lpwstr>ec56fa69-5afc-49ab-98ef-12e51cc7163b</vt:lpwstr>
  </property>
  <property fmtid="{D5CDD505-2E9C-101B-9397-08002B2CF9AE}" pid="17" name="MSIP_Label_902be84e-5d6f-4e1d-bdf9-e58d718bac76_Parent">
    <vt:lpwstr>dec25fa3-9905-475f-9adc-38fb646e30e3</vt:lpwstr>
  </property>
  <property fmtid="{D5CDD505-2E9C-101B-9397-08002B2CF9AE}" pid="18" name="MSIP_Label_902be84e-5d6f-4e1d-bdf9-e58d718bac76_Extended_MSFT_Method">
    <vt:lpwstr>Manual</vt:lpwstr>
  </property>
  <property fmtid="{D5CDD505-2E9C-101B-9397-08002B2CF9AE}" pid="19" name="Sensitivity">
    <vt:lpwstr>I N T E R N I N T E R N  -  A L L I A N S E N</vt:lpwstr>
  </property>
</Properties>
</file>