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mc:AlternateContent xmlns:mc="http://schemas.openxmlformats.org/markup-compatibility/2006">
    <mc:Choice Requires="x15">
      <x15ac:absPath xmlns:x15ac="http://schemas.microsoft.com/office/spreadsheetml/2010/11/ac" url="C:\Users\D702583\Desktop\Diverse 3\Styret 2021\Styret 25.02.2021\Pilar 3\FINALE TIL NETTSIDE\"/>
    </mc:Choice>
  </mc:AlternateContent>
  <xr:revisionPtr revIDLastSave="0" documentId="13_ncr:1_{01C7C21B-7C1B-4B21-B607-F1926ECF920E}" xr6:coauthVersionLast="36" xr6:coauthVersionMax="46" xr10:uidLastSave="{00000000-0000-0000-0000-000000000000}"/>
  <workbookProtection workbookAlgorithmName="SHA-512" workbookHashValue="qwRWEfwXScMr85172DWFnpkrY0bXz1rRsET8KO3kSJvEoUsE0yp4BCxeF/K6oKEzocgQcXEXCwcfyxes+ah0rQ==" workbookSaltValue="LUpGN433Rd4zyf7I2q+1Ug==" workbookSpinCount="100000" lockStructure="1"/>
  <bookViews>
    <workbookView xWindow="0" yWindow="0" windowWidth="28800" windowHeight="11760" xr2:uid="{B7F191F3-D14D-48DF-BAA7-C19DC3270F09}"/>
  </bookViews>
  <sheets>
    <sheet name="Front" sheetId="77" r:id="rId1"/>
    <sheet name="Contents" sheetId="1" r:id="rId2"/>
    <sheet name="Contents_0" sheetId="72" state="hidden" r:id="rId3"/>
    <sheet name="OV1" sheetId="2" r:id="rId4"/>
    <sheet name="KM1" sheetId="3" state="hidden" r:id="rId5"/>
    <sheet name="INS1" sheetId="4" state="hidden" r:id="rId6"/>
    <sheet name="INS2" sheetId="5" state="hidden" r:id="rId7"/>
    <sheet name="LI1" sheetId="6" r:id="rId8"/>
    <sheet name="LI2" sheetId="7" r:id="rId9"/>
    <sheet name="LI3" sheetId="8" r:id="rId10"/>
    <sheet name="PV1" sheetId="9" state="hidden" r:id="rId11"/>
    <sheet name="CC1" sheetId="10" r:id="rId12"/>
    <sheet name="CC2" sheetId="11" state="hidden" r:id="rId13"/>
    <sheet name="CCA" sheetId="12" r:id="rId14"/>
    <sheet name="CCyB1" sheetId="13" r:id="rId15"/>
    <sheet name="CCyB2" sheetId="14" r:id="rId16"/>
    <sheet name="LR1" sheetId="15" r:id="rId17"/>
    <sheet name="LR2" sheetId="16" r:id="rId18"/>
    <sheet name="LR3" sheetId="17" r:id="rId19"/>
    <sheet name="LIQ1" sheetId="18" r:id="rId20"/>
    <sheet name="LIQ2" sheetId="19" state="hidden" r:id="rId21"/>
    <sheet name="CR1" sheetId="20" r:id="rId22"/>
    <sheet name="CR1-A" sheetId="21" state="hidden" r:id="rId23"/>
    <sheet name="CRB-B" sheetId="76" r:id="rId24"/>
    <sheet name="CQ1" sheetId="24" r:id="rId25"/>
    <sheet name="CR2" sheetId="22" state="hidden" r:id="rId26"/>
    <sheet name="CR2a" sheetId="23" state="hidden" r:id="rId27"/>
    <sheet name="CQ2" sheetId="25" state="hidden" r:id="rId28"/>
    <sheet name="CQ3" sheetId="26" r:id="rId29"/>
    <sheet name="CQ4" sheetId="27" state="hidden" r:id="rId30"/>
    <sheet name="CQ5" sheetId="28" r:id="rId31"/>
    <sheet name="CQ6" sheetId="29" state="hidden" r:id="rId32"/>
    <sheet name="CQ7" sheetId="30" r:id="rId33"/>
    <sheet name="CQ8" sheetId="31" state="hidden" r:id="rId34"/>
    <sheet name="CR3" sheetId="32" r:id="rId35"/>
    <sheet name="CR4" sheetId="33" r:id="rId36"/>
    <sheet name="CR5" sheetId="34" r:id="rId37"/>
    <sheet name="CR6" sheetId="35" r:id="rId38"/>
    <sheet name="CR6-A" sheetId="36" state="hidden" r:id="rId39"/>
    <sheet name="CR7" sheetId="37" state="hidden" r:id="rId40"/>
    <sheet name="CR7-A" sheetId="38" state="hidden" r:id="rId41"/>
    <sheet name="CR8" sheetId="39" r:id="rId42"/>
    <sheet name="CR9" sheetId="40" r:id="rId43"/>
    <sheet name="CR9.1" sheetId="41" state="hidden" r:id="rId44"/>
    <sheet name="CR10" sheetId="42" state="hidden" r:id="rId45"/>
    <sheet name="CCR1" sheetId="73" r:id="rId46"/>
    <sheet name="CCR2" sheetId="50" r:id="rId47"/>
    <sheet name="CCR3" sheetId="51" state="hidden" r:id="rId48"/>
    <sheet name="CCR4" sheetId="52" state="hidden" r:id="rId49"/>
    <sheet name="CCR5-A" sheetId="74" r:id="rId50"/>
    <sheet name="CCR5-B" sheetId="75" r:id="rId51"/>
    <sheet name="CCR6" sheetId="54" state="hidden" r:id="rId52"/>
    <sheet name="CCR7" sheetId="55" state="hidden" r:id="rId53"/>
    <sheet name="CCR8" sheetId="56" state="hidden" r:id="rId54"/>
    <sheet name="SEC1" sheetId="57" state="hidden" r:id="rId55"/>
    <sheet name="SEC2" sheetId="58" state="hidden" r:id="rId56"/>
    <sheet name="SEC3" sheetId="59" state="hidden" r:id="rId57"/>
    <sheet name="SEC4" sheetId="60" state="hidden" r:id="rId58"/>
    <sheet name="SEC5" sheetId="61" state="hidden" r:id="rId59"/>
    <sheet name="MR1" sheetId="43" state="hidden" r:id="rId60"/>
    <sheet name="MR2-A" sheetId="44" state="hidden" r:id="rId61"/>
    <sheet name="MR2-B" sheetId="45" state="hidden" r:id="rId62"/>
    <sheet name="MR3" sheetId="46" state="hidden" r:id="rId63"/>
    <sheet name="MR4" sheetId="47" state="hidden" r:id="rId64"/>
    <sheet name="OR1" sheetId="48" state="hidden" r:id="rId65"/>
    <sheet name="REM1" sheetId="62" state="hidden" r:id="rId66"/>
    <sheet name="REM2" sheetId="63" state="hidden" r:id="rId67"/>
    <sheet name="REM3" sheetId="64" state="hidden" r:id="rId68"/>
    <sheet name="REM4" sheetId="65" state="hidden" r:id="rId69"/>
    <sheet name="REM5" sheetId="66" state="hidden" r:id="rId70"/>
    <sheet name="AE1" sheetId="67" r:id="rId71"/>
    <sheet name="AE2" sheetId="68" r:id="rId72"/>
    <sheet name="AE3" sheetId="69" r:id="rId73"/>
  </sheets>
  <externalReferences>
    <externalReference r:id="rId74"/>
    <externalReference r:id="rId75"/>
    <externalReference r:id="rId76"/>
  </externalReferences>
  <definedNames>
    <definedName name="__123Graph_ABALADAGS" localSheetId="45" hidden="1">[1]Tabell!#REF!</definedName>
    <definedName name="__123Graph_ABALADAGS" localSheetId="2" hidden="1">[1]Tabell!#REF!</definedName>
    <definedName name="__123Graph_ABALADAGS" localSheetId="0" hidden="1">[1]Tabell!#REF!</definedName>
    <definedName name="__123Graph_ABALADAGS" hidden="1">[1]Tabell!#REF!</definedName>
    <definedName name="__123Graph_BBALADAGS" localSheetId="45" hidden="1">[1]Tabell!#REF!</definedName>
    <definedName name="__123Graph_BBALADAGS" localSheetId="2" hidden="1">[1]Tabell!#REF!</definedName>
    <definedName name="__123Graph_BBALADAGS" localSheetId="0" hidden="1">[1]Tabell!#REF!</definedName>
    <definedName name="__123Graph_BBALADAGS" hidden="1">[1]Tabell!#REF!</definedName>
    <definedName name="__123Graph_CBALADAGS" localSheetId="2" hidden="1">[1]Tabell!#REF!</definedName>
    <definedName name="__123Graph_CBALADAGS" localSheetId="0" hidden="1">[1]Tabell!#REF!</definedName>
    <definedName name="__123Graph_CBALADAGS" hidden="1">[1]Tabell!#REF!</definedName>
    <definedName name="__123Graph_DBALADAGS" localSheetId="2" hidden="1">[1]Tabell!#REF!</definedName>
    <definedName name="__123Graph_DBALADAGS" localSheetId="0" hidden="1">[1]Tabell!#REF!</definedName>
    <definedName name="__123Graph_DBALADAGS" hidden="1">[1]Tabell!#REF!</definedName>
    <definedName name="__123Graph_EBALADAGS" localSheetId="2" hidden="1">[1]Tabell!#REF!</definedName>
    <definedName name="__123Graph_EBALADAGS" localSheetId="0" hidden="1">[1]Tabell!#REF!</definedName>
    <definedName name="__123Graph_EBALADAGS" hidden="1">[1]Tabell!#REF!</definedName>
    <definedName name="__123Graph_FBALADAGS" localSheetId="2" hidden="1">[1]Tabell!#REF!</definedName>
    <definedName name="__123Graph_FBALADAGS" localSheetId="0" hidden="1">[1]Tabell!#REF!</definedName>
    <definedName name="__123Graph_FBALADAGS" hidden="1">[1]Tabell!#REF!</definedName>
    <definedName name="__123Graph_LBL_ABALADAGS" localSheetId="2" hidden="1">[1]Tabell!#REF!</definedName>
    <definedName name="__123Graph_LBL_ABALADAGS" localSheetId="0" hidden="1">[1]Tabell!#REF!</definedName>
    <definedName name="__123Graph_LBL_ABALADAGS" hidden="1">[1]Tabell!#REF!</definedName>
    <definedName name="__123Graph_LBL_BBALADAGS" localSheetId="2" hidden="1">[1]Tabell!#REF!</definedName>
    <definedName name="__123Graph_LBL_BBALADAGS" localSheetId="0" hidden="1">[1]Tabell!#REF!</definedName>
    <definedName name="__123Graph_LBL_BBALADAGS" hidden="1">[1]Tabell!#REF!</definedName>
    <definedName name="__123Graph_LBL_CBALADAGS" localSheetId="2" hidden="1">[1]Tabell!#REF!</definedName>
    <definedName name="__123Graph_LBL_CBALADAGS" localSheetId="0" hidden="1">[1]Tabell!#REF!</definedName>
    <definedName name="__123Graph_LBL_CBALADAGS" hidden="1">[1]Tabell!#REF!</definedName>
    <definedName name="__123Graph_LBL_DBALADAGS" localSheetId="2" hidden="1">[1]Tabell!#REF!</definedName>
    <definedName name="__123Graph_LBL_DBALADAGS" localSheetId="0" hidden="1">[1]Tabell!#REF!</definedName>
    <definedName name="__123Graph_LBL_DBALADAGS" hidden="1">[1]Tabell!#REF!</definedName>
    <definedName name="__123Graph_LBL_EBALADAGS" localSheetId="2" hidden="1">[1]Tabell!#REF!</definedName>
    <definedName name="__123Graph_LBL_EBALADAGS" localSheetId="0" hidden="1">[1]Tabell!#REF!</definedName>
    <definedName name="__123Graph_LBL_EBALADAGS" hidden="1">[1]Tabell!#REF!</definedName>
    <definedName name="__123Graph_LBL_FBALADAGS" localSheetId="2" hidden="1">[1]Tabell!#REF!</definedName>
    <definedName name="__123Graph_LBL_FBALADAGS" localSheetId="0" hidden="1">[1]Tabell!#REF!</definedName>
    <definedName name="__123Graph_LBL_FBALADAGS" hidden="1">[1]Tabell!#REF!</definedName>
    <definedName name="__123Graph_XBALADAGS" localSheetId="2" hidden="1">[1]Tabell!#REF!</definedName>
    <definedName name="__123Graph_XBALADAGS" localSheetId="0" hidden="1">[1]Tabell!#REF!</definedName>
    <definedName name="__123Graph_XBALADAGS" hidden="1">[1]Tabell!#REF!</definedName>
    <definedName name="_a10" localSheetId="45"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11" localSheetId="45"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localSheetId="45"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45"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localSheetId="2" hidden="1">'[2]Market Cap'!#REF!</definedName>
    <definedName name="_GSRATESR_2" localSheetId="0" hidden="1">'[2]Market Cap'!#REF!</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localSheetId="45" hidden="1">#REF!</definedName>
    <definedName name="_Key1" localSheetId="2" hidden="1">#REF!</definedName>
    <definedName name="_Key1" localSheetId="0" hidden="1">#REF!</definedName>
    <definedName name="_Key1" hidden="1">#REF!</definedName>
    <definedName name="_Order1" hidden="1">255</definedName>
    <definedName name="_SA1" localSheetId="45"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ZZ2" localSheetId="45"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localSheetId="45" hidden="1">{#N/A,#N/A,TRUE,"0 Deckbl.";#N/A,#N/A,TRUE,"S 1 Komm";#N/A,#N/A,TRUE,"S 1a Komm";#N/A,#N/A,TRUE,"S 1b Komm";#N/A,#N/A,TRUE,"S  2 DBR";#N/A,#N/A,TRUE,"S  3 Sparten";#N/A,#N/A,TRUE,"S 4  Betr. K.";#N/A,#N/A,TRUE,"6 Bilanz";#N/A,#N/A,TRUE,"6a Bilanz ";#N/A,#N/A,TRUE,"6b Bilanz ";#N/A,#N/A,TRUE,"7 GS I";#N/A,#N/A,TRUE,"S 8 EQ-GuV"}</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localSheetId="45"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localSheetId="2" hidden="1">[1]Tabell!#REF!</definedName>
    <definedName name="ads" localSheetId="0" hidden="1">[1]Tabell!#REF!</definedName>
    <definedName name="ads" hidden="1">[1]Tabell!#REF!</definedName>
    <definedName name="AS2DocOpenMode" hidden="1">"AS2DocumentEdit"</definedName>
    <definedName name="BLPB1" localSheetId="45" hidden="1">#REF!</definedName>
    <definedName name="BLPB1" localSheetId="2" hidden="1">#REF!</definedName>
    <definedName name="BLPB1" localSheetId="0" hidden="1">#REF!</definedName>
    <definedName name="BLPB1" hidden="1">#REF!</definedName>
    <definedName name="BLPB2" localSheetId="45" hidden="1">#REF!</definedName>
    <definedName name="BLPB2" localSheetId="2" hidden="1">#REF!</definedName>
    <definedName name="BLPB2" localSheetId="0" hidden="1">#REF!</definedName>
    <definedName name="BLPB2" hidden="1">#REF!</definedName>
    <definedName name="BLPH1" localSheetId="45" hidden="1">#REF!</definedName>
    <definedName name="BLPH1" localSheetId="2" hidden="1">#REF!</definedName>
    <definedName name="BLPH1" localSheetId="0" hidden="1">#REF!</definedName>
    <definedName name="BLPH1" hidden="1">#REF!</definedName>
    <definedName name="BLPH2" localSheetId="45" hidden="1">#REF!</definedName>
    <definedName name="BLPH2" localSheetId="2" hidden="1">#REF!</definedName>
    <definedName name="BLPH2" localSheetId="0" hidden="1">#REF!</definedName>
    <definedName name="BLPH2" hidden="1">#REF!</definedName>
    <definedName name="BLPH3" localSheetId="45" hidden="1">#REF!</definedName>
    <definedName name="BLPH3" localSheetId="2" hidden="1">#REF!</definedName>
    <definedName name="BLPH3" localSheetId="0" hidden="1">#REF!</definedName>
    <definedName name="BLPH3" hidden="1">#REF!</definedName>
    <definedName name="BLPH4" localSheetId="45" hidden="1">#REF!</definedName>
    <definedName name="BLPH4" localSheetId="2" hidden="1">#REF!</definedName>
    <definedName name="BLPH4" localSheetId="0" hidden="1">#REF!</definedName>
    <definedName name="BLPH4" hidden="1">#REF!</definedName>
    <definedName name="BLPH5" localSheetId="45" hidden="1">#REF!</definedName>
    <definedName name="BLPH5" localSheetId="2" hidden="1">#REF!</definedName>
    <definedName name="BLPH5" localSheetId="0" hidden="1">#REF!</definedName>
    <definedName name="BLPH5" hidden="1">#REF!</definedName>
    <definedName name="BLPH6" localSheetId="45" hidden="1">#REF!</definedName>
    <definedName name="BLPH6" localSheetId="2" hidden="1">#REF!</definedName>
    <definedName name="BLPH6" localSheetId="0" hidden="1">#REF!</definedName>
    <definedName name="BLPH6" hidden="1">#REF!</definedName>
    <definedName name="BLPH7" localSheetId="45" hidden="1">#REF!</definedName>
    <definedName name="BLPH7" localSheetId="2" hidden="1">#REF!</definedName>
    <definedName name="BLPH7" localSheetId="0" hidden="1">#REF!</definedName>
    <definedName name="BLPH7" hidden="1">#REF!</definedName>
    <definedName name="BLPH8" localSheetId="45" hidden="1">#REF!</definedName>
    <definedName name="BLPH8" localSheetId="2" hidden="1">#REF!</definedName>
    <definedName name="BLPH8" localSheetId="0" hidden="1">#REF!</definedName>
    <definedName name="BLPH8" hidden="1">#REF!</definedName>
    <definedName name="business_model" localSheetId="45" hidden="1">{#N/A,#N/A,FALSE,"Annual Earnings Model";#N/A,#N/A,FALSE,"Quarterly Earnings Model";#N/A,#N/A,FALSE,"Header";#N/A,#N/A,FALSE,"Notes"}</definedName>
    <definedName name="business_model" hidden="1">{#N/A,#N/A,FALSE,"Annual Earnings Model";#N/A,#N/A,FALSE,"Quarterly Earnings Model";#N/A,#N/A,FALSE,"Header";#N/A,#N/A,FALSE,"Notes"}</definedName>
    <definedName name="D" localSheetId="45" hidden="1">{#N/A,#N/A,TRUE,"0 Deckbl.";#N/A,#N/A,TRUE,"S 1 Komm";#N/A,#N/A,TRUE,"S 1a Komm";#N/A,#N/A,TRUE,"S 1b Komm";#N/A,#N/A,TRUE,"S  2 DBR";#N/A,#N/A,TRUE,"S  3 Sparten";#N/A,#N/A,TRUE,"S 4  Betr. K.";#N/A,#N/A,TRUE,"6 Bilanz";#N/A,#N/A,TRUE,"6a Bilanz ";#N/A,#N/A,TRUE,"6b Bilanz ";#N/A,#N/A,TRUE,"7 GS I";#N/A,#N/A,TRUE,"S 8 EQ-GuV"}</definedName>
    <definedName name="D" hidden="1">{#N/A,#N/A,TRUE,"0 Deckbl.";#N/A,#N/A,TRUE,"S 1 Komm";#N/A,#N/A,TRUE,"S 1a Komm";#N/A,#N/A,TRUE,"S 1b Komm";#N/A,#N/A,TRUE,"S  2 DBR";#N/A,#N/A,TRUE,"S  3 Sparten";#N/A,#N/A,TRUE,"S 4  Betr. K.";#N/A,#N/A,TRUE,"6 Bilanz";#N/A,#N/A,TRUE,"6a Bilanz ";#N/A,#N/A,TRUE,"6b Bilanz ";#N/A,#N/A,TRUE,"7 GS I";#N/A,#N/A,TRUE,"S 8 EQ-GuV"}</definedName>
    <definedName name="dfhgd" localSheetId="2" hidden="1">[1]Tabell!#REF!</definedName>
    <definedName name="dfhgd" localSheetId="0" hidden="1">[1]Tabell!#REF!</definedName>
    <definedName name="dfhgd" hidden="1">[1]Tabell!#REF!</definedName>
    <definedName name="dsvfsdvfd" hidden="1">{#N/A,#N/A,TRUE,"0 Deckbl.";#N/A,#N/A,TRUE,"S 1 Komm";#N/A,#N/A,TRUE,"S 1a Komm";#N/A,#N/A,TRUE,"S 1b Komm";#N/A,#N/A,TRUE,"S  2 DBR";#N/A,#N/A,TRUE,"S  3 Sparten";#N/A,#N/A,TRUE,"S 4  Betr. K.";#N/A,#N/A,TRUE,"6 Bilanz";#N/A,#N/A,TRUE,"6a Bilanz ";#N/A,#N/A,TRUE,"6b Bilanz ";#N/A,#N/A,TRUE,"7 GS I";#N/A,#N/A,TRUE,"S 8 EQ-GuV"}</definedName>
    <definedName name="dvsdvsdv" hidden="1">{#N/A,#N/A,TRUE,"0 Deckbl.";#N/A,#N/A,TRUE,"S 1 Komm";#N/A,#N/A,TRUE,"S 1a Komm";#N/A,#N/A,TRUE,"S 1b Komm";#N/A,#N/A,TRUE,"S  2 DBR";#N/A,#N/A,TRUE,"S  3 Sparten";#N/A,#N/A,TRUE,"S 4  Betr. K.";#N/A,#N/A,TRUE,"6 Bilanz";#N/A,#N/A,TRUE,"6a Bilanz ";#N/A,#N/A,TRUE,"6b Bilanz ";#N/A,#N/A,TRUE,"7 GS I";#N/A,#N/A,TRUE,"S 8 EQ-GuV"}</definedName>
    <definedName name="E" localSheetId="45"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localSheetId="45"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localSheetId="45"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 localSheetId="45"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i" localSheetId="45"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localSheetId="45"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45"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localSheetId="45"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localSheetId="45"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localSheetId="45"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localSheetId="45"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localSheetId="2" hidden="1">[1]Tabell!#REF!</definedName>
    <definedName name="LI" localSheetId="0" hidden="1">[1]Tabell!#REF!</definedName>
    <definedName name="LI" hidden="1">[1]Tabell!#REF!</definedName>
    <definedName name="M" localSheetId="45"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arie" localSheetId="45"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localSheetId="45"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localSheetId="45"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ny_tabell" localSheetId="0" hidden="1">[1]Tabell!#REF!</definedName>
    <definedName name="ny_tabell" hidden="1">[1]Tabell!#REF!</definedName>
    <definedName name="ny_tabell_2" localSheetId="0" hidden="1">[1]Tabell!#REF!</definedName>
    <definedName name="ny_tabell_2" hidden="1">[1]Tabell!#REF!</definedName>
    <definedName name="OL" localSheetId="45"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PO" localSheetId="45"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localSheetId="45"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localSheetId="45"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localSheetId="45"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localSheetId="45" hidden="1">{#N/A,#N/A,FALSE,"Annual Earnings Model";#N/A,#N/A,FALSE,"Quarterly Earnings Model";#N/A,#N/A,FALSE,"Header";#N/A,#N/A,FALSE,"Notes"}</definedName>
    <definedName name="Rente" hidden="1">{#N/A,#N/A,FALSE,"Annual Earnings Model";#N/A,#N/A,FALSE,"Quarterly Earnings Model";#N/A,#N/A,FALSE,"Header";#N/A,#N/A,FALSE,"Notes"}</definedName>
    <definedName name="SD" localSheetId="45"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sddvsdv" hidden="1">{#N/A,#N/A,TRUE,"0 Deckbl.";#N/A,#N/A,TRUE,"S 1 Komm";#N/A,#N/A,TRUE,"S 1a Komm";#N/A,#N/A,TRUE,"S 1b Komm";#N/A,#N/A,TRUE,"S  2 DBR";#N/A,#N/A,TRUE,"S  3 Sparten";#N/A,#N/A,TRUE,"S 4  Betr. K.";#N/A,#N/A,TRUE,"6 Bilanz";#N/A,#N/A,TRUE,"6a Bilanz ";#N/A,#N/A,TRUE,"6b Bilanz ";#N/A,#N/A,TRUE,"7 GS I";#N/A,#N/A,TRUE,"S 8 EQ-GuV"}</definedName>
    <definedName name="sdvdsv" localSheetId="0" hidden="1">#REF!</definedName>
    <definedName name="sdvdsv" hidden="1">#REF!</definedName>
    <definedName name="TEST" localSheetId="2" hidden="1">[1]Tabell!#REF!</definedName>
    <definedName name="TEST" localSheetId="0" hidden="1">[1]Tabell!#REF!</definedName>
    <definedName name="TEST" hidden="1">[1]Tabell!#REF!</definedName>
    <definedName name="u" localSheetId="45"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v" localSheetId="45"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sdfvsv" hidden="1">{#N/A,#N/A,TRUE,"0 Deckbl.";#N/A,#N/A,TRUE,"S 1 Komm";#N/A,#N/A,TRUE,"S 1a Komm";#N/A,#N/A,TRUE,"S 1b Komm";#N/A,#N/A,TRUE,"S  2 DBR";#N/A,#N/A,TRUE,"S  3 Sparten";#N/A,#N/A,TRUE,"S 4  Betr. K.";#N/A,#N/A,TRUE,"6 Bilanz";#N/A,#N/A,TRUE,"6a Bilanz ";#N/A,#N/A,TRUE,"6b Bilanz ";#N/A,#N/A,TRUE,"7 GS I";#N/A,#N/A,TRUE,"S 8 EQ-GuV"}</definedName>
    <definedName name="W" localSheetId="45"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localSheetId="45" hidden="1">{#N/A,#N/A,FALSE,"Annual Earnings Model";#N/A,#N/A,FALSE,"Quarterly Earnings Model";#N/A,#N/A,FALSE,"Header";#N/A,#N/A,FALSE,"Notes"}</definedName>
    <definedName name="wrn.All." hidden="1">{#N/A,#N/A,FALSE,"Annual Earnings Model";#N/A,#N/A,FALSE,"Quarterly Earnings Model";#N/A,#N/A,FALSE,"Header";#N/A,#N/A,FALSE,"Notes"}</definedName>
    <definedName name="wrn.Druck._.Monatsreporting." localSheetId="45"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localSheetId="45"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localSheetId="2" hidden="1">[3]In99!#REF!</definedName>
    <definedName name="xxxxxxx" localSheetId="0" hidden="1">[3]In99!#REF!</definedName>
    <definedName name="xxxxxxx" hidden="1">[3]In99!#REF!</definedName>
    <definedName name="Y" localSheetId="45" hidden="1">{#N/A,#N/A,TRUE,"0 Deckbl.";#N/A,#N/A,TRUE,"S 1 Komm";#N/A,#N/A,TRUE,"S 1a Komm";#N/A,#N/A,TRUE,"S 1b Komm";#N/A,#N/A,TRUE,"S  2 DBR";#N/A,#N/A,TRUE,"S  3 Sparten";#N/A,#N/A,TRUE,"S 4  Betr. K.";#N/A,#N/A,TRUE,"6 Bilanz";#N/A,#N/A,TRUE,"6a Bilanz ";#N/A,#N/A,TRUE,"6b Bilanz ";#N/A,#N/A,TRUE,"7 GS I";#N/A,#N/A,TRUE,"S 8 EQ-GuV"}</definedName>
    <definedName name="Y" hidden="1">{#N/A,#N/A,TRUE,"0 Deckbl.";#N/A,#N/A,TRUE,"S 1 Komm";#N/A,#N/A,TRUE,"S 1a Komm";#N/A,#N/A,TRUE,"S 1b Komm";#N/A,#N/A,TRUE,"S  2 DBR";#N/A,#N/A,TRUE,"S  3 Sparten";#N/A,#N/A,TRUE,"S 4  Betr. K.";#N/A,#N/A,TRUE,"6 Bilanz";#N/A,#N/A,TRUE,"6a Bilanz ";#N/A,#N/A,TRUE,"6b Bilanz ";#N/A,#N/A,TRUE,"7 GS I";#N/A,#N/A,TRUE,"S 8 EQ-GuV"}</definedName>
    <definedName name="z" localSheetId="45"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39" l="1"/>
  <c r="G17" i="68" l="1"/>
  <c r="F17" i="68"/>
  <c r="G15" i="68"/>
  <c r="F15" i="68"/>
  <c r="G14" i="68"/>
  <c r="F14" i="68"/>
  <c r="G11" i="68"/>
  <c r="F11" i="68"/>
  <c r="E24" i="68"/>
  <c r="D24" i="68"/>
  <c r="D12" i="68"/>
  <c r="D11" i="68"/>
  <c r="K17" i="67" l="1"/>
  <c r="K16" i="67"/>
  <c r="K15" i="67"/>
  <c r="K13" i="67"/>
  <c r="K12" i="67"/>
  <c r="J17" i="67"/>
  <c r="J16" i="67"/>
  <c r="J15" i="67"/>
  <c r="J13" i="67"/>
  <c r="J12" i="67"/>
  <c r="J11" i="67"/>
  <c r="I17" i="67"/>
  <c r="I16" i="67"/>
  <c r="I15" i="67"/>
  <c r="I13" i="67"/>
  <c r="I12" i="67"/>
  <c r="I10" i="67"/>
  <c r="H18" i="67"/>
  <c r="H17" i="67"/>
  <c r="H16" i="67"/>
  <c r="H15" i="67"/>
  <c r="H13" i="67"/>
  <c r="H12" i="67"/>
  <c r="H11" i="67"/>
  <c r="H10" i="67"/>
  <c r="G16" i="67"/>
  <c r="F16" i="67"/>
  <c r="G15" i="67"/>
  <c r="F15" i="67"/>
  <c r="G13" i="67"/>
  <c r="F13" i="67"/>
  <c r="G12" i="67"/>
  <c r="F12" i="67"/>
  <c r="D18" i="67"/>
  <c r="D16" i="67"/>
  <c r="D15" i="67"/>
  <c r="E13" i="67"/>
  <c r="D13" i="67"/>
  <c r="E12" i="67"/>
  <c r="D12" i="67"/>
  <c r="E10" i="67"/>
  <c r="D10" i="67"/>
  <c r="E32" i="6" l="1"/>
  <c r="G32" i="6"/>
  <c r="D32" i="6" l="1"/>
  <c r="D23" i="6"/>
  <c r="D10" i="14" l="1"/>
  <c r="I91" i="35" l="1"/>
  <c r="I79" i="35"/>
  <c r="I67" i="35"/>
  <c r="I55" i="35"/>
  <c r="I93" i="35" s="1"/>
  <c r="J18" i="73"/>
  <c r="M93" i="35" l="1"/>
  <c r="M83" i="35"/>
  <c r="M84" i="35"/>
  <c r="M85" i="35"/>
  <c r="M86" i="35"/>
  <c r="M87" i="35"/>
  <c r="M88" i="35"/>
  <c r="M89" i="35"/>
  <c r="M90" i="35"/>
  <c r="M91" i="35"/>
  <c r="M82" i="35"/>
  <c r="M71" i="35"/>
  <c r="M72" i="35"/>
  <c r="M73" i="35"/>
  <c r="M74" i="35"/>
  <c r="M75" i="35"/>
  <c r="M76" i="35"/>
  <c r="M77" i="35"/>
  <c r="M78" i="35"/>
  <c r="M79" i="35"/>
  <c r="M70" i="35"/>
  <c r="M66" i="35"/>
  <c r="M67" i="35"/>
  <c r="M59" i="35"/>
  <c r="M60" i="35"/>
  <c r="M61" i="35"/>
  <c r="M62" i="35"/>
  <c r="M63" i="35"/>
  <c r="M64" i="35"/>
  <c r="M65" i="35"/>
  <c r="M58" i="35"/>
  <c r="M35" i="35"/>
  <c r="M36" i="35"/>
  <c r="M37" i="35"/>
  <c r="M38" i="35"/>
  <c r="M39" i="35"/>
  <c r="M40" i="35"/>
  <c r="M43" i="35"/>
  <c r="M34" i="35"/>
  <c r="M47" i="35"/>
  <c r="M48" i="35"/>
  <c r="M49" i="35"/>
  <c r="M50" i="35"/>
  <c r="M51" i="35"/>
  <c r="M52" i="35"/>
  <c r="M53" i="35"/>
  <c r="M54" i="35"/>
  <c r="M55" i="35"/>
  <c r="M46" i="35"/>
  <c r="M22" i="35"/>
  <c r="M23" i="35"/>
  <c r="M24" i="35"/>
  <c r="M25" i="35"/>
  <c r="M26" i="35"/>
  <c r="M27" i="35"/>
  <c r="M28" i="35"/>
  <c r="M29" i="35"/>
  <c r="M30" i="35"/>
  <c r="M31" i="35"/>
  <c r="M21" i="35"/>
  <c r="M19" i="35"/>
  <c r="M11" i="35"/>
  <c r="M12" i="35"/>
  <c r="M13" i="35"/>
  <c r="M14" i="35"/>
  <c r="M15" i="35"/>
  <c r="M16" i="35"/>
  <c r="M17" i="35"/>
  <c r="M18" i="35"/>
  <c r="M10" i="35"/>
  <c r="F11" i="40" l="1"/>
  <c r="F13" i="40"/>
  <c r="F14" i="40"/>
  <c r="F12" i="40"/>
  <c r="F10" i="40"/>
  <c r="I76" i="18" l="1"/>
  <c r="E76" i="18"/>
  <c r="K115" i="18" l="1"/>
  <c r="J115" i="18"/>
  <c r="I115" i="18"/>
  <c r="H115" i="18"/>
  <c r="G115" i="18"/>
  <c r="F115" i="18"/>
  <c r="E115" i="18"/>
  <c r="D115" i="18"/>
  <c r="K102" i="18"/>
  <c r="J102" i="18"/>
  <c r="I102" i="18"/>
  <c r="H102" i="18"/>
  <c r="G102" i="18"/>
  <c r="F102" i="18"/>
  <c r="E102" i="18"/>
  <c r="D102" i="18"/>
  <c r="K97" i="18"/>
  <c r="J97" i="18"/>
  <c r="I97" i="18"/>
  <c r="H97" i="18"/>
  <c r="G97" i="18"/>
  <c r="F97" i="18"/>
  <c r="E97" i="18"/>
  <c r="D97" i="18"/>
  <c r="K94" i="18"/>
  <c r="J94" i="18"/>
  <c r="I94" i="18"/>
  <c r="H94" i="18"/>
  <c r="G94" i="18"/>
  <c r="F94" i="18"/>
  <c r="E94" i="18"/>
  <c r="D94" i="18"/>
  <c r="K76" i="18"/>
  <c r="J76" i="18"/>
  <c r="H76" i="18"/>
  <c r="G76" i="18"/>
  <c r="F76" i="18"/>
  <c r="D76" i="18"/>
  <c r="K63" i="18"/>
  <c r="J63" i="18"/>
  <c r="I63" i="18"/>
  <c r="H63" i="18"/>
  <c r="G63" i="18"/>
  <c r="F63" i="18"/>
  <c r="E63" i="18"/>
  <c r="D63" i="18"/>
  <c r="K58" i="18"/>
  <c r="J58" i="18"/>
  <c r="I58" i="18"/>
  <c r="H58" i="18"/>
  <c r="G58" i="18"/>
  <c r="F58" i="18"/>
  <c r="E58" i="18"/>
  <c r="D58" i="18"/>
  <c r="K55" i="18"/>
  <c r="J55" i="18"/>
  <c r="I55" i="18"/>
  <c r="H55" i="18"/>
  <c r="G55" i="18"/>
  <c r="F55" i="18"/>
  <c r="E55" i="18"/>
  <c r="D55" i="18"/>
  <c r="K108" i="18" l="1"/>
  <c r="J108" i="18"/>
  <c r="I108" i="18"/>
  <c r="H108" i="18"/>
  <c r="K69" i="18"/>
  <c r="J69" i="18"/>
  <c r="I69" i="18"/>
  <c r="H69" i="18"/>
  <c r="D22" i="15"/>
  <c r="E29" i="16"/>
  <c r="E17" i="16"/>
  <c r="D60" i="16" l="1"/>
  <c r="D59" i="16"/>
  <c r="D40" i="16"/>
  <c r="D29" i="16"/>
  <c r="D17" i="16"/>
  <c r="D11" i="17"/>
  <c r="D9" i="17" s="1"/>
  <c r="K19" i="18" l="1"/>
  <c r="J19" i="18"/>
  <c r="I19" i="18"/>
  <c r="E37" i="18"/>
  <c r="F37" i="18"/>
  <c r="G37" i="18"/>
  <c r="H37" i="18"/>
  <c r="I37" i="18"/>
  <c r="J37" i="18"/>
  <c r="K37" i="18"/>
  <c r="D37" i="18"/>
  <c r="H24" i="18"/>
  <c r="I24" i="18"/>
  <c r="J24" i="18"/>
  <c r="K24" i="18"/>
  <c r="H16" i="18"/>
  <c r="I16" i="18"/>
  <c r="I30" i="18" s="1"/>
  <c r="J16" i="18"/>
  <c r="K16" i="18"/>
  <c r="H19" i="18"/>
  <c r="E24" i="18"/>
  <c r="F24" i="18"/>
  <c r="G24" i="18"/>
  <c r="D24" i="18"/>
  <c r="E19" i="18"/>
  <c r="F19" i="18"/>
  <c r="G19" i="18"/>
  <c r="E16" i="18"/>
  <c r="F16" i="18"/>
  <c r="G16" i="18"/>
  <c r="D19" i="18"/>
  <c r="D16" i="18"/>
  <c r="H30" i="18" l="1"/>
  <c r="K30" i="18"/>
  <c r="J30" i="18"/>
  <c r="D22" i="2" l="1"/>
  <c r="D17" i="2" s="1"/>
  <c r="S11" i="34" l="1"/>
  <c r="S12" i="34"/>
  <c r="S13" i="34"/>
  <c r="S15" i="34"/>
  <c r="S16" i="34"/>
  <c r="S17" i="34"/>
  <c r="S18" i="34"/>
  <c r="S19" i="34"/>
  <c r="S21" i="34"/>
  <c r="S24" i="34"/>
  <c r="S25" i="34"/>
  <c r="S26" i="34"/>
  <c r="S10" i="34"/>
  <c r="I11" i="33"/>
  <c r="I12" i="33"/>
  <c r="I13" i="33"/>
  <c r="I15" i="33"/>
  <c r="I16" i="33"/>
  <c r="I17" i="33"/>
  <c r="I18" i="33"/>
  <c r="I19" i="33"/>
  <c r="I21" i="33"/>
  <c r="I24" i="33"/>
  <c r="I25" i="33"/>
  <c r="I26" i="33"/>
  <c r="I10" i="33"/>
  <c r="D19" i="12"/>
  <c r="D18" i="12"/>
  <c r="D19" i="10"/>
  <c r="D90" i="10"/>
  <c r="D80" i="10"/>
  <c r="D70" i="10"/>
  <c r="D49" i="10"/>
  <c r="E47" i="2"/>
  <c r="E22" i="2"/>
  <c r="D91" i="10" l="1"/>
  <c r="D50" i="10"/>
  <c r="D95" i="10" l="1"/>
  <c r="D103" i="10" s="1"/>
  <c r="D71" i="10"/>
  <c r="F12" i="2"/>
  <c r="F13" i="2"/>
  <c r="F16" i="2"/>
  <c r="F17" i="2"/>
  <c r="F21" i="2"/>
  <c r="F22" i="2"/>
  <c r="F34" i="2"/>
  <c r="F35" i="2"/>
  <c r="F39" i="2"/>
  <c r="F41" i="2"/>
  <c r="F11" i="2"/>
  <c r="D47" i="2"/>
  <c r="F47" i="2" s="1"/>
  <c r="D92" i="10" l="1"/>
  <c r="D97" i="10" s="1"/>
  <c r="D96" i="10"/>
</calcChain>
</file>

<file path=xl/sharedStrings.xml><?xml version="1.0" encoding="utf-8"?>
<sst xmlns="http://schemas.openxmlformats.org/spreadsheetml/2006/main" count="4203" uniqueCount="1603">
  <si>
    <t>Contents</t>
  </si>
  <si>
    <t>Name</t>
  </si>
  <si>
    <t>Comment</t>
  </si>
  <si>
    <t>OV1</t>
  </si>
  <si>
    <t>Overview of risk weighted exposure amounts</t>
  </si>
  <si>
    <t>INS1</t>
  </si>
  <si>
    <t>Insurance participations</t>
  </si>
  <si>
    <t>Not applicable</t>
  </si>
  <si>
    <t>LI1</t>
  </si>
  <si>
    <t>Differences between accounting and regulatory scopes of consolidation and mapping of financial statement categories with regulatory risk categories</t>
  </si>
  <si>
    <t>LI2</t>
  </si>
  <si>
    <t>Main sources of differences between regulatory exposure amounts and carrying values in financial statements</t>
  </si>
  <si>
    <t>LI3</t>
  </si>
  <si>
    <t>Outline of the differences in the scopes of consolidation (entity by entity)</t>
  </si>
  <si>
    <t>CC1</t>
  </si>
  <si>
    <t>Composition of regulatory own funds</t>
  </si>
  <si>
    <t>CCA</t>
  </si>
  <si>
    <t>Main features of regulatory own funds instruments and eligible liabilities instruments</t>
  </si>
  <si>
    <t>CCyB1</t>
  </si>
  <si>
    <t>Geographical distribution of credit exposures relevant for the calculation of the countercyclical buffer</t>
  </si>
  <si>
    <t>CCyB2</t>
  </si>
  <si>
    <t>Amount of institution-specific countercyclical capital buffer</t>
  </si>
  <si>
    <t>LR1</t>
  </si>
  <si>
    <t>Summary reconciliation of accounting assets and leverage ratio exposures</t>
  </si>
  <si>
    <t>LR2</t>
  </si>
  <si>
    <t>Leverage ratio common disclosure</t>
  </si>
  <si>
    <t>LR3</t>
  </si>
  <si>
    <t>Split-up of on balance sheet exposures (excluding derivatives, SFTs and exempted exposures)</t>
  </si>
  <si>
    <t>LIQ1</t>
  </si>
  <si>
    <t>Quantitative information of LCR</t>
  </si>
  <si>
    <t>CR1</t>
  </si>
  <si>
    <t>Performing and non-performing exposures and related provisions</t>
  </si>
  <si>
    <t>CR1-A</t>
  </si>
  <si>
    <t>Maturity of exposures</t>
  </si>
  <si>
    <t>CR2</t>
  </si>
  <si>
    <t>Changes in the stock of non-performing loans and advances</t>
  </si>
  <si>
    <t>CR2a</t>
  </si>
  <si>
    <t>Changes in the stock of non-performing loans and advances and related net accumulated recoveries</t>
  </si>
  <si>
    <t>CRB-B</t>
  </si>
  <si>
    <t>Total and average net amount of exposures</t>
  </si>
  <si>
    <t>CQ1</t>
  </si>
  <si>
    <t>Credit quality of forborne exposures</t>
  </si>
  <si>
    <t>CQ2</t>
  </si>
  <si>
    <t>Quality of forbearance</t>
  </si>
  <si>
    <t>CQ3</t>
  </si>
  <si>
    <t>Credit quality of performing and non-performing exposures by past due days</t>
  </si>
  <si>
    <t>CQ4</t>
  </si>
  <si>
    <t>Quality of non-performing exposures by geography </t>
  </si>
  <si>
    <t>CQ5</t>
  </si>
  <si>
    <t>Credit quality of loans and advances by industry</t>
  </si>
  <si>
    <t>CQ6</t>
  </si>
  <si>
    <t>Collateral valuation - loans and advances</t>
  </si>
  <si>
    <t>CQ7</t>
  </si>
  <si>
    <t>Collateral obtained by taking possession and execution processes</t>
  </si>
  <si>
    <t>CQ8</t>
  </si>
  <si>
    <t>Collateral obtained by taking possession and execution processes – vintage breakdown</t>
  </si>
  <si>
    <t>CR3</t>
  </si>
  <si>
    <t>CRM techniques overview: Disclosure of the use of credit risk mitigation techniques</t>
  </si>
  <si>
    <t>CR4</t>
  </si>
  <si>
    <t>Standardised approach – Credit risk exposure and CRM effects</t>
  </si>
  <si>
    <t>CR5</t>
  </si>
  <si>
    <t>Standardised approach</t>
  </si>
  <si>
    <t>CR6</t>
  </si>
  <si>
    <t>IRB approach – Credit risk exposures by exposure class and PD range</t>
  </si>
  <si>
    <t>CR7</t>
  </si>
  <si>
    <t>IRB approach – Effect on the RWEAs of credit derivatives used as CRM techniques</t>
  </si>
  <si>
    <t>CR8</t>
  </si>
  <si>
    <t>RWEA flow statements of credit risk exposures under the IRB approach</t>
  </si>
  <si>
    <t>CR9</t>
  </si>
  <si>
    <t>IRB approach – Back-testing of PD per exposure class (fixed PD scale)</t>
  </si>
  <si>
    <t>CR10</t>
  </si>
  <si>
    <t>Specialised lending and equity exposures under the simple riskweighted approach</t>
  </si>
  <si>
    <t>CCR1</t>
  </si>
  <si>
    <t>Analysis of CCR exposure by approach</t>
  </si>
  <si>
    <t>CCR2</t>
  </si>
  <si>
    <t>Transactions subject to own funds requirements for CVA risk</t>
  </si>
  <si>
    <t>CCR3</t>
  </si>
  <si>
    <t>Standardised approach – CCR exposures by regulatory exposure class and risk weights</t>
  </si>
  <si>
    <t>CCR4</t>
  </si>
  <si>
    <t>IRB approach – CCR exposures by exposure class and PD scale</t>
  </si>
  <si>
    <t>CCR5-A</t>
  </si>
  <si>
    <t>Impact of netting and collateral held on exposure values</t>
  </si>
  <si>
    <t>CCR5-B</t>
  </si>
  <si>
    <t>Composition of collateral for exposures to CCR</t>
  </si>
  <si>
    <t>CCR6</t>
  </si>
  <si>
    <t>Credit derivatives exposures</t>
  </si>
  <si>
    <t>CCR7</t>
  </si>
  <si>
    <t>RWEA flow statements of CCR exposures under the IMM</t>
  </si>
  <si>
    <t>CCR8</t>
  </si>
  <si>
    <t>Exposures to CCPs</t>
  </si>
  <si>
    <t>MR1</t>
  </si>
  <si>
    <t>Market risk under the standardised approach</t>
  </si>
  <si>
    <t>MR2-A</t>
  </si>
  <si>
    <t>Market risk under the internal Model Approach (IMA)</t>
  </si>
  <si>
    <t>MR2-B</t>
  </si>
  <si>
    <t>RWA flow statements of market risk exposures under the IMA</t>
  </si>
  <si>
    <t>MR3</t>
  </si>
  <si>
    <t>IMA values for trading portfolios</t>
  </si>
  <si>
    <t>MR4</t>
  </si>
  <si>
    <t>Comparison of VaR estimates with gains/losses</t>
  </si>
  <si>
    <t>AE1</t>
  </si>
  <si>
    <t>Encumbered and unencumbered assets</t>
  </si>
  <si>
    <t>AE2</t>
  </si>
  <si>
    <t>Collateral received and own debt securities issued</t>
  </si>
  <si>
    <t>AE3</t>
  </si>
  <si>
    <t>Sources of encumbrance</t>
  </si>
  <si>
    <t>KM1</t>
  </si>
  <si>
    <t>Key metrics template</t>
  </si>
  <si>
    <t>INS2</t>
  </si>
  <si>
    <t>Financial conglomerates information on own funds and capital adequacy ratio</t>
  </si>
  <si>
    <t>PV1</t>
  </si>
  <si>
    <t>Prudent valuation adjustments (PVA)</t>
  </si>
  <si>
    <t>CC2</t>
  </si>
  <si>
    <t>Reconciliation of regulatory own funds to balance sheet in the audited financial statements</t>
  </si>
  <si>
    <t>LIQ2</t>
  </si>
  <si>
    <t>Net Stable Funding Ratio</t>
  </si>
  <si>
    <t>CR6-A</t>
  </si>
  <si>
    <t>Scope of the use of IRB and SA approaches</t>
  </si>
  <si>
    <t>CR7-A</t>
  </si>
  <si>
    <t>IRB approach – Disclosure of the extent of the use of CRM techniques</t>
  </si>
  <si>
    <t>CR9.1</t>
  </si>
  <si>
    <t>IRB approach – Back-testing of PD per exposure class (only for  PD estimates according to point (f) of Article 180(1) CRR)</t>
  </si>
  <si>
    <t>CCR5</t>
  </si>
  <si>
    <t>Composition of collateral for CCR exposures</t>
  </si>
  <si>
    <t>SEC1</t>
  </si>
  <si>
    <t>Securitisation exposures in the non-trading book</t>
  </si>
  <si>
    <t>SEC2</t>
  </si>
  <si>
    <t>Securitisation exposures in the trading book</t>
  </si>
  <si>
    <t>SEC3</t>
  </si>
  <si>
    <t>Securitisation exposures in the non-trading book and associated regulatory capital requirements - institution acting as originator or as sponsor</t>
  </si>
  <si>
    <t>SEC4</t>
  </si>
  <si>
    <t>Securitisation exposures in the non-trading book and associated regulatory capital requirements - institution acting as investor</t>
  </si>
  <si>
    <t>SEC5</t>
  </si>
  <si>
    <t>Exposures securitised by the institution - Exposures in default and specific credit risk adjustments</t>
  </si>
  <si>
    <t>OR1</t>
  </si>
  <si>
    <t>Operational risk own funds requirements and risk-weighted exposure amounts</t>
  </si>
  <si>
    <t>REM1</t>
  </si>
  <si>
    <t>Remuneration awarded for the financial year</t>
  </si>
  <si>
    <t>REM2</t>
  </si>
  <si>
    <t>Special payments to staff whose professional activities have a material impact on institutions’ risk profile (identified staff)</t>
  </si>
  <si>
    <t>REM3</t>
  </si>
  <si>
    <t>Deferred remuneration</t>
  </si>
  <si>
    <t>REM4</t>
  </si>
  <si>
    <t>Remuneration of 1 million EUR or more per year</t>
  </si>
  <si>
    <t>REM5</t>
  </si>
  <si>
    <t>Information on remuneration of staff whose professional activities have a material impact on institutions’ risk profile (identified staff)</t>
  </si>
  <si>
    <t>Back to contents page</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</si>
  <si>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</si>
  <si>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</si>
  <si>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</si>
  <si>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</si>
  <si>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</si>
  <si>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</si>
  <si>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</si>
  <si>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</si>
  <si>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</si>
  <si>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</si>
  <si>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</si>
  <si>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</si>
  <si>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</si>
  <si>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</si>
  <si>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</si>
  <si>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</si>
  <si>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</si>
  <si>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</si>
  <si>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</si>
  <si>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</si>
  <si>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</si>
  <si>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</si>
  <si>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</si>
  <si>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</si>
  <si>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</si>
  <si>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</si>
  <si>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</si>
  <si>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</si>
  <si>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</si>
  <si>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</si>
  <si>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</si>
  <si>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</si>
  <si>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24a</t>
  </si>
  <si>
    <t xml:space="preserve">Of which basic indicator approach </t>
  </si>
  <si>
    <t>EU 24b</t>
  </si>
  <si>
    <t xml:space="preserve">Of which standardised approach </t>
  </si>
  <si>
    <t>EU 24c</t>
  </si>
  <si>
    <t xml:space="preserve">Of which advanced measurement approach </t>
  </si>
  <si>
    <t>Total</t>
  </si>
  <si>
    <t>Key metrics</t>
  </si>
  <si>
    <t>T</t>
  </si>
  <si>
    <t>T-1</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</si>
  <si>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</si>
  <si>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</si>
  <si>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</si>
  <si>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</si>
  <si>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</si>
  <si>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</si>
  <si>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</si>
  <si>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r>
      <t>Common Equity Tier</t>
    </r>
    <r>
      <rPr>
        <sz val="10"/>
        <color theme="1"/>
        <rFont val="Calibri"/>
        <family val="2"/>
        <scheme val="minor"/>
      </rPr>
      <t> </t>
    </r>
    <r>
      <rPr>
        <sz val="10"/>
        <color rgb="FF000000"/>
        <rFont val="Calibri"/>
        <family val="2"/>
        <scheme val="minor"/>
      </rPr>
      <t>1 ratio (%)</t>
    </r>
  </si>
  <si>
    <t>Tier 1 ratio (%)</t>
  </si>
  <si>
    <t>Total capital ratio (%)</t>
  </si>
  <si>
    <r>
      <t>Additional own funds requirements based on SREP</t>
    </r>
    <r>
      <rPr>
        <b/>
        <sz val="10"/>
        <color theme="1"/>
        <rFont val="Calibri"/>
        <family val="2"/>
        <scheme val="minor"/>
      </rPr>
      <t xml:space="preserve"> (as a percentage of risk-weighted exposure amount)</t>
    </r>
  </si>
  <si>
    <t>EU 7a</t>
  </si>
  <si>
    <t xml:space="preserve">Additional CET1 SREP requirements (%) </t>
  </si>
  <si>
    <t>EU 7b</t>
  </si>
  <si>
    <t>Additional AT1 SREP requirements (%)</t>
  </si>
  <si>
    <t>EU 7c</t>
  </si>
  <si>
    <t>Additional T2 SREP requirements (%)</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</si>
  <si>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</si>
  <si>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</si>
  <si>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</si>
  <si>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</si>
  <si>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</si>
  <si>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</si>
  <si>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</si>
  <si>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</si>
  <si>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</si>
  <si>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</si>
  <si>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</si>
  <si>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</si>
  <si>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</si>
  <si>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</si>
  <si>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</si>
  <si>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</si>
  <si>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</si>
  <si>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r>
      <t>Additional own funds requirements to address risks of excessive leverage</t>
    </r>
    <r>
      <rPr>
        <b/>
        <sz val="10"/>
        <color theme="1"/>
        <rFont val="Calibri"/>
        <family val="2"/>
        <scheme val="minor"/>
      </rPr>
      <t xml:space="preserve"> (as a percentage of leverage ratio total exposure amount)</t>
    </r>
  </si>
  <si>
    <t>EU 14a</t>
  </si>
  <si>
    <t xml:space="preserve">Additional CET1 leverage ratio requirements (%) </t>
  </si>
  <si>
    <t>EU 14b</t>
  </si>
  <si>
    <t>Additional AT1 leverage ratio requirements (%)</t>
  </si>
  <si>
    <t>EU 14c</t>
  </si>
  <si>
    <t>Additional T2 leverage ratio requirements (%)</t>
  </si>
  <si>
    <t>EU 14d</t>
  </si>
  <si>
    <t>Total SREP leverage ratio requirements (%)</t>
  </si>
  <si>
    <t>EU 14e</t>
  </si>
  <si>
    <t>Applicable leverage buffer</t>
  </si>
  <si>
    <t>EU 14f</t>
  </si>
  <si>
    <t>Overall leverage ratio requirements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</si>
  <si>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</si>
  <si>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</si>
  <si>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</si>
  <si>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</si>
  <si>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</si>
  <si>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</si>
  <si>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</si>
  <si>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</si>
  <si>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</si>
  <si>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</si>
  <si>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</si>
  <si>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Exposure value</t>
  </si>
  <si>
    <t>Risk-weighted exposure amount</t>
  </si>
  <si>
    <t>Own fund instruments held in insurance or re-insurance undertakings  or insurance holding company not deducted from own funds</t>
  </si>
  <si>
    <t xml:space="preserve">Supplementary own fund requirements of the financial conglomerate (amount) </t>
  </si>
  <si>
    <t>Capital adequacy ratio of the financial conglomerate (%)</t>
  </si>
  <si>
    <t xml:space="preserve">Differences between accounting and regulatory scopes of consolidation and mapping of financial statement categories with regulatory risk categories </t>
  </si>
  <si>
    <t>d</t>
  </si>
  <si>
    <t>e</t>
  </si>
  <si>
    <t>f</t>
  </si>
  <si>
    <t>g</t>
  </si>
  <si>
    <t xml:space="preserve"> </t>
  </si>
  <si>
    <t>Carrying values as reported in published financial statements</t>
  </si>
  <si>
    <t>Carrying values under scope of regulatory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</si>
  <si>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</si>
  <si>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</si>
  <si>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</si>
  <si>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</si>
  <si>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</si>
  <si>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</si>
  <si>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</si>
  <si>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</si>
  <si>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Loans and advances to credit institutions</t>
  </si>
  <si>
    <t>Net loans and advances to customers</t>
  </si>
  <si>
    <t>Shares *</t>
  </si>
  <si>
    <t> </t>
  </si>
  <si>
    <t>Bonds and certificates</t>
  </si>
  <si>
    <t>Financial derivatives *</t>
  </si>
  <si>
    <t>Investment in Group companies</t>
  </si>
  <si>
    <t>Investment in associated companies and joint ventures</t>
  </si>
  <si>
    <t>Property, plant and equipment</t>
  </si>
  <si>
    <t>Non-current assets held for sale</t>
  </si>
  <si>
    <t>Intangible assets</t>
  </si>
  <si>
    <t>Other assets</t>
  </si>
  <si>
    <t>xxx</t>
  </si>
  <si>
    <t xml:space="preserve">Total assets </t>
  </si>
  <si>
    <t>Breakdown by liability classes according to the balance sheet in the published financial statements</t>
  </si>
  <si>
    <t>1</t>
  </si>
  <si>
    <t>Liabilities to credit institutions</t>
  </si>
  <si>
    <t>Liabilities not impacting carrying values under scope of regulatory consolidation</t>
  </si>
  <si>
    <t>Deposits from customers</t>
  </si>
  <si>
    <t>Debt securities in issue</t>
  </si>
  <si>
    <t>Financial derivatives</t>
  </si>
  <si>
    <t>Other liabilities</t>
  </si>
  <si>
    <t>Deferred tax liabilities</t>
  </si>
  <si>
    <t>Subordinated loan capital</t>
  </si>
  <si>
    <t xml:space="preserve">Total liabilities </t>
  </si>
  <si>
    <t xml:space="preserve">Main sources of differences between regulatory exposure amounts and carrying values in financial statements </t>
  </si>
  <si>
    <t xml:space="preserve">Items subject to </t>
  </si>
  <si>
    <t>Credit risk framework</t>
  </si>
  <si>
    <t xml:space="preserve">Securitisation framework </t>
  </si>
  <si>
    <t xml:space="preserve">CCR framework </t>
  </si>
  <si>
    <t>Market risk framework</t>
  </si>
  <si>
    <t>Assets carrying value amount under the scope of regulatory consolidation (as per template LI1)</t>
  </si>
  <si>
    <t>Liabilities carrying value amount under the regulatory scope of consolidation (as per template LI1)</t>
  </si>
  <si>
    <t>Total net amount under the regulatory scope of consolidation</t>
  </si>
  <si>
    <t>Off-balance-sheet amounts</t>
  </si>
  <si>
    <t xml:space="preserve">Differences in valuations </t>
  </si>
  <si>
    <t>Combined differences due to different netting rules and differences in valuations</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</si>
  <si>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</si>
  <si>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</si>
  <si>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</si>
  <si>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</si>
  <si>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</si>
  <si>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</si>
  <si>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 xml:space="preserve">Outline of the differences in the scopes of consolidation (entity by entity) </t>
  </si>
  <si>
    <t>h</t>
  </si>
  <si>
    <t>Name of the entity</t>
  </si>
  <si>
    <t>Method of accounting consolidation</t>
  </si>
  <si>
    <t>Method of regulatory consolidation</t>
  </si>
  <si>
    <t>Description of the entity</t>
  </si>
  <si>
    <t>Ownership interest and voting capital</t>
  </si>
  <si>
    <t>Full consolidation</t>
  </si>
  <si>
    <t>Proportional consolidation</t>
  </si>
  <si>
    <t>Equity method</t>
  </si>
  <si>
    <t>Neither consolidated nor deducted</t>
  </si>
  <si>
    <t>Deducted</t>
  </si>
  <si>
    <t>SpareBank 1 Nord-Norge</t>
  </si>
  <si>
    <t>X</t>
  </si>
  <si>
    <t>Parent bank</t>
  </si>
  <si>
    <t>SpareBank 1 Nord-Norge Finans AS</t>
  </si>
  <si>
    <t>Financing company</t>
  </si>
  <si>
    <t>EiendomsMegler 1 Nord-Norge AS</t>
  </si>
  <si>
    <t>Real estate broker</t>
  </si>
  <si>
    <t>SpareBank 1 Regnskapshuset Nord-Norge AS</t>
  </si>
  <si>
    <t>Accounting and advisory services</t>
  </si>
  <si>
    <t>SpareBank 1 Nord-Norge Portefølje AS</t>
  </si>
  <si>
    <t>Investment company</t>
  </si>
  <si>
    <t>Fredrik Langes gate 20 AS</t>
  </si>
  <si>
    <t>Real estate company</t>
  </si>
  <si>
    <t>Rødbanken Holding AS</t>
  </si>
  <si>
    <t>Acquisition method</t>
  </si>
  <si>
    <t>X*</t>
  </si>
  <si>
    <t>Real estate company (non-profit)</t>
  </si>
  <si>
    <t>SpareBank 1 Bank og Regnskap AS</t>
  </si>
  <si>
    <t>Advisory services</t>
  </si>
  <si>
    <t>Sparebank1 Utvikling DA</t>
  </si>
  <si>
    <t>Software development and marketing</t>
  </si>
  <si>
    <t>SpareBank 1 Betaling AS</t>
  </si>
  <si>
    <t>Financial holding company</t>
  </si>
  <si>
    <t>SpareBank 1 Gruppen AS</t>
  </si>
  <si>
    <t>BN Bank ASA</t>
  </si>
  <si>
    <t>FVPL</t>
  </si>
  <si>
    <t>SpareBank 1 Boligkreditt AS</t>
  </si>
  <si>
    <t>Covered bond issuer</t>
  </si>
  <si>
    <t>SpareBank 1 Næringskreditt AS</t>
  </si>
  <si>
    <t>SpareBank 1 Kreditt AS</t>
  </si>
  <si>
    <t>SpareBank 1 Gjeldsinformasjon AS</t>
  </si>
  <si>
    <t>EU e1</t>
  </si>
  <si>
    <t>EU e2</t>
  </si>
  <si>
    <t>Risk category</t>
  </si>
  <si>
    <t>Category level AVA - Valuation uncertainty</t>
  </si>
  <si>
    <t>Total category level post-diversification</t>
  </si>
  <si>
    <t>Category level AVA</t>
  </si>
  <si>
    <t>Equity</t>
  </si>
  <si>
    <t>Interest Rates</t>
  </si>
  <si>
    <t>Foreign exchange</t>
  </si>
  <si>
    <t>Credit</t>
  </si>
  <si>
    <t>Commodities</t>
  </si>
  <si>
    <t>Unearned credit spreads AVA</t>
  </si>
  <si>
    <t>Investment and funding costs AVA</t>
  </si>
  <si>
    <r>
      <t xml:space="preserve">Of which: </t>
    </r>
    <r>
      <rPr>
        <b/>
        <sz val="10"/>
        <rFont val="Calibri"/>
        <family val="2"/>
        <scheme val="minor"/>
      </rPr>
      <t>Total core approach</t>
    </r>
    <r>
      <rPr>
        <sz val="10"/>
        <rFont val="Calibri"/>
        <family val="2"/>
        <scheme val="minor"/>
      </rPr>
      <t xml:space="preserve"> in the trading book</t>
    </r>
  </si>
  <si>
    <r>
      <t xml:space="preserve">Of which: </t>
    </r>
    <r>
      <rPr>
        <b/>
        <sz val="10"/>
        <rFont val="Calibri"/>
        <family val="2"/>
        <scheme val="minor"/>
      </rPr>
      <t>Total core approach</t>
    </r>
    <r>
      <rPr>
        <sz val="10"/>
        <rFont val="Calibri"/>
        <family val="2"/>
        <scheme val="minor"/>
      </rPr>
      <t xml:space="preserve"> in the banking book</t>
    </r>
  </si>
  <si>
    <t>Market price uncertainty</t>
  </si>
  <si>
    <t>Set not applicable in the EU</t>
  </si>
  <si>
    <t>Close-out cost</t>
  </si>
  <si>
    <t>Concentrated positions</t>
  </si>
  <si>
    <t>Early termination</t>
  </si>
  <si>
    <t>Model risk</t>
  </si>
  <si>
    <t>Operational risk</t>
  </si>
  <si>
    <t>Future administrative costs</t>
  </si>
  <si>
    <t>Total Additional Valuation Adjustments (AVAs)</t>
  </si>
  <si>
    <t xml:space="preserve"> (a)</t>
  </si>
  <si>
    <t>Amounts</t>
  </si>
  <si>
    <t xml:space="preserve">Common Equity Tier 1 (CET1) capital:  instruments and reserves                                             </t>
  </si>
  <si>
    <t xml:space="preserve">Capital instruments and the related share premium accounts </t>
  </si>
  <si>
    <t xml:space="preserve">     of which: Issued capital</t>
  </si>
  <si>
    <t xml:space="preserve">     of which: Premium fund</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</si>
  <si>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</si>
  <si>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</si>
  <si>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</si>
  <si>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</si>
  <si>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</si>
  <si>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</si>
  <si>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</si>
  <si>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</si>
  <si>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</si>
  <si>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</si>
  <si>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</si>
  <si>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</si>
  <si>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</si>
  <si>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</si>
  <si>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</si>
  <si>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</si>
  <si>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</si>
  <si>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</si>
  <si>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</si>
  <si>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</si>
  <si>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</si>
  <si>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</si>
  <si>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</si>
  <si>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</si>
  <si>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</si>
  <si>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</si>
  <si>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</si>
  <si>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</si>
  <si>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</si>
  <si>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</si>
  <si>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</si>
  <si>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</si>
  <si>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</si>
  <si>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</si>
  <si>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</si>
  <si>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</si>
  <si>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</si>
  <si>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</si>
  <si>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</si>
  <si>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</si>
  <si>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r>
      <t xml:space="preserve">Other regulatory adjustments to CET1 capital </t>
    </r>
    <r>
      <rPr>
        <i/>
        <sz val="10"/>
        <rFont val="Calibri"/>
        <family val="2"/>
        <scheme val="minor"/>
      </rPr>
      <t>(including IFRS 9 transitional adjustments when relevant)</t>
    </r>
  </si>
  <si>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</si>
  <si>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</si>
  <si>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</si>
  <si>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</si>
  <si>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</si>
  <si>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 as described in Article 486(3) CRR</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</si>
  <si>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</si>
  <si>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</si>
  <si>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</si>
  <si>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</si>
  <si>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</si>
  <si>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</si>
  <si>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</si>
  <si>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</si>
  <si>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</si>
  <si>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</si>
  <si>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</si>
  <si>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</si>
  <si>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</si>
  <si>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</si>
  <si>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</si>
  <si>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</si>
  <si>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</si>
  <si>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</si>
  <si>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</si>
  <si>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</si>
  <si>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CRR and the related share premium accounts subject to phase out from T2 as described in Article 486(4) CRR</t>
  </si>
  <si>
    <t>EU-47a</t>
  </si>
  <si>
    <t>Amount of qualifying  items referred to in Article 494a (2) CRR subject to phase out from T2</t>
  </si>
  <si>
    <t>EU-47b</t>
  </si>
  <si>
    <t>Amount of qualifying  items referred to in Article 494b (2)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</si>
  <si>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</si>
  <si>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</si>
  <si>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</si>
  <si>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</si>
  <si>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</si>
  <si>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</si>
  <si>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goldings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</si>
  <si>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</si>
  <si>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</si>
  <si>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</si>
  <si>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</si>
  <si>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</si>
  <si>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</si>
  <si>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</si>
  <si>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</si>
  <si>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</si>
  <si>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</si>
  <si>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</si>
  <si>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buffers </t>
  </si>
  <si>
    <t>Common Equity Tier 1 (as a percentage of total risk exposure amount)</t>
  </si>
  <si>
    <t>Tier 1 (as a percentage of total risk exposure amount)</t>
  </si>
  <si>
    <t>Total capital (as a percentage of total risk exposure amount)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</si>
  <si>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</si>
  <si>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of which: capital conservation buffer requirement </t>
  </si>
  <si>
    <t xml:space="preserve">of which: countercyclical buffer requirement </t>
  </si>
  <si>
    <t xml:space="preserve">of which: systemic risk buffer requirement </t>
  </si>
  <si>
    <t>EU-67a</t>
  </si>
  <si>
    <t>of which: Global Systemically Important Institution (G-SII) or Other Systemically Important Institution (O-SII) buffer</t>
  </si>
  <si>
    <t xml:space="preserve">Common Equity Tier 1 available to meet buffers (as a percentage of risk exposure amount) 
</t>
  </si>
  <si>
    <t>[non relevant in EU regulation]</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</si>
  <si>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</si>
  <si>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</si>
  <si>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</si>
  <si>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</si>
  <si>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</si>
  <si>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</si>
  <si>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</si>
  <si>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</si>
  <si>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</si>
  <si>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</si>
  <si>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</si>
  <si>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</si>
  <si>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</si>
  <si>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</si>
  <si>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</si>
  <si>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</si>
  <si>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</si>
  <si>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</si>
  <si>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</si>
  <si>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</si>
  <si>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r>
      <t xml:space="preserve">Assets - </t>
    </r>
    <r>
      <rPr>
        <i/>
        <sz val="10"/>
        <color rgb="FF000000"/>
        <rFont val="Calibri"/>
        <family val="2"/>
        <scheme val="minor"/>
      </rPr>
      <t>Breakdown by asset clases according to the balance sheet in the published financial statements</t>
    </r>
  </si>
  <si>
    <t>Total assets</t>
  </si>
  <si>
    <r>
      <t>Liabilities</t>
    </r>
    <r>
      <rPr>
        <i/>
        <sz val="10"/>
        <color rgb="FF000000"/>
        <rFont val="Calibri"/>
        <family val="2"/>
        <scheme val="minor"/>
      </rPr>
      <t xml:space="preserve"> - Breakdown by liability clases according to the balance sheet in the published financial statements</t>
    </r>
  </si>
  <si>
    <t>Total liabilities</t>
  </si>
  <si>
    <t>Shareholders' Equity</t>
  </si>
  <si>
    <t>Total shareholders' equity</t>
  </si>
  <si>
    <t>Issuer</t>
  </si>
  <si>
    <t>SpareBank 1 Boligkreditt</t>
  </si>
  <si>
    <t>SpareBank 1 Kredittkort</t>
  </si>
  <si>
    <t>Share</t>
  </si>
  <si>
    <t>Unique identifier (eg CUSIP, ISIN or Bloomberg identifier for private placement)</t>
  </si>
  <si>
    <t>NO0006000801</t>
  </si>
  <si>
    <t>NO0010789712</t>
  </si>
  <si>
    <t>NO0010830342</t>
  </si>
  <si>
    <t>NO0010807084</t>
  </si>
  <si>
    <t>NO0010830334</t>
  </si>
  <si>
    <t>NO0010852262</t>
  </si>
  <si>
    <t>NO0010767643</t>
  </si>
  <si>
    <t>NO0010811318</t>
  </si>
  <si>
    <t>NO0010850621</t>
  </si>
  <si>
    <t>NO0010890825</t>
  </si>
  <si>
    <t>NO0010826696</t>
  </si>
  <si>
    <t>NO0010835408</t>
  </si>
  <si>
    <t>NO0010833908</t>
  </si>
  <si>
    <t>NO0010842222</t>
  </si>
  <si>
    <t>NO0010724321</t>
  </si>
  <si>
    <t>NO0010834930</t>
  </si>
  <si>
    <t>NO0010871445</t>
  </si>
  <si>
    <t>2a</t>
  </si>
  <si>
    <t>Public or private placement</t>
  </si>
  <si>
    <t>Public</t>
  </si>
  <si>
    <t>Private</t>
  </si>
  <si>
    <t>Governing law(s) of the instrument</t>
  </si>
  <si>
    <t>Norwegian law</t>
  </si>
  <si>
    <t>3a </t>
  </si>
  <si>
    <t>Contractual recognition of write down and conversion powers of resolution authorities</t>
  </si>
  <si>
    <t>Yes</t>
  </si>
  <si>
    <t>Regulatory treatment</t>
  </si>
  <si>
    <t xml:space="preserve">    Current treatment taking into account, where applicable, transitional CRR rules</t>
  </si>
  <si>
    <t>Common Equity Tier 1</t>
  </si>
  <si>
    <t>Additional Tier 1</t>
  </si>
  <si>
    <t>Tier 2</t>
  </si>
  <si>
    <t>Tier 1</t>
  </si>
  <si>
    <t xml:space="preserve">     Post-transitional CRR rules</t>
  </si>
  <si>
    <t xml:space="preserve">     Eligible at solo/(sub-)consolidated/ solo&amp;(sub-)consolidated</t>
  </si>
  <si>
    <t>Solo and (Sub-) Consolidated</t>
  </si>
  <si>
    <t>(Sub-) Consolidated</t>
  </si>
  <si>
    <t xml:space="preserve">     Instrument type (types to be specified by each jurisdiction)</t>
  </si>
  <si>
    <t>Ordinary shares</t>
  </si>
  <si>
    <t>Hybrid capital</t>
  </si>
  <si>
    <t>Amount recognised in regulatory capital or eligible liabilities  (Currency in million, as of most recent reporting date)</t>
  </si>
  <si>
    <t xml:space="preserve">Nominal amount of instrument </t>
  </si>
  <si>
    <t>EU-9a</t>
  </si>
  <si>
    <t>Issue price (NOK)</t>
  </si>
  <si>
    <t>Various</t>
  </si>
  <si>
    <t>EU-9b</t>
  </si>
  <si>
    <t>Redemption price (NOK)</t>
  </si>
  <si>
    <t>Accounting classification</t>
  </si>
  <si>
    <t>Shareholders' equity</t>
  </si>
  <si>
    <t>Other equity instrument</t>
  </si>
  <si>
    <t>Liabilites - amortised cost</t>
  </si>
  <si>
    <t>Original date of issuance</t>
  </si>
  <si>
    <t>Perpetual or dated</t>
  </si>
  <si>
    <t>Perpetual</t>
  </si>
  <si>
    <t>Dated</t>
  </si>
  <si>
    <t xml:space="preserve">     Original maturity date </t>
  </si>
  <si>
    <t>No maturity</t>
  </si>
  <si>
    <t>Issuer call subject to prior supervisory approval</t>
  </si>
  <si>
    <t>No</t>
  </si>
  <si>
    <t xml:space="preserve">     Optional call date, contingent call dates and redemption amount </t>
  </si>
  <si>
    <t>100 % of nominal. Tax- and regulatory call.</t>
  </si>
  <si>
    <t xml:space="preserve">     Subsequent call dates, if applicable</t>
  </si>
  <si>
    <t>Quarterly</t>
  </si>
  <si>
    <t>Coupons / dividends</t>
  </si>
  <si>
    <t xml:space="preserve">Fixed or floating dividend/coupon </t>
  </si>
  <si>
    <t>Floating</t>
  </si>
  <si>
    <t xml:space="preserve">Coupon rate and any related index </t>
  </si>
  <si>
    <t>3 month NIBOR + 3,30 %</t>
  </si>
  <si>
    <t>3 month NIBOR + 3,15 %</t>
  </si>
  <si>
    <t>3 month NIBOR + 1,54 %</t>
  </si>
  <si>
    <t>3 month NIBOR + 1,40 %</t>
  </si>
  <si>
    <t>3 month NIBOR + 3,60 %</t>
  </si>
  <si>
    <t>3 month NIBOR + 3,10 %</t>
  </si>
  <si>
    <t>3 month NIBOR + 3,40 %</t>
  </si>
  <si>
    <t>3 month NIBOR + 3,00 %</t>
  </si>
  <si>
    <t>3 month NIBOR + 1,53 %</t>
  </si>
  <si>
    <t>3 month NIBOR + 1,67 %</t>
  </si>
  <si>
    <t>3 month NIBOR + 1,80 %</t>
  </si>
  <si>
    <t>3 month NIBOR + 1,92 %</t>
  </si>
  <si>
    <t>3 month NIBOR + 2,25 %</t>
  </si>
  <si>
    <t>3 month NIBOR + 3,75 %</t>
  </si>
  <si>
    <t>3 month NIBOR + 1,37 %</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</si>
  <si>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</si>
  <si>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</si>
  <si>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</si>
  <si>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</si>
  <si>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</si>
  <si>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</si>
  <si>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</si>
  <si>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</si>
  <si>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</si>
  <si>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</si>
  <si>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</si>
  <si>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</si>
  <si>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</si>
  <si>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</si>
  <si>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</si>
  <si>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</si>
  <si>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</si>
  <si>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</si>
  <si>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</si>
  <si>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When CET1 ratio falls below 5.125 on solo or consolidated level.</t>
  </si>
  <si>
    <t>When CET1 ratio falls below 5,125 % on solo or consolidated level.</t>
  </si>
  <si>
    <t xml:space="preserve">When CET1 falls below 5,125 % at solo or consolidated level. </t>
  </si>
  <si>
    <t xml:space="preserve">     If write-down, full or partial</t>
  </si>
  <si>
    <t>Either full or partial</t>
  </si>
  <si>
    <t xml:space="preserve">     If write-down, permanent or temporary</t>
  </si>
  <si>
    <t>Temporary</t>
  </si>
  <si>
    <t xml:space="preserve">        If temporary write-down, description of write-up mechanism</t>
  </si>
  <si>
    <t>Write-up by adding share of accumulated profits.</t>
  </si>
  <si>
    <t>34a </t>
  </si>
  <si>
    <t>Type of subordination (only for eligible liabilities)</t>
  </si>
  <si>
    <t>Statutory</t>
  </si>
  <si>
    <t>EU-34b</t>
  </si>
  <si>
    <t>Ranking of the instrument in normal insolvency proceedings</t>
  </si>
  <si>
    <t>Position in subordination hierarchy in liquidation (specify instrument type immediately senior to instrument)</t>
  </si>
  <si>
    <t>Senior non-preferred debt instruments</t>
  </si>
  <si>
    <t>Senior non-preferred bonds</t>
  </si>
  <si>
    <t>Senior unsecured debt instruments</t>
  </si>
  <si>
    <t>Non-compliant transitioned features</t>
  </si>
  <si>
    <t>If yes, specify non-compliant features</t>
  </si>
  <si>
    <t>37a</t>
  </si>
  <si>
    <t>Link to the full term and conditions of the intrument (signposting)</t>
  </si>
  <si>
    <t>https://nordictrustee.com/</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</si>
  <si>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</si>
  <si>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</si>
  <si>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</si>
  <si>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</si>
  <si>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</si>
  <si>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</si>
  <si>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</si>
  <si>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</si>
  <si>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</si>
  <si>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</si>
  <si>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</si>
  <si>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</si>
  <si>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</si>
  <si>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</si>
  <si>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</si>
  <si>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</si>
  <si>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</si>
  <si>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</si>
  <si>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</si>
  <si>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</si>
  <si>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</si>
  <si>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</si>
  <si>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Norway</t>
  </si>
  <si>
    <t>Bulgaria</t>
  </si>
  <si>
    <t>Czech Republic</t>
  </si>
  <si>
    <t>Luxembourg</t>
  </si>
  <si>
    <t>Slovakia</t>
  </si>
  <si>
    <t>Countries with 0 per cent countercyclical buffer</t>
  </si>
  <si>
    <t>Total risk exposure amount</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</si>
  <si>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</si>
  <si>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</si>
  <si>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</si>
  <si>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</si>
  <si>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regulatory consolidation</t>
  </si>
  <si>
    <t>(Adjustment for securitised exposures that meet the operational requirements for the recognition of risk transference)</t>
  </si>
  <si>
    <t>(Adjustment for temporary exemption of exposures to central bank (if applicable))</t>
  </si>
  <si>
    <t>(Adjustment for fiduciary assets recognised on the balance sheet pursuant to the applicable accounting framework but excluded from the leverage ratio total exposure measure in accordance with point (i) of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</si>
  <si>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</si>
  <si>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</si>
  <si>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</si>
  <si>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</si>
  <si>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</si>
  <si>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</si>
  <si>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</si>
  <si>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leverage ratio total exposure measure in accordance with point (c ) of Article 429a(1) CRR)</t>
  </si>
  <si>
    <t>EU-11b</t>
  </si>
  <si>
    <t>(Adjustment for exposures excluded from the leverage ratio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</si>
  <si>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</si>
  <si>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</si>
  <si>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</si>
  <si>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</si>
  <si>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</si>
  <si>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</si>
  <si>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</si>
  <si>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</si>
  <si>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</si>
  <si>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</si>
  <si>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</si>
  <si>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</si>
  <si>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</si>
  <si>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</si>
  <si>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</si>
  <si>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</si>
  <si>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</si>
  <si>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</si>
  <si>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</si>
  <si>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</si>
  <si>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</si>
  <si>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</si>
  <si>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</si>
  <si>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</si>
  <si>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</si>
  <si>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</si>
  <si>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</si>
  <si>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</si>
  <si>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</si>
  <si>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</si>
  <si>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</si>
  <si>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</si>
  <si>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</si>
  <si>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</si>
  <si>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</si>
  <si>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</si>
  <si>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</si>
  <si>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</si>
  <si>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(General provisions associated with off-balance sheet exposures deducted in determining Tier 1 capital)</t>
  </si>
  <si>
    <t>Off-balance sheet exposures</t>
  </si>
  <si>
    <t>Excluded exposures</t>
  </si>
  <si>
    <t>EU-22a</t>
  </si>
  <si>
    <t>(Exposures excluded from the leverage ratio total exposure measure in accordance with point (c ) of Article 429a(1) CRR)</t>
  </si>
  <si>
    <t>EU-22b</t>
  </si>
  <si>
    <t>(Exposures exempted in accordance with point (j) of Article 429a (1) CRR (on and off balance sheet))</t>
  </si>
  <si>
    <t>EU-22c</t>
  </si>
  <si>
    <t>(Excluded exposures of public development banks - Public sector investments)</t>
  </si>
  <si>
    <t>EU-22d</t>
  </si>
  <si>
    <t>(Excluded promotional loans of public development banks: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</si>
  <si>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</si>
  <si>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</si>
  <si>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</si>
  <si>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</si>
  <si>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</si>
  <si>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</si>
  <si>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</si>
  <si>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</si>
  <si>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</si>
  <si>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</si>
  <si>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</si>
  <si>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</si>
  <si>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</si>
  <si>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</si>
  <si>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</si>
  <si>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</si>
  <si>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EU-25</t>
  </si>
  <si>
    <t>Leverage ratio (without the adjustment due to excluded exposures of public development banks - Public sector investments) (%)</t>
  </si>
  <si>
    <t>25a</t>
  </si>
  <si>
    <t>Leverage ratio (excluding the impact of any applicable temporary exemption of central bank reserves)</t>
  </si>
  <si>
    <t>Regulatory minimum leverage ratio requirement (%)</t>
  </si>
  <si>
    <t>EU-26</t>
  </si>
  <si>
    <t xml:space="preserve">Additional leverage ratio requirements (%) </t>
  </si>
  <si>
    <t>Required leverage buffer (%)</t>
  </si>
  <si>
    <t>Choice on transitional arrangements and relevant exposures</t>
  </si>
  <si>
    <t>EU-27</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</si>
  <si>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</si>
  <si>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</si>
  <si>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</si>
  <si>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</si>
  <si>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exposures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</si>
  <si>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</si>
  <si>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exposures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</si>
  <si>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</si>
  <si>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</si>
  <si>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</si>
  <si>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</si>
  <si>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</si>
  <si>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</si>
  <si>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</si>
  <si>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</si>
  <si>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</si>
  <si>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</si>
  <si>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</si>
  <si>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</si>
  <si>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</si>
  <si>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</si>
  <si>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r>
      <t xml:space="preserve">Exposures to regional governments, MDB, international organisations and PSE </t>
    </r>
    <r>
      <rPr>
        <b/>
        <sz val="10"/>
        <color rgb="FF000000"/>
        <rFont val="Calibri"/>
        <family val="2"/>
        <scheme val="minor"/>
      </rPr>
      <t xml:space="preserve">not </t>
    </r>
    <r>
      <rPr>
        <sz val="10"/>
        <color rgb="FF000000"/>
        <rFont val="Calibri"/>
        <family val="2"/>
        <scheme val="minor"/>
      </rPr>
      <t>treated as sovereigns</t>
    </r>
  </si>
  <si>
    <t>EU-7</t>
  </si>
  <si>
    <t>Institutions</t>
  </si>
  <si>
    <t>EU-8</t>
  </si>
  <si>
    <t>Secured by mortgages of immovable properties</t>
  </si>
  <si>
    <t>EU-9</t>
  </si>
  <si>
    <t>Retail exposures</t>
  </si>
  <si>
    <t>EU-10</t>
  </si>
  <si>
    <t>Corporate</t>
  </si>
  <si>
    <t>EU-11</t>
  </si>
  <si>
    <t>Exposures in default</t>
  </si>
  <si>
    <t>EU-12</t>
  </si>
  <si>
    <t>Other exposures (eg equity, securitisations, and other non-credit obligation assets)</t>
  </si>
  <si>
    <t>LCR - Total</t>
  </si>
  <si>
    <t>Total unweighted value (average)</t>
  </si>
  <si>
    <t>Total weighted value (average)</t>
  </si>
  <si>
    <t>EU 1a</t>
  </si>
  <si>
    <t>Quarter ending on</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</si>
  <si>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</si>
  <si>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</si>
  <si>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</si>
  <si>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</si>
  <si>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</si>
  <si>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</si>
  <si>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</si>
  <si>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</si>
  <si>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</si>
  <si>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</si>
  <si>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</si>
  <si>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</si>
  <si>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</si>
  <si>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</si>
  <si>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</si>
  <si>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</si>
  <si>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</si>
  <si>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</si>
  <si>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</si>
  <si>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</si>
  <si>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</si>
  <si>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</si>
  <si>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</si>
  <si>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</si>
  <si>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</si>
  <si>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</si>
  <si>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</si>
  <si>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</si>
  <si>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</si>
  <si>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</si>
  <si>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</si>
  <si>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</si>
  <si>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</si>
  <si>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</si>
  <si>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</si>
  <si>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</si>
  <si>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</si>
  <si>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LCR - NOK</t>
  </si>
  <si>
    <t>LCR - EUR</t>
  </si>
  <si>
    <t xml:space="preserve">Net Stable Funding Ratio </t>
  </si>
  <si>
    <t>(in currency amount)</t>
  </si>
  <si>
    <t>Unweighted value by residual maturity</t>
  </si>
  <si>
    <t>Weighted value</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</si>
  <si>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</si>
  <si>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</si>
  <si>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</si>
  <si>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</si>
  <si>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</si>
  <si>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</si>
  <si>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</si>
  <si>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</si>
  <si>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</si>
  <si>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</si>
  <si>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</si>
  <si>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</si>
  <si>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</si>
  <si>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</si>
  <si>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</si>
  <si>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</si>
  <si>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</si>
  <si>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</si>
  <si>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more than 12m in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</si>
  <si>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</si>
  <si>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</si>
  <si>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</si>
  <si>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</si>
  <si>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r>
      <t>Performing loans to non- financial corporate clients, loans to retail and small business customers, and loans to sovereigns,</t>
    </r>
    <r>
      <rPr>
        <i/>
        <sz val="10"/>
        <color theme="9" tint="-0.249977111117893"/>
        <rFont val="Calibri"/>
        <family val="2"/>
        <scheme val="minor"/>
      </rPr>
      <t xml:space="preserve"> </t>
    </r>
    <r>
      <rPr>
        <i/>
        <sz val="10"/>
        <color theme="1"/>
        <rFont val="Calibri"/>
        <family val="2"/>
        <scheme val="minor"/>
      </rPr>
      <t>and PSEs, of which:</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</si>
  <si>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</si>
  <si>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</si>
  <si>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</si>
  <si>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</si>
  <si>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</si>
  <si>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</si>
  <si>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</si>
  <si>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r>
      <t>NSFR derivative assets</t>
    </r>
    <r>
      <rPr>
        <sz val="10"/>
        <color theme="1"/>
        <rFont val="Calibri"/>
        <family val="2"/>
        <scheme val="minor"/>
      </rPr>
      <t> </t>
    </r>
  </si>
  <si>
    <t xml:space="preserve">NSFR derivative liabilities before deduction of variation margin posted </t>
  </si>
  <si>
    <t>All other assets not included in the above categories</t>
  </si>
  <si>
    <t>Off-balance sheet items</t>
  </si>
  <si>
    <t>Total RSF</t>
  </si>
  <si>
    <t>Net Stable Funding Ratio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</si>
  <si>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</si>
  <si>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</si>
  <si>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</si>
  <si>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</si>
  <si>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</si>
  <si>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</si>
  <si>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</si>
  <si>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</si>
  <si>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</si>
  <si>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</si>
  <si>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</si>
  <si>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</si>
  <si>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</si>
  <si>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</si>
  <si>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</si>
  <si>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Loans and advances</t>
  </si>
  <si>
    <t>020</t>
  </si>
  <si>
    <t>Central banks</t>
  </si>
  <si>
    <t>030</t>
  </si>
  <si>
    <t>General governments</t>
  </si>
  <si>
    <t>040</t>
  </si>
  <si>
    <t>Credit institutions</t>
  </si>
  <si>
    <t>050</t>
  </si>
  <si>
    <t>Other financial corporations</t>
  </si>
  <si>
    <t>060</t>
  </si>
  <si>
    <t>Non-financial corporations</t>
  </si>
  <si>
    <t>070</t>
  </si>
  <si>
    <t xml:space="preserve">          Of which SMEs</t>
  </si>
  <si>
    <t>080</t>
  </si>
  <si>
    <t>Households</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</si>
  <si>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</si>
  <si>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</si>
  <si>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</si>
  <si>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</si>
  <si>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</si>
  <si>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</si>
  <si>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</si>
  <si>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</si>
  <si>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</si>
  <si>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</si>
  <si>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</si>
  <si>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</si>
  <si>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</si>
  <si>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</si>
  <si>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</si>
  <si>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</si>
  <si>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</si>
  <si>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</si>
  <si>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</si>
  <si>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</si>
  <si>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</si>
  <si>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</si>
  <si>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Net value of exposures at the end of the period</t>
  </si>
  <si>
    <t>Average net exposures over the period</t>
  </si>
  <si>
    <t>Central governments or central banks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</si>
  <si>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</si>
  <si>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</si>
  <si>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</si>
  <si>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</si>
  <si>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</si>
  <si>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</si>
  <si>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</si>
  <si>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</si>
  <si>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</si>
  <si>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</si>
  <si>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</si>
  <si>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</si>
  <si>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</si>
  <si>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</si>
  <si>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</si>
  <si>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Items associated with particularly high risk</t>
  </si>
  <si>
    <t>Claims on institutions and corporates with a short-term credit assessment</t>
  </si>
  <si>
    <t>Collective investments undertakings</t>
  </si>
  <si>
    <t>Equity exposures</t>
  </si>
  <si>
    <t>Other exposures</t>
  </si>
  <si>
    <t>Total standardised approach</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</si>
  <si>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</si>
  <si>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</si>
  <si>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</si>
  <si>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</si>
  <si>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</si>
  <si>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</si>
  <si>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</si>
  <si>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</si>
  <si>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</si>
  <si>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</si>
  <si>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</si>
  <si>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</si>
  <si>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</si>
  <si>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</si>
  <si>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</si>
  <si>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</si>
  <si>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</si>
  <si>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</si>
  <si>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Related net accumulated recoveries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</si>
  <si>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</si>
  <si>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</si>
  <si>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</si>
  <si>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</si>
  <si>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</si>
  <si>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</si>
  <si>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 due to reclassification as held for sale</t>
  </si>
  <si>
    <t>Gross carrying amount of forborne exposures</t>
  </si>
  <si>
    <t>Loans and advances that have been forborne more than twice</t>
  </si>
  <si>
    <t>Non-performing forborne loans and advances that failed to meet the non-performing exit criteria</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</si>
  <si>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</si>
  <si>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</si>
  <si>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</si>
  <si>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</si>
  <si>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</si>
  <si>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</si>
  <si>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</si>
  <si>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</si>
  <si>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</si>
  <si>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005</t>
  </si>
  <si>
    <t>Cash balances at central banks and other demand deposits</t>
  </si>
  <si>
    <t xml:space="preserve">      Of which SMEs</t>
  </si>
  <si>
    <t>f </t>
  </si>
  <si>
    <t>Gross carrying/nominal amount</t>
  </si>
  <si>
    <t>Accumulated impairment</t>
  </si>
  <si>
    <t>Provisions on off-balance-sheet commitments and financial guarantees given</t>
  </si>
  <si>
    <t>Accumulated negative changes in fair value due to credit risk on non-performing exposures</t>
  </si>
  <si>
    <t>Of which non-performing</t>
  </si>
  <si>
    <t>Of which subject to impairment</t>
  </si>
  <si>
    <t>On-balance-sheet exposures</t>
  </si>
  <si>
    <t>Country 1</t>
  </si>
  <si>
    <t>Country 2</t>
  </si>
  <si>
    <t>Country 3</t>
  </si>
  <si>
    <t>Country 4</t>
  </si>
  <si>
    <t>Country N</t>
  </si>
  <si>
    <t>Other countries</t>
  </si>
  <si>
    <t>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</si>
  <si>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</si>
  <si>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</si>
  <si>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</si>
  <si>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</si>
  <si>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</si>
  <si>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</si>
  <si>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</si>
  <si>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</si>
  <si>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</si>
  <si>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</si>
  <si>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</si>
  <si>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</si>
  <si>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</si>
  <si>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</si>
  <si>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</si>
  <si>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</si>
  <si>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</si>
  <si>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</si>
  <si>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</si>
  <si>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</si>
  <si>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</si>
  <si>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 xml:space="preserve">Collateral valuation - loans and advances </t>
  </si>
  <si>
    <t>Performing</t>
  </si>
  <si>
    <t>Non-performing</t>
  </si>
  <si>
    <t>Past due &gt; 90 days</t>
  </si>
  <si>
    <t>Of which past due &gt; 30 days ≤ 90 days</t>
  </si>
  <si>
    <t>Of which past due &gt; 90 days ≤ 180 days</t>
  </si>
  <si>
    <t>Of which: past due &gt; 180 days ≤ 1 year</t>
  </si>
  <si>
    <t>Of which: past due &gt; 1 years ≤ 2 years</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</si>
  <si>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</si>
  <si>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</si>
  <si>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</si>
  <si>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</si>
  <si>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</si>
  <si>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</si>
  <si>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</si>
  <si>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</si>
  <si>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</si>
  <si>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</si>
  <si>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</si>
  <si>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</si>
  <si>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</si>
  <si>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</si>
  <si>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 xml:space="preserve">Collateral obtained by taking possession and execution processes </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</si>
  <si>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</si>
  <si>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</si>
  <si>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</si>
  <si>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</si>
  <si>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</si>
  <si>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</si>
  <si>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</si>
  <si>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</si>
  <si>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</si>
  <si>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</si>
  <si>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</si>
  <si>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</si>
  <si>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</si>
  <si>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</si>
  <si>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</si>
  <si>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</si>
  <si>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</si>
  <si>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</si>
  <si>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</si>
  <si>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CRM techniques overview:  Disclosure of the use of credit risk mitigation techniques</t>
  </si>
  <si>
    <t xml:space="preserve">Unsecured carrying amount </t>
  </si>
  <si>
    <t>Secured carrying amount</t>
  </si>
  <si>
    <r>
      <rPr>
        <sz val="10"/>
        <color rgb="FF000000"/>
        <rFont val="Calibri"/>
        <family val="2"/>
        <scheme val="minor"/>
      </rPr>
      <t>Of which</t>
    </r>
    <r>
      <rPr>
        <b/>
        <sz val="10"/>
        <color rgb="FF000000"/>
        <rFont val="Calibri"/>
        <family val="2"/>
        <scheme val="minor"/>
      </rPr>
      <t xml:space="preserve"> secured by collateral </t>
    </r>
  </si>
  <si>
    <r>
      <rPr>
        <sz val="10"/>
        <color rgb="FF000000"/>
        <rFont val="Calibri"/>
        <family val="2"/>
        <scheme val="minor"/>
      </rPr>
      <t xml:space="preserve">Of which </t>
    </r>
    <r>
      <rPr>
        <b/>
        <sz val="10"/>
        <color rgb="FF000000"/>
        <rFont val="Calibri"/>
        <family val="2"/>
        <scheme val="minor"/>
      </rPr>
      <t>secured by financial guarantees</t>
    </r>
  </si>
  <si>
    <r>
      <rPr>
        <sz val="10"/>
        <color rgb="FF000000"/>
        <rFont val="Calibri"/>
        <family val="2"/>
        <scheme val="minor"/>
      </rPr>
      <t xml:space="preserve">Of which </t>
    </r>
    <r>
      <rPr>
        <b/>
        <sz val="10"/>
        <color rgb="FF000000"/>
        <rFont val="Calibri"/>
        <family val="2"/>
        <scheme val="minor"/>
      </rPr>
      <t>secured by credit derivatives</t>
    </r>
  </si>
  <si>
    <t xml:space="preserve">Debt securities </t>
  </si>
  <si>
    <t>  </t>
  </si>
  <si>
    <t xml:space="preserve">     Of which non-performing exposures</t>
  </si>
  <si>
    <t xml:space="preserve">            Of which defaulted </t>
  </si>
  <si>
    <t xml:space="preserve"> Exposure classes</t>
  </si>
  <si>
    <t>Exposures before CCF and before CRM</t>
  </si>
  <si>
    <t>Exposures post CCF and post CRM</t>
  </si>
  <si>
    <t>RWAs and RWAs density</t>
  </si>
  <si>
    <t>Off-balance-sheet amount</t>
  </si>
  <si>
    <t>RWAs</t>
  </si>
  <si>
    <t xml:space="preserve">RWAs density (%) </t>
  </si>
  <si>
    <t>Regional government or local authorities</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</si>
  <si>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</si>
  <si>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</si>
  <si>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</si>
  <si>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</si>
  <si>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</si>
  <si>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</si>
  <si>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</si>
  <si>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</si>
  <si>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</si>
  <si>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</si>
  <si>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</si>
  <si>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</si>
  <si>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</si>
  <si>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</si>
  <si>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</si>
  <si>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</si>
  <si>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</si>
  <si>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</si>
  <si>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</si>
  <si>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</si>
  <si>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</si>
  <si>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</si>
  <si>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(years)</t>
  </si>
  <si>
    <t>Risk weighted exposure amount after supporting factors</t>
  </si>
  <si>
    <t>Density of risk weighted exposure amount</t>
  </si>
  <si>
    <t>Expected loss amount</t>
  </si>
  <si>
    <t>Value adjust-ments and provisions</t>
  </si>
  <si>
    <t>Corporates - SME</t>
  </si>
  <si>
    <t>0,00 to &lt;0,10</t>
  </si>
  <si>
    <t>0,10 to &lt;0,25</t>
  </si>
  <si>
    <t>0,25 to &lt;0,50</t>
  </si>
  <si>
    <t>0,50 to &lt;0,75</t>
  </si>
  <si>
    <t>0,75 to &lt;1,25</t>
  </si>
  <si>
    <t>1,25 to &lt;2,50</t>
  </si>
  <si>
    <t>2,50 to &lt; 5,00</t>
  </si>
  <si>
    <t>5,00 to &lt;10,00</t>
  </si>
  <si>
    <t>10,00 to &lt;100,00</t>
  </si>
  <si>
    <t>100,00 (Default)</t>
  </si>
  <si>
    <t>Subtotal Corporates - SME</t>
  </si>
  <si>
    <t>Corporates - Specialised Lending</t>
  </si>
  <si>
    <t>Subtotal Corporates - Specialised Lending</t>
  </si>
  <si>
    <t>Corporates - Other</t>
  </si>
  <si>
    <t>Subtotal Corporates - Other</t>
  </si>
  <si>
    <t>Retail - Secured by immovable property SME</t>
  </si>
  <si>
    <t>Subtotal Retail - Secured by immovable property SME</t>
  </si>
  <si>
    <t>Retail - Secured by immovable property non-SME</t>
  </si>
  <si>
    <t>Subtotal Retail - Secured by immovable property non-SME</t>
  </si>
  <si>
    <t>Retail - Other SME</t>
  </si>
  <si>
    <t>Subtotal Retail - Other SME</t>
  </si>
  <si>
    <t>Retail - Other non-SME</t>
  </si>
  <si>
    <t>Subtotal Retail - Other non-SME</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</si>
  <si>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</si>
  <si>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</si>
  <si>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</si>
  <si>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IRB Approach (%)</t>
  </si>
  <si>
    <t>Percentage of total exposurevalue subject to a roll-out plan (%)</t>
  </si>
  <si>
    <t xml:space="preserve">Central governments or central banks </t>
  </si>
  <si>
    <t>1.1</t>
  </si>
  <si>
    <t xml:space="preserve">Of which Regional governments or local authorities </t>
  </si>
  <si>
    <t>1.2</t>
  </si>
  <si>
    <t xml:space="preserve">Of which Public sector entities </t>
  </si>
  <si>
    <t>3.1</t>
  </si>
  <si>
    <t>Of which Corporates - Specialised lending, excluding slotting approach</t>
  </si>
  <si>
    <t>3.2</t>
  </si>
  <si>
    <t>Of which Corporates - Specialised lending under slotting approach</t>
  </si>
  <si>
    <t>4.1</t>
  </si>
  <si>
    <t>of which Retail – Secured by real estate SMEs</t>
  </si>
  <si>
    <t>4.2</t>
  </si>
  <si>
    <t>of which Retail – Secured by real estate non-SMEs</t>
  </si>
  <si>
    <t>4.3</t>
  </si>
  <si>
    <t>of which Retail – Qualifying revolving</t>
  </si>
  <si>
    <t>4.4</t>
  </si>
  <si>
    <t>of which Retail – Other SMEs</t>
  </si>
  <si>
    <t>4.5</t>
  </si>
  <si>
    <t>of which Retail – Other non-SMEs</t>
  </si>
  <si>
    <t>Other non-credit obligation assets</t>
  </si>
  <si>
    <t xml:space="preserve">Total </t>
  </si>
  <si>
    <t>Pre-credit derivatives risk weighted exposure amount</t>
  </si>
  <si>
    <t>Actual risk weighted exposure amount</t>
  </si>
  <si>
    <t>Exposures under FIRB</t>
  </si>
  <si>
    <t>Central governments and central banks</t>
  </si>
  <si>
    <t xml:space="preserve">Corporates </t>
  </si>
  <si>
    <t>of which SMEs</t>
  </si>
  <si>
    <t>of which  Specialised lending</t>
  </si>
  <si>
    <t>Exposures under AIRB</t>
  </si>
  <si>
    <t xml:space="preserve">  </t>
  </si>
  <si>
    <t>of Corporates - which SMEs</t>
  </si>
  <si>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</si>
  <si>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</si>
  <si>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</si>
  <si>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</si>
  <si>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</si>
  <si>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</si>
  <si>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 xml:space="preserve">Total exposures
</t>
  </si>
  <si>
    <t>Credit risk Mitigation techniques</t>
  </si>
  <si>
    <t>Credit risk Mitigation methods in the calculation of RWEAs</t>
  </si>
  <si>
    <t>Funded credit 
Protection (FCP)</t>
  </si>
  <si>
    <t xml:space="preserve"> Unfunded credit 
Protection (UFCP)</t>
  </si>
  <si>
    <r>
      <rPr>
        <b/>
        <sz val="10"/>
        <color theme="1"/>
        <rFont val="Calibri"/>
        <family val="2"/>
        <scheme val="minor"/>
      </rPr>
      <t xml:space="preserve">RWEA without substitution effects
</t>
    </r>
    <r>
      <rPr>
        <sz val="10"/>
        <color theme="1"/>
        <rFont val="Calibri"/>
        <family val="2"/>
        <scheme val="minor"/>
      </rPr>
      <t xml:space="preserve">(reduction effects only)
</t>
    </r>
  </si>
  <si>
    <r>
      <t xml:space="preserve">RWEA with substitution effects
</t>
    </r>
    <r>
      <rPr>
        <sz val="10"/>
        <color theme="1"/>
        <rFont val="Calibri"/>
        <family val="2"/>
        <scheme val="minor"/>
      </rPr>
      <t>(both reduction and sustitution effects)</t>
    </r>
    <r>
      <rPr>
        <b/>
        <sz val="10"/>
        <color theme="1"/>
        <rFont val="Calibri"/>
        <family val="2"/>
        <scheme val="minor"/>
      </rPr>
      <t xml:space="preserve">
</t>
    </r>
  </si>
  <si>
    <r>
      <t xml:space="preserve"> 
Part of exposures covered by </t>
    </r>
    <r>
      <rPr>
        <b/>
        <sz val="10"/>
        <color theme="1"/>
        <rFont val="Calibri"/>
        <family val="2"/>
        <scheme val="minor"/>
      </rPr>
      <t>Financial Collaterals (%</t>
    </r>
    <r>
      <rPr>
        <sz val="10"/>
        <color theme="1"/>
        <rFont val="Calibri"/>
        <family val="2"/>
        <scheme val="minor"/>
      </rPr>
      <t>)</t>
    </r>
  </si>
  <si>
    <r>
      <t xml:space="preserve">Part of exposures covered by </t>
    </r>
    <r>
      <rPr>
        <b/>
        <sz val="10"/>
        <color theme="1"/>
        <rFont val="Calibri"/>
        <family val="2"/>
        <scheme val="minor"/>
      </rPr>
      <t>Other eligible collaterals (%)</t>
    </r>
  </si>
  <si>
    <r>
      <t xml:space="preserve">Part of exposures covered by </t>
    </r>
    <r>
      <rPr>
        <b/>
        <sz val="10"/>
        <color theme="1"/>
        <rFont val="Calibri"/>
        <family val="2"/>
        <scheme val="minor"/>
      </rPr>
      <t>Other funded credit protection (%)</t>
    </r>
  </si>
  <si>
    <r>
      <t xml:space="preserve">
Part of exposures covered by </t>
    </r>
    <r>
      <rPr>
        <b/>
        <sz val="10"/>
        <color theme="1"/>
        <rFont val="Calibri"/>
        <family val="2"/>
        <scheme val="minor"/>
      </rPr>
      <t>Guarantees (%)</t>
    </r>
  </si>
  <si>
    <r>
      <t xml:space="preserve">Part of exposures covered by </t>
    </r>
    <r>
      <rPr>
        <b/>
        <sz val="10"/>
        <color theme="1"/>
        <rFont val="Calibri"/>
        <family val="2"/>
        <scheme val="minor"/>
      </rPr>
      <t>Credit Derivatives (%)</t>
    </r>
  </si>
  <si>
    <r>
      <t xml:space="preserve">Part of exposures covered by </t>
    </r>
    <r>
      <rPr>
        <b/>
        <sz val="10"/>
        <color theme="1"/>
        <rFont val="Calibri"/>
        <family val="2"/>
        <scheme val="minor"/>
      </rPr>
      <t>Immovable property Collaterals (%</t>
    </r>
    <r>
      <rPr>
        <sz val="10"/>
        <color theme="1"/>
        <rFont val="Calibri"/>
        <family val="2"/>
        <scheme val="minor"/>
      </rPr>
      <t>)</t>
    </r>
  </si>
  <si>
    <r>
      <t xml:space="preserve">Part of exposures covered by </t>
    </r>
    <r>
      <rPr>
        <b/>
        <sz val="10"/>
        <color theme="1"/>
        <rFont val="Calibri"/>
        <family val="2"/>
        <scheme val="minor"/>
      </rPr>
      <t>Receivables (%</t>
    </r>
    <r>
      <rPr>
        <sz val="10"/>
        <color theme="1"/>
        <rFont val="Calibri"/>
        <family val="2"/>
        <scheme val="minor"/>
      </rPr>
      <t>)</t>
    </r>
  </si>
  <si>
    <r>
      <t xml:space="preserve">Part of exposures covered by </t>
    </r>
    <r>
      <rPr>
        <b/>
        <sz val="10"/>
        <color theme="1"/>
        <rFont val="Calibri"/>
        <family val="2"/>
        <scheme val="minor"/>
      </rPr>
      <t>Other physical collateral (%</t>
    </r>
    <r>
      <rPr>
        <sz val="10"/>
        <color theme="1"/>
        <rFont val="Calibri"/>
        <family val="2"/>
        <scheme val="minor"/>
      </rPr>
      <t>)</t>
    </r>
  </si>
  <si>
    <r>
      <t xml:space="preserve">Part of exposures covered by </t>
    </r>
    <r>
      <rPr>
        <b/>
        <sz val="10"/>
        <color theme="1"/>
        <rFont val="Calibri"/>
        <family val="2"/>
        <scheme val="minor"/>
      </rPr>
      <t>Cash on deposit (%)</t>
    </r>
  </si>
  <si>
    <r>
      <t>Part of exposures covered by</t>
    </r>
    <r>
      <rPr>
        <b/>
        <sz val="10"/>
        <color theme="1"/>
        <rFont val="Calibri"/>
        <family val="2"/>
        <scheme val="minor"/>
      </rPr>
      <t xml:space="preserve"> Life insurance policies (%)</t>
    </r>
  </si>
  <si>
    <r>
      <t xml:space="preserve">Part of exposures covered by </t>
    </r>
    <r>
      <rPr>
        <b/>
        <sz val="10"/>
        <color theme="1"/>
        <rFont val="Calibri"/>
        <family val="2"/>
        <scheme val="minor"/>
      </rPr>
      <t>Instruments held by a third party (%)</t>
    </r>
  </si>
  <si>
    <t>Of which Corporates – SMEs</t>
  </si>
  <si>
    <t>Of which Corporates – Specialised lending</t>
  </si>
  <si>
    <t>3.3</t>
  </si>
  <si>
    <t>Of which Corporates – Other</t>
  </si>
  <si>
    <t>Of which Retail –  Immovable property SMEs</t>
  </si>
  <si>
    <t>Of which Retail – Immovable property non-SMEs</t>
  </si>
  <si>
    <t>Of which Retail – Qualifying revolving</t>
  </si>
  <si>
    <t>Of which Retail – Other SMEs</t>
  </si>
  <si>
    <t>Of which Retail – Other non-SMEs</t>
  </si>
  <si>
    <t>F-IRB</t>
  </si>
  <si>
    <t xml:space="preserve">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</si>
  <si>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</si>
  <si>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</si>
  <si>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</si>
  <si>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</si>
  <si>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</si>
  <si>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</si>
  <si>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</si>
  <si>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</si>
  <si>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</si>
  <si>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</si>
  <si>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Exposure class</t>
  </si>
  <si>
    <t>Number of obligors at the end of previous year</t>
  </si>
  <si>
    <t>Observed average default rate (%)</t>
  </si>
  <si>
    <t>Exposures weighted average PD (%)</t>
  </si>
  <si>
    <t>Average PD (%)</t>
  </si>
  <si>
    <t>Average
historical
annual
default rate (%)</t>
  </si>
  <si>
    <t>Of which number of
obligors which defaulted in the year</t>
  </si>
  <si>
    <t>average PD</t>
  </si>
  <si>
    <t>0,03 % - 30,00 %</t>
  </si>
  <si>
    <t>Corporates - Specialiced Lending</t>
  </si>
  <si>
    <t>Retail - Secured by immovable property</t>
  </si>
  <si>
    <t>0,20 % - 40,00 %</t>
  </si>
  <si>
    <t>Retail - Other</t>
  </si>
  <si>
    <t>External rating
equivalent</t>
  </si>
  <si>
    <t>Template EU CR10.1</t>
  </si>
  <si>
    <t>Specialised lending : Project finance (Slotting approach)</t>
  </si>
  <si>
    <t>Regulatory categories</t>
  </si>
  <si>
    <t>Remaining maturity</t>
  </si>
  <si>
    <t>On-balancesheet exposure</t>
  </si>
  <si>
    <t>Off-balancesheet exposure</t>
  </si>
  <si>
    <t>Category 1</t>
  </si>
  <si>
    <t>Less than 2.5 years</t>
  </si>
  <si>
    <t>Equal to or more than 2.5 years</t>
  </si>
  <si>
    <t>Category 2</t>
  </si>
  <si>
    <t>Category 3</t>
  </si>
  <si>
    <t>Category 4</t>
  </si>
  <si>
    <t>Category 5</t>
  </si>
  <si>
    <t>-</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</si>
  <si>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</si>
  <si>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</si>
  <si>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</si>
  <si>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</si>
  <si>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</si>
  <si>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</si>
  <si>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Template EU CR10.5</t>
  </si>
  <si>
    <t>Equity exposures under the simple risk-weighted approach</t>
  </si>
  <si>
    <t>Categories</t>
  </si>
  <si>
    <t>Private equity exposures</t>
  </si>
  <si>
    <t>Exchange-traded equity exposures</t>
  </si>
  <si>
    <t>Other equity exposures</t>
  </si>
  <si>
    <t>Notional</t>
  </si>
  <si>
    <t>Replacement cost/current market value</t>
  </si>
  <si>
    <t>Potential future credit exposure</t>
  </si>
  <si>
    <t>EEPE</t>
  </si>
  <si>
    <t>Multiplier</t>
  </si>
  <si>
    <t>EAD post CRM</t>
  </si>
  <si>
    <t>Mark to market</t>
  </si>
  <si>
    <t>Original exposure</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</si>
  <si>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</si>
  <si>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</si>
  <si>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</si>
  <si>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</si>
  <si>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</si>
  <si>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</si>
  <si>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</si>
  <si>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RWEA</t>
  </si>
  <si>
    <t>Total transactions subject to the Advanced method</t>
  </si>
  <si>
    <t xml:space="preserve">   (i) VaR component (including the 3× multiplier)</t>
  </si>
  <si>
    <t xml:space="preserve">   (ii) stressed VaR component (including the 3× multiplier)</t>
  </si>
  <si>
    <t>Transactions subject to the Standardised method</t>
  </si>
  <si>
    <t>EU4</t>
  </si>
  <si>
    <r>
      <rPr>
        <sz val="10"/>
        <rFont val="Calibri"/>
        <family val="2"/>
        <scheme val="minor"/>
      </rPr>
      <t>Transactions subject to the Alternative approach (Based on the Original Exposure Method</t>
    </r>
    <r>
      <rPr>
        <u/>
        <sz val="10"/>
        <rFont val="Calibri"/>
        <family val="2"/>
        <scheme val="minor"/>
      </rPr>
      <t>)</t>
    </r>
  </si>
  <si>
    <t xml:space="preserve">Total transactions subject to own funds requirements for CVA risk </t>
  </si>
  <si>
    <t>Exposure classes</t>
  </si>
  <si>
    <t xml:space="preserve">Total exposure value </t>
  </si>
  <si>
    <t xml:space="preserve">Regional government or local authorities </t>
  </si>
  <si>
    <t>PD scale</t>
  </si>
  <si>
    <t>Density of risk weighted exposure amounts</t>
  </si>
  <si>
    <t>1 … x</t>
  </si>
  <si>
    <t>Exposure class X</t>
  </si>
  <si>
    <t>0.00 to &lt;0.15</t>
  </si>
  <si>
    <t>0.15 to &lt;0.25</t>
  </si>
  <si>
    <t>0.25 to &lt;0.50</t>
  </si>
  <si>
    <t>0.50 to &lt;0.75</t>
  </si>
  <si>
    <t>0.75 to &lt;2.50</t>
  </si>
  <si>
    <t>2.50 to &lt;10.00</t>
  </si>
  <si>
    <t>10.00 to &lt;100.00</t>
  </si>
  <si>
    <t>100.00 (Default)</t>
  </si>
  <si>
    <t>x</t>
  </si>
  <si>
    <t>Sub-total (Exposure class X)</t>
  </si>
  <si>
    <t>y</t>
  </si>
  <si>
    <t>Total (all CCR relevant exposure classes)</t>
  </si>
  <si>
    <t>Gross positive fair value or net carrying amount</t>
  </si>
  <si>
    <t>Netting benefits</t>
  </si>
  <si>
    <t>Netted current credit exposure</t>
  </si>
  <si>
    <t>Collateral held</t>
  </si>
  <si>
    <t>Net credit exposure</t>
  </si>
  <si>
    <t>Derivatives</t>
  </si>
  <si>
    <t>SFTs</t>
  </si>
  <si>
    <t>Cross-product netting</t>
  </si>
  <si>
    <t>Collateral used in derivative transactions</t>
  </si>
  <si>
    <t>Collateral used in SFTs</t>
  </si>
  <si>
    <t>Fair value of collateral received</t>
  </si>
  <si>
    <t>Fair value of posted collateral</t>
  </si>
  <si>
    <t>Segregated</t>
  </si>
  <si>
    <t>Unsegregated</t>
  </si>
  <si>
    <t>Protection bought</t>
  </si>
  <si>
    <t>Protection sold</t>
  </si>
  <si>
    <t>Notionals</t>
  </si>
  <si>
    <t>Single-name credit default swaps</t>
  </si>
  <si>
    <t>Index credit default swaps</t>
  </si>
  <si>
    <t>Total return swaps</t>
  </si>
  <si>
    <t>Credit options</t>
  </si>
  <si>
    <t>Other credit derivatives</t>
  </si>
  <si>
    <t>Total notionals</t>
  </si>
  <si>
    <t>Fair values</t>
  </si>
  <si>
    <t>Positive fair value (asset)</t>
  </si>
  <si>
    <t>Negative fair value (liability)</t>
  </si>
  <si>
    <t>RWEA as at the end of the previous reporting period</t>
  </si>
  <si>
    <t>Asset size</t>
  </si>
  <si>
    <t>Credit quality of counterparties</t>
  </si>
  <si>
    <t>Model updates (IMM only)</t>
  </si>
  <si>
    <t>Methodology and policy (IMM only)</t>
  </si>
  <si>
    <t>Acquisitions and disposals</t>
  </si>
  <si>
    <t>Foreign exchange movements</t>
  </si>
  <si>
    <t>Other</t>
  </si>
  <si>
    <t>RWEA as at the end of the current reporting period</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</si>
  <si>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</si>
  <si>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</si>
  <si>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</si>
  <si>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</si>
  <si>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</si>
  <si>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</si>
  <si>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</si>
  <si>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</si>
  <si>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</si>
  <si>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</si>
  <si>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</si>
  <si>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</si>
  <si>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</si>
  <si>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</si>
  <si>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</si>
  <si>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</si>
  <si>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</si>
  <si>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</si>
  <si>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</si>
  <si>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</si>
  <si>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</si>
  <si>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</si>
  <si>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</si>
  <si>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</si>
  <si>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</si>
  <si>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</si>
  <si>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</si>
  <si>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</si>
  <si>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</si>
  <si>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</si>
  <si>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</si>
  <si>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</si>
  <si>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</si>
  <si>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</si>
  <si>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</si>
  <si>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</si>
  <si>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</si>
  <si>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</si>
  <si>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</si>
  <si>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</si>
  <si>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</si>
  <si>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</si>
  <si>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</si>
  <si>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</si>
  <si>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</si>
  <si>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</si>
  <si>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1250%/
deductions</t>
  </si>
  <si>
    <t xml:space="preserve">Traditional transactions </t>
  </si>
  <si>
    <t xml:space="preserve">   Securitisation</t>
  </si>
  <si>
    <t xml:space="preserve">       Retail underlying</t>
  </si>
  <si>
    <t xml:space="preserve">       Of which STS</t>
  </si>
  <si>
    <t xml:space="preserve">       Wholesale</t>
  </si>
  <si>
    <t xml:space="preserve">   Re-securitisation</t>
  </si>
  <si>
    <t xml:space="preserve">Synthetic transactions </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</si>
  <si>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</si>
  <si>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</si>
  <si>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</si>
  <si>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</si>
  <si>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</si>
  <si>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</si>
  <si>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</si>
  <si>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</si>
  <si>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</si>
  <si>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</si>
  <si>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</si>
  <si>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</si>
  <si>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</si>
  <si>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</si>
  <si>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</si>
  <si>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</si>
  <si>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r>
      <t xml:space="preserve">Securitisation </t>
    </r>
    <r>
      <rPr>
        <sz val="10"/>
        <color theme="1"/>
        <rFont val="Calibri"/>
        <family val="2"/>
        <scheme val="minor"/>
      </rPr>
      <t>(specific risk)</t>
    </r>
  </si>
  <si>
    <t>Own funds requirements</t>
  </si>
  <si>
    <r>
      <t>VaR</t>
    </r>
    <r>
      <rPr>
        <sz val="10"/>
        <color theme="1"/>
        <rFont val="Calibri"/>
        <family val="2"/>
        <scheme val="minor"/>
      </rPr>
      <t xml:space="preserve"> (higher of values a and b)</t>
    </r>
  </si>
  <si>
    <t>(a)</t>
  </si>
  <si>
    <t xml:space="preserve">Previous day’s VaR (VaRt-1) </t>
  </si>
  <si>
    <t>(b)</t>
  </si>
  <si>
    <t>Multiplication factor (mc)  x average of previous 60 working days (VaRavg)</t>
  </si>
  <si>
    <r>
      <t xml:space="preserve">SVaR </t>
    </r>
    <r>
      <rPr>
        <sz val="10"/>
        <color theme="1"/>
        <rFont val="Calibri"/>
        <family val="2"/>
        <scheme val="minor"/>
      </rPr>
      <t>(higher of values a and b)</t>
    </r>
  </si>
  <si>
    <t>Latest available SVaR (SVaRt-1))</t>
  </si>
  <si>
    <t>Multiplication factor (ms)  x average of previous 60 working days (sVaRavg)</t>
  </si>
  <si>
    <r>
      <t xml:space="preserve">IRC </t>
    </r>
    <r>
      <rPr>
        <sz val="10"/>
        <color theme="1"/>
        <rFont val="Calibri"/>
        <family val="2"/>
        <scheme val="minor"/>
      </rPr>
      <t>(higher of values a and b)</t>
    </r>
  </si>
  <si>
    <t>Most recent IRC measure</t>
  </si>
  <si>
    <t>12 weeks average IRC measure</t>
  </si>
  <si>
    <r>
      <rPr>
        <b/>
        <sz val="10"/>
        <color theme="1"/>
        <rFont val="Calibri"/>
        <family val="2"/>
        <scheme val="minor"/>
      </rPr>
      <t xml:space="preserve">Comprehensive risk measure </t>
    </r>
    <r>
      <rPr>
        <sz val="10"/>
        <color theme="1"/>
        <rFont val="Calibri"/>
        <family val="2"/>
        <scheme val="minor"/>
      </rPr>
      <t>(higher of values a, b and c)</t>
    </r>
  </si>
  <si>
    <t>Most recent risk measure of comprehensive risk measure</t>
  </si>
  <si>
    <t>12 weeks average of comprehensive risk measure</t>
  </si>
  <si>
    <t>(c)</t>
  </si>
  <si>
    <t>Comprehensive risk measure Floor</t>
  </si>
  <si>
    <t xml:space="preserve">Other </t>
  </si>
  <si>
    <t>VaR</t>
  </si>
  <si>
    <t>SVaR</t>
  </si>
  <si>
    <t>IRC</t>
  </si>
  <si>
    <t>Comprehensive risk measure</t>
  </si>
  <si>
    <t>Total RWAs</t>
  </si>
  <si>
    <t xml:space="preserve">RWAs at previous period end </t>
  </si>
  <si>
    <t>1a</t>
  </si>
  <si>
    <t>Regulatory adjustment</t>
  </si>
  <si>
    <t>1b</t>
  </si>
  <si>
    <t xml:space="preserve">RWAs at the previous quarter-end (end of the day) </t>
  </si>
  <si>
    <t xml:space="preserve">Movement in risk levels </t>
  </si>
  <si>
    <t xml:space="preserve">Model updates/changes </t>
  </si>
  <si>
    <t>Methodology and policy</t>
  </si>
  <si>
    <t xml:space="preserve">Acquisitions and disposals </t>
  </si>
  <si>
    <t xml:space="preserve">Foreign exchange movements </t>
  </si>
  <si>
    <t>8a</t>
  </si>
  <si>
    <t xml:space="preserve">RWAs at the end of the disclosure period (end of the day) </t>
  </si>
  <si>
    <t>8b</t>
  </si>
  <si>
    <t xml:space="preserve">RWAs at the end of the disclosure period </t>
  </si>
  <si>
    <t xml:space="preserve">VaR (10 day 99%) </t>
  </si>
  <si>
    <t>Maximum value</t>
  </si>
  <si>
    <t>Average value</t>
  </si>
  <si>
    <t xml:space="preserve">Minimum value </t>
  </si>
  <si>
    <t>Period end</t>
  </si>
  <si>
    <t>SVaR (10 day 99%)</t>
  </si>
  <si>
    <t>IRC (99.9%)</t>
  </si>
  <si>
    <t xml:space="preserve">Comprehensive risk measure (99.9%) </t>
  </si>
  <si>
    <t>Banking activities</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</si>
  <si>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</si>
  <si>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</si>
  <si>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</si>
  <si>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</si>
  <si>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</si>
  <si>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</si>
  <si>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</si>
  <si>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</si>
  <si>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</si>
  <si>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 xml:space="preserve">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</si>
  <si>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</si>
  <si>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</si>
  <si>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</si>
  <si>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</si>
  <si>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</si>
  <si>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</si>
  <si>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</si>
  <si>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</si>
  <si>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</si>
  <si>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</si>
  <si>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</si>
  <si>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</si>
  <si>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</si>
  <si>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</si>
  <si>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</si>
  <si>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</si>
  <si>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</si>
  <si>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</si>
  <si>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</si>
  <si>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</si>
  <si>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</si>
  <si>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</si>
  <si>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</si>
  <si>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</si>
  <si>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</si>
  <si>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</si>
  <si>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</si>
  <si>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</si>
  <si>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</si>
  <si>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</si>
  <si>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</si>
  <si>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</si>
  <si>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</si>
  <si>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</si>
  <si>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</si>
  <si>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</si>
  <si>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</si>
  <si>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</si>
  <si>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</si>
  <si>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</si>
  <si>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 xml:space="preserve">Deferred remuneration </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</si>
  <si>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</si>
  <si>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</si>
  <si>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</si>
  <si>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</si>
  <si>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</si>
  <si>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</si>
  <si>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</si>
  <si>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</si>
  <si>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</si>
  <si>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</si>
  <si>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</si>
  <si>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</si>
  <si>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Shares or equivalent ownership interests</t>
  </si>
  <si>
    <t xml:space="preserve">Share-linked instruments or equivalent non-cash instruments </t>
  </si>
  <si>
    <t>Other instruments</t>
  </si>
  <si>
    <t>Other forms</t>
  </si>
  <si>
    <t>MB Management function</t>
  </si>
  <si>
    <t>Total amount</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</si>
  <si>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</si>
  <si>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</si>
  <si>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</si>
  <si>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</si>
  <si>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</si>
  <si>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</si>
  <si>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</si>
  <si>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</si>
  <si>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</si>
  <si>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</si>
  <si>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</si>
  <si>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</si>
  <si>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</si>
  <si>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</si>
  <si>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</si>
  <si>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</si>
  <si>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</si>
  <si>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</si>
  <si>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</si>
  <si>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</si>
  <si>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</si>
  <si>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</si>
  <si>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</si>
  <si>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</si>
  <si>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</si>
  <si>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</si>
  <si>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</si>
  <si>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</si>
  <si>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</si>
  <si>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</si>
  <si>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</si>
  <si>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</si>
  <si>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</si>
  <si>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</si>
  <si>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</si>
  <si>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</si>
  <si>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</si>
  <si>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</si>
  <si>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</si>
  <si>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</si>
  <si>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</si>
  <si>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</si>
  <si>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</si>
  <si>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</si>
  <si>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</si>
  <si>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</si>
  <si>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</si>
  <si>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</si>
  <si>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</si>
  <si>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</si>
  <si>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230</t>
  </si>
  <si>
    <t>Other collateral received</t>
  </si>
  <si>
    <t>240</t>
  </si>
  <si>
    <t>Own debt securities issued other than own covered bonds or securitisations</t>
  </si>
  <si>
    <t xml:space="preserve"> Own covered bonds and asset-backed securities issued and not yet pledged</t>
  </si>
  <si>
    <t xml:space="preserve">TOTAL ASSETS, COLLATERAL RECEIVED AND OWN DEBT SECURITIES ISSUED </t>
  </si>
  <si>
    <t>Matching liabilities, contingent liabilities or securities lent</t>
  </si>
  <si>
    <t>Assets, collateral received and own
debt securities issued other than covered bonds and securitisations encumbered</t>
  </si>
  <si>
    <t>Carrying amount of selected financial liabilities</t>
  </si>
  <si>
    <t>011</t>
  </si>
  <si>
    <t>of which: Derivatives</t>
  </si>
  <si>
    <t>012</t>
  </si>
  <si>
    <t>of which: Deposits</t>
  </si>
  <si>
    <t>013</t>
  </si>
  <si>
    <t>014</t>
  </si>
  <si>
    <t>of which: Debt securities issued</t>
  </si>
  <si>
    <t>015</t>
  </si>
  <si>
    <t>of which: Covered bonds</t>
  </si>
  <si>
    <t>13</t>
  </si>
  <si>
    <t>Data not available</t>
  </si>
  <si>
    <t xml:space="preserve">      of which: Central banks</t>
  </si>
  <si>
    <t>CR2-A</t>
  </si>
  <si>
    <t>Changes in the stock of general and specific credit risk adjustments</t>
  </si>
  <si>
    <t xml:space="preserve">Countries with no set countercyclical buffer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</si>
</sst>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
    <numFmt numFmtId="166" formatCode="_ * #,##0.00_ ;_ * \-#,##0.00_ ;_ * &quot;-&quot;??_ ;_ @_ "/>
    <numFmt numFmtId="167" formatCode="_ * #,##0_ ;_ * \-#,##0_ ;_ * &quot;-&quot;??_ ;_ @_ "/>
    <numFmt numFmtId="168" formatCode="_-* #,##0.0_-;\-* #,##0.0_-;_-* &quot;-&quot;??_-;_-@_-"/>
  </numFmts>
  <fonts count="50" x14ac:knownFonts="1">
    <font>
      <sz val="10"/>
      <color theme="1"/>
      <name val="Calibri"/>
      <family val="2"/>
    </font>
    <font>
      <sz val="10"/>
      <color theme="1"/>
      <name val="Calibri"/>
      <family val="2"/>
      <scheme val="minor"/>
    </font>
    <font>
      <sz val="10"/>
      <color theme="1"/>
      <name val="Calibri"/>
      <family val="2"/>
    </font>
    <font>
      <b/>
      <sz val="10"/>
      <color theme="1"/>
      <name val="Calibri"/>
      <family val="2"/>
    </font>
    <font>
      <sz val="10"/>
      <name val="Arial"/>
      <family val="2"/>
    </font>
    <font>
      <sz val="11"/>
      <color theme="1"/>
      <name val="Calibri"/>
      <family val="2"/>
      <charset val="238"/>
      <scheme val="minor"/>
    </font>
    <font>
      <i/>
      <strike/>
      <sz val="11"/>
      <color rgb="FFFF0000"/>
      <name val="Calibri"/>
      <family val="2"/>
      <scheme val="minor"/>
    </font>
    <font>
      <b/>
      <sz val="10"/>
      <color rgb="FF2F5773"/>
      <name val="Calibri"/>
      <family val="2"/>
      <scheme val="minor"/>
    </font>
    <font>
      <sz val="11"/>
      <color theme="1"/>
      <name val="Calibri"/>
      <family val="2"/>
      <scheme val="minor"/>
    </font>
    <font>
      <b/>
      <sz val="10"/>
      <color theme="1"/>
      <name val="Calibri"/>
      <family val="2"/>
      <scheme val="minor"/>
    </font>
    <font>
      <b/>
      <sz val="10"/>
      <name val="Calibri"/>
      <family val="2"/>
      <scheme val="minor"/>
    </font>
    <font>
      <b/>
      <sz val="10"/>
      <name val="Arial"/>
      <family val="2"/>
    </font>
    <font>
      <b/>
      <sz val="12"/>
      <name val="Arial"/>
      <family val="2"/>
    </font>
    <font>
      <sz val="10"/>
      <name val="Calibri"/>
      <family val="2"/>
      <scheme val="minor"/>
    </font>
    <font>
      <b/>
      <u/>
      <sz val="16"/>
      <color theme="5"/>
      <name val="Calibri"/>
      <family val="2"/>
      <scheme val="minor"/>
    </font>
    <font>
      <b/>
      <u/>
      <sz val="16"/>
      <color theme="5"/>
      <name val="Calibri"/>
      <family val="2"/>
    </font>
    <font>
      <sz val="10"/>
      <color rgb="FF000000"/>
      <name val="Calibri"/>
      <family val="2"/>
      <scheme val="minor"/>
    </font>
    <font>
      <i/>
      <sz val="10"/>
      <color rgb="FF000000"/>
      <name val="Calibri"/>
      <family val="2"/>
      <scheme val="minor"/>
    </font>
    <font>
      <b/>
      <sz val="10"/>
      <color rgb="FF000000"/>
      <name val="Calibri"/>
      <family val="2"/>
      <scheme val="minor"/>
    </font>
    <font>
      <i/>
      <sz val="10"/>
      <color rgb="FFAA322F"/>
      <name val="Calibri"/>
      <family val="2"/>
      <scheme val="minor"/>
    </font>
    <font>
      <b/>
      <sz val="10"/>
      <color rgb="FFAA322F"/>
      <name val="Calibri"/>
      <family val="2"/>
      <scheme val="minor"/>
    </font>
    <font>
      <sz val="10"/>
      <color rgb="FFFF0000"/>
      <name val="Calibri"/>
      <family val="2"/>
      <scheme val="minor"/>
    </font>
    <font>
      <i/>
      <sz val="10"/>
      <color theme="1"/>
      <name val="Calibri"/>
      <family val="2"/>
      <scheme val="minor"/>
    </font>
    <font>
      <i/>
      <sz val="10"/>
      <name val="Calibri"/>
      <family val="2"/>
      <scheme val="minor"/>
    </font>
    <font>
      <b/>
      <i/>
      <sz val="10"/>
      <name val="Calibri"/>
      <family val="2"/>
      <scheme val="minor"/>
    </font>
    <font>
      <sz val="10"/>
      <color theme="1"/>
      <name val="Calibri"/>
      <family val="2"/>
      <scheme val="minor"/>
    </font>
    <font>
      <strike/>
      <sz val="10"/>
      <name val="Calibri"/>
      <family val="2"/>
      <scheme val="minor"/>
    </font>
    <font>
      <u/>
      <sz val="10"/>
      <color rgb="FF008080"/>
      <name val="Calibri"/>
      <family val="2"/>
      <scheme val="minor"/>
    </font>
    <font>
      <i/>
      <sz val="10"/>
      <color theme="9" tint="-0.249977111117893"/>
      <name val="Calibri"/>
      <family val="2"/>
      <scheme val="minor"/>
    </font>
    <font>
      <b/>
      <i/>
      <sz val="10"/>
      <color theme="1"/>
      <name val="Calibri"/>
      <family val="2"/>
      <scheme val="minor"/>
    </font>
    <font>
      <strike/>
      <sz val="10"/>
      <color rgb="FFFF0000"/>
      <name val="Calibri"/>
      <family val="2"/>
      <scheme val="minor"/>
    </font>
    <font>
      <sz val="10"/>
      <color rgb="FF1F497D"/>
      <name val="Calibri"/>
      <family val="2"/>
      <scheme val="minor"/>
    </font>
    <font>
      <u/>
      <sz val="10"/>
      <name val="Calibri"/>
      <family val="2"/>
      <scheme val="minor"/>
    </font>
    <font>
      <sz val="10"/>
      <color theme="0" tint="-0.499984740745262"/>
      <name val="Calibri"/>
      <family val="2"/>
      <scheme val="minor"/>
    </font>
    <font>
      <i/>
      <u/>
      <sz val="10"/>
      <name val="Calibri"/>
      <family val="2"/>
      <scheme val="minor"/>
    </font>
    <font>
      <sz val="10"/>
      <color indexed="8"/>
      <name val="Calibri"/>
      <family val="2"/>
      <scheme val="minor"/>
    </font>
    <font>
      <b/>
      <strike/>
      <sz val="10"/>
      <color rgb="FFFF0000"/>
      <name val="Calibri"/>
      <family val="2"/>
      <scheme val="minor"/>
    </font>
    <font>
      <u/>
      <sz val="10"/>
      <color theme="1"/>
      <name val="Calibri"/>
      <family val="2"/>
    </font>
    <font>
      <sz val="10"/>
      <color theme="0"/>
      <name val="Calibri"/>
      <family val="2"/>
      <scheme val="minor"/>
    </font>
    <font>
      <b/>
      <sz val="20"/>
      <color theme="0"/>
      <name val="Calibri"/>
      <family val="2"/>
      <scheme val="minor"/>
    </font>
    <font>
      <sz val="12"/>
      <color theme="0"/>
      <name val="Calibri"/>
      <family val="2"/>
      <scheme val="minor"/>
    </font>
    <font>
      <b/>
      <sz val="14"/>
      <color theme="4"/>
      <name val="Calibri"/>
      <family val="2"/>
      <scheme val="minor"/>
    </font>
    <font>
      <u/>
      <sz val="11"/>
      <color theme="10"/>
      <name val="Calibri"/>
      <family val="2"/>
      <scheme val="minor"/>
    </font>
    <font>
      <sz val="11"/>
      <color rgb="FF000000"/>
      <name val="Calibri"/>
      <family val="2"/>
    </font>
    <font>
      <b/>
      <u/>
      <sz val="16"/>
      <color rgb="FF005AA4"/>
      <name val="Calibri"/>
      <family val="2"/>
    </font>
    <font>
      <sz val="10"/>
      <color rgb="FF000000"/>
      <name val="Calibri"/>
      <family val="2"/>
    </font>
    <font>
      <i/>
      <sz val="10"/>
      <color rgb="FF000000"/>
      <name val="Calibri"/>
      <family val="2"/>
    </font>
    <font>
      <b/>
      <sz val="10"/>
      <color rgb="FF000000"/>
      <name val="Calibri"/>
      <family val="2"/>
    </font>
    <font>
      <u/>
      <sz val="10"/>
      <color theme="10"/>
      <name val="Calibri"/>
      <family val="2"/>
    </font>
    <font>
      <b/>
      <i/>
      <sz val="10"/>
      <color rgb="FF000000"/>
      <name val="Calibri"/>
      <family val="2"/>
    </font>
  </fonts>
  <fills count="26">
    <fill>
      <patternFill patternType="none"/>
    </fill>
    <fill>
      <patternFill patternType="gray125"/>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indexed="42"/>
        <bgColor indexed="64"/>
      </patternFill>
    </fill>
    <fill>
      <patternFill patternType="solid">
        <fgColor indexed="9"/>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808080"/>
        <bgColor rgb="FF000000"/>
      </patternFill>
    </fill>
    <fill>
      <patternFill patternType="solid">
        <fgColor rgb="FFFFFFFF"/>
        <bgColor rgb="FF000000"/>
      </patternFill>
    </fill>
    <fill>
      <patternFill patternType="solid">
        <fgColor rgb="FF595959"/>
        <bgColor rgb="FF000000"/>
      </patternFill>
    </fill>
    <fill>
      <patternFill patternType="solid">
        <fgColor rgb="FFBFBFBF"/>
        <bgColor rgb="FF000000"/>
      </patternFill>
    </fill>
  </fills>
  <borders count="2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right/>
      <top/>
      <bottom style="thin">
        <color rgb="FF000000"/>
      </bottom>
      <diagonal/>
    </border>
  </borders>
  <cellStyleXfs count="18">
    <xf numFmtId="0" fontId="0" fillId="0" borderId="0"/>
    <xf numFmtId="9" fontId="2" fillId="0" borderId="0" applyFont="0" applyFill="0" applyBorder="0" applyAlignment="0" applyProtection="0"/>
    <xf numFmtId="0" fontId="4" fillId="0" borderId="0">
      <alignment vertical="center"/>
    </xf>
    <xf numFmtId="3" fontId="4" fillId="12" borderId="2" applyFont="0">
      <alignment horizontal="right" vertical="center"/>
      <protection locked="0"/>
    </xf>
    <xf numFmtId="0" fontId="5" fillId="0" borderId="0"/>
    <xf numFmtId="0" fontId="4" fillId="0" borderId="0"/>
    <xf numFmtId="0" fontId="4" fillId="0" borderId="0"/>
    <xf numFmtId="0" fontId="4" fillId="0" borderId="0"/>
    <xf numFmtId="0" fontId="12" fillId="0" borderId="0" applyNumberFormat="0" applyFill="0" applyBorder="0" applyAlignment="0" applyProtection="0"/>
    <xf numFmtId="0" fontId="11" fillId="13" borderId="5" applyFont="0" applyBorder="0">
      <alignment horizontal="center" wrapText="1"/>
    </xf>
    <xf numFmtId="0" fontId="8" fillId="0" borderId="0"/>
    <xf numFmtId="0" fontId="37" fillId="0" borderId="0" applyNumberForma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0" fontId="42" fillId="0" borderId="0" applyNumberFormat="0" applyFill="0" applyBorder="0" applyAlignment="0" applyProtection="0"/>
    <xf numFmtId="43" fontId="8" fillId="0" borderId="0" applyFont="0" applyFill="0" applyBorder="0" applyAlignment="0" applyProtection="0"/>
    <xf numFmtId="0" fontId="48" fillId="0" borderId="0" applyNumberFormat="0" applyFill="0" applyBorder="0" applyAlignment="0" applyProtection="0"/>
    <xf numFmtId="43" fontId="2" fillId="0" borderId="0" applyFont="0" applyFill="0" applyBorder="0" applyAlignment="0" applyProtection="0"/>
  </cellStyleXfs>
  <cellXfs count="951">
    <xf numFmtId="0" fontId="0" fillId="0" borderId="0" xfId="0"/>
    <xf numFmtId="0" fontId="7" fillId="0" borderId="0" xfId="0" applyFont="1" applyAlignment="1">
      <alignment vertical="center"/>
    </xf>
    <xf numFmtId="0" fontId="9" fillId="0" borderId="10" xfId="0" applyFont="1" applyFill="1" applyBorder="1" applyAlignment="1">
      <alignment vertical="center" wrapText="1"/>
    </xf>
    <xf numFmtId="0" fontId="3" fillId="0" borderId="3" xfId="0" applyFont="1" applyBorder="1"/>
    <xf numFmtId="0" fontId="14" fillId="0" borderId="0" xfId="0" applyFont="1" applyProtection="1">
      <protection hidden="1"/>
    </xf>
    <xf numFmtId="0" fontId="15" fillId="0" borderId="0" xfId="0" applyFont="1"/>
    <xf numFmtId="0" fontId="16" fillId="0" borderId="2" xfId="0" applyFont="1" applyBorder="1" applyAlignment="1">
      <alignment vertical="center" wrapText="1"/>
    </xf>
    <xf numFmtId="0" fontId="16" fillId="0" borderId="2" xfId="0" applyFont="1" applyBorder="1" applyAlignment="1">
      <alignment horizontal="left" vertical="center" wrapText="1" indent="1"/>
    </xf>
    <xf numFmtId="0" fontId="18" fillId="0" borderId="2" xfId="0" applyFont="1" applyBorder="1" applyAlignment="1">
      <alignment horizontal="center" vertical="center" wrapText="1"/>
    </xf>
    <xf numFmtId="0" fontId="18" fillId="0" borderId="2" xfId="0" applyFont="1" applyBorder="1" applyAlignment="1">
      <alignment vertical="center" wrapText="1"/>
    </xf>
    <xf numFmtId="0" fontId="19" fillId="0" borderId="0" xfId="0" applyFont="1" applyBorder="1" applyAlignment="1">
      <alignment vertical="center" wrapText="1"/>
    </xf>
    <xf numFmtId="0" fontId="20" fillId="0" borderId="1"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9" fillId="3" borderId="2" xfId="0" applyFont="1" applyFill="1" applyBorder="1" applyAlignment="1">
      <alignment vertical="center" wrapText="1"/>
    </xf>
    <xf numFmtId="0" fontId="16" fillId="0" borderId="2" xfId="0" applyFont="1" applyBorder="1" applyAlignment="1">
      <alignment horizontal="justify" vertical="center" wrapText="1"/>
    </xf>
    <xf numFmtId="0" fontId="21" fillId="0" borderId="2" xfId="0" applyFont="1" applyBorder="1" applyAlignment="1">
      <alignment horizontal="center" vertical="center" wrapText="1"/>
    </xf>
    <xf numFmtId="0" fontId="13" fillId="0" borderId="5" xfId="0" applyFont="1" applyBorder="1" applyAlignment="1">
      <alignment vertical="center" wrapText="1"/>
    </xf>
    <xf numFmtId="0" fontId="13" fillId="0" borderId="2" xfId="0" applyFont="1" applyBorder="1" applyAlignment="1">
      <alignment horizontal="justify" vertical="center" wrapText="1"/>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10" fillId="0" borderId="2"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13"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8" fillId="0" borderId="0" xfId="0" applyFont="1" applyBorder="1" applyAlignment="1">
      <alignment vertical="center" wrapText="1"/>
    </xf>
    <xf numFmtId="0" fontId="16" fillId="0" borderId="2" xfId="0" applyFont="1" applyFill="1" applyBorder="1" applyAlignment="1">
      <alignment vertical="center" wrapText="1"/>
    </xf>
    <xf numFmtId="0" fontId="17" fillId="0" borderId="2" xfId="0" applyFont="1" applyFill="1" applyBorder="1" applyAlignment="1">
      <alignment vertical="center" wrapText="1"/>
    </xf>
    <xf numFmtId="0" fontId="25" fillId="0" borderId="0" xfId="0" applyFont="1"/>
    <xf numFmtId="0" fontId="9" fillId="0" borderId="2" xfId="0" applyFont="1" applyFill="1" applyBorder="1" applyAlignment="1">
      <alignment horizontal="center" vertical="center"/>
    </xf>
    <xf numFmtId="0" fontId="18" fillId="0" borderId="2" xfId="0" applyFont="1" applyFill="1" applyBorder="1" applyAlignment="1">
      <alignment vertical="center" wrapText="1"/>
    </xf>
    <xf numFmtId="0" fontId="13" fillId="0" borderId="2" xfId="0" applyFont="1" applyBorder="1" applyAlignment="1">
      <alignment horizontal="center" vertical="center"/>
    </xf>
    <xf numFmtId="0" fontId="13" fillId="6" borderId="2" xfId="0" applyFont="1" applyFill="1" applyBorder="1" applyAlignment="1">
      <alignment horizontal="center"/>
    </xf>
    <xf numFmtId="0" fontId="13" fillId="0" borderId="2" xfId="0" applyFont="1" applyFill="1" applyBorder="1"/>
    <xf numFmtId="0" fontId="14" fillId="0" borderId="0" xfId="0" applyFont="1"/>
    <xf numFmtId="0" fontId="30" fillId="0" borderId="2" xfId="0" applyFont="1" applyBorder="1"/>
    <xf numFmtId="0" fontId="13" fillId="0" borderId="0" xfId="0" applyFont="1" applyAlignment="1">
      <alignment vertical="center"/>
    </xf>
    <xf numFmtId="0" fontId="13" fillId="0" borderId="0" xfId="0" applyFont="1"/>
    <xf numFmtId="0" fontId="16" fillId="0" borderId="0" xfId="0" applyFont="1" applyFill="1" applyBorder="1" applyAlignment="1">
      <alignment vertical="center" wrapText="1"/>
    </xf>
    <xf numFmtId="0" fontId="23" fillId="0" borderId="2" xfId="0" applyFont="1" applyFill="1" applyBorder="1" applyAlignment="1">
      <alignment vertical="center" wrapText="1"/>
    </xf>
    <xf numFmtId="0" fontId="9" fillId="0" borderId="2" xfId="0" applyFont="1" applyFill="1" applyBorder="1" applyAlignment="1">
      <alignment vertical="center" wrapText="1"/>
    </xf>
    <xf numFmtId="0" fontId="18" fillId="0" borderId="2" xfId="0" applyFont="1" applyFill="1" applyBorder="1" applyAlignment="1">
      <alignment horizontal="center" vertical="center" wrapText="1"/>
    </xf>
    <xf numFmtId="0" fontId="16" fillId="0" borderId="7" xfId="0" applyFont="1" applyFill="1" applyBorder="1" applyAlignment="1">
      <alignment vertical="center" wrapText="1"/>
    </xf>
    <xf numFmtId="0" fontId="23" fillId="6" borderId="2" xfId="0" applyFont="1" applyFill="1" applyBorder="1" applyAlignment="1">
      <alignment vertical="center" wrapText="1"/>
    </xf>
    <xf numFmtId="0" fontId="17" fillId="6" borderId="2" xfId="0" applyFont="1" applyFill="1" applyBorder="1" applyAlignment="1">
      <alignment vertical="center" wrapText="1"/>
    </xf>
    <xf numFmtId="0" fontId="22" fillId="0" borderId="2" xfId="0" applyFont="1" applyFill="1" applyBorder="1" applyAlignment="1">
      <alignment vertical="center" wrapText="1"/>
    </xf>
    <xf numFmtId="0" fontId="13" fillId="0" borderId="7" xfId="0" applyFont="1" applyFill="1" applyBorder="1" applyAlignment="1">
      <alignment horizontal="left" vertical="center" wrapText="1"/>
    </xf>
    <xf numFmtId="0" fontId="31" fillId="0" borderId="7" xfId="0" applyFont="1" applyFill="1" applyBorder="1" applyAlignment="1">
      <alignment horizontal="left" vertical="center" wrapText="1" indent="3"/>
    </xf>
    <xf numFmtId="0" fontId="9" fillId="0" borderId="0" xfId="0" applyFont="1" applyFill="1"/>
    <xf numFmtId="0" fontId="10" fillId="0" borderId="2" xfId="0" applyFont="1" applyFill="1" applyBorder="1" applyAlignment="1">
      <alignment horizontal="center" wrapText="1"/>
    </xf>
    <xf numFmtId="0" fontId="9" fillId="0" borderId="2" xfId="0" applyFont="1" applyFill="1" applyBorder="1" applyAlignment="1">
      <alignment horizontal="center" wrapText="1"/>
    </xf>
    <xf numFmtId="0" fontId="10" fillId="0" borderId="2" xfId="0" applyFont="1" applyBorder="1" applyAlignment="1">
      <alignment vertical="center" wrapText="1"/>
    </xf>
    <xf numFmtId="0" fontId="13" fillId="0" borderId="14" xfId="0" applyFont="1" applyBorder="1" applyAlignment="1">
      <alignment vertical="center" wrapText="1"/>
    </xf>
    <xf numFmtId="0" fontId="10" fillId="0" borderId="2" xfId="0" applyFont="1" applyBorder="1" applyAlignment="1">
      <alignment vertical="center"/>
    </xf>
    <xf numFmtId="0" fontId="13" fillId="0" borderId="2" xfId="0" applyFont="1" applyBorder="1" applyAlignment="1">
      <alignment horizontal="center" vertical="top"/>
    </xf>
    <xf numFmtId="0" fontId="13" fillId="0" borderId="9" xfId="0" applyFont="1" applyBorder="1" applyAlignment="1">
      <alignment horizontal="center" vertical="center"/>
    </xf>
    <xf numFmtId="0" fontId="33" fillId="11" borderId="2" xfId="0" applyFont="1" applyFill="1" applyBorder="1" applyAlignment="1">
      <alignment vertical="center" wrapText="1"/>
    </xf>
    <xf numFmtId="0" fontId="33" fillId="11" borderId="9" xfId="0" applyFont="1" applyFill="1" applyBorder="1" applyAlignment="1">
      <alignment vertical="center" wrapText="1"/>
    </xf>
    <xf numFmtId="0" fontId="9" fillId="0" borderId="5" xfId="0" applyFont="1" applyBorder="1" applyAlignment="1">
      <alignment vertical="center" wrapText="1"/>
    </xf>
    <xf numFmtId="0" fontId="13" fillId="0" borderId="0" xfId="0" applyFont="1" applyAlignment="1">
      <alignment vertical="center" wrapText="1"/>
    </xf>
    <xf numFmtId="0" fontId="13" fillId="0" borderId="0" xfId="0" applyFont="1" applyBorder="1" applyAlignment="1">
      <alignment vertical="center" wrapText="1"/>
    </xf>
    <xf numFmtId="0" fontId="21" fillId="0" borderId="0" xfId="0" applyFont="1" applyBorder="1" applyAlignment="1">
      <alignment vertical="center" wrapText="1"/>
    </xf>
    <xf numFmtId="0" fontId="13" fillId="0" borderId="0" xfId="0" applyFont="1" applyAlignment="1">
      <alignment horizontal="center" vertical="center" wrapText="1"/>
    </xf>
    <xf numFmtId="0" fontId="13" fillId="0" borderId="0" xfId="0" applyFont="1" applyBorder="1" applyAlignment="1">
      <alignment horizontal="center" vertical="center"/>
    </xf>
    <xf numFmtId="0" fontId="13" fillId="0" borderId="0" xfId="0" applyFont="1" applyBorder="1" applyAlignment="1">
      <alignment horizontal="center" vertical="center" wrapText="1"/>
    </xf>
    <xf numFmtId="0" fontId="13" fillId="5" borderId="2" xfId="0" applyFont="1" applyFill="1" applyBorder="1" applyAlignment="1">
      <alignment vertical="center"/>
    </xf>
    <xf numFmtId="0" fontId="13" fillId="0" borderId="2" xfId="0" applyFont="1" applyBorder="1" applyAlignment="1">
      <alignment vertical="center"/>
    </xf>
    <xf numFmtId="0" fontId="13" fillId="19" borderId="2" xfId="0" applyFont="1" applyFill="1" applyBorder="1" applyAlignment="1">
      <alignment vertical="center"/>
    </xf>
    <xf numFmtId="0" fontId="13" fillId="0" borderId="0" xfId="0" applyFont="1" applyFill="1" applyBorder="1" applyAlignment="1">
      <alignment vertical="center"/>
    </xf>
    <xf numFmtId="0" fontId="13" fillId="0" borderId="1" xfId="0" applyFont="1" applyFill="1" applyBorder="1" applyAlignment="1">
      <alignment vertical="center"/>
    </xf>
    <xf numFmtId="0" fontId="13" fillId="0" borderId="3" xfId="0" applyFont="1" applyFill="1" applyBorder="1" applyAlignment="1">
      <alignment vertical="center"/>
    </xf>
    <xf numFmtId="0" fontId="13" fillId="0" borderId="4" xfId="0" applyFont="1" applyFill="1" applyBorder="1" applyAlignment="1">
      <alignment vertical="center"/>
    </xf>
    <xf numFmtId="0" fontId="13" fillId="0" borderId="9" xfId="0" applyFont="1" applyFill="1" applyBorder="1" applyAlignment="1">
      <alignment horizontal="center"/>
    </xf>
    <xf numFmtId="0" fontId="10" fillId="0" borderId="2" xfId="0" applyFont="1" applyFill="1" applyBorder="1" applyAlignment="1">
      <alignment horizontal="left" vertical="center"/>
    </xf>
    <xf numFmtId="0" fontId="13" fillId="0" borderId="10" xfId="0" applyFont="1" applyFill="1" applyBorder="1" applyAlignment="1">
      <alignment horizontal="left" wrapText="1"/>
    </xf>
    <xf numFmtId="0" fontId="13" fillId="0" borderId="2" xfId="0" applyFont="1" applyFill="1" applyBorder="1" applyAlignment="1"/>
    <xf numFmtId="0" fontId="13" fillId="0" borderId="2" xfId="0" applyFont="1" applyFill="1" applyBorder="1" applyAlignment="1">
      <alignment horizontal="left" wrapText="1"/>
    </xf>
    <xf numFmtId="0" fontId="13" fillId="0" borderId="5" xfId="0" applyFont="1" applyFill="1" applyBorder="1" applyAlignment="1">
      <alignment horizontal="left" wrapText="1"/>
    </xf>
    <xf numFmtId="0" fontId="13" fillId="0" borderId="5" xfId="0" applyFont="1" applyFill="1" applyBorder="1"/>
    <xf numFmtId="0" fontId="13" fillId="0" borderId="0" xfId="0" applyFont="1" applyFill="1"/>
    <xf numFmtId="0" fontId="13" fillId="0" borderId="0" xfId="0" applyFont="1" applyFill="1" applyAlignment="1">
      <alignment vertical="center"/>
    </xf>
    <xf numFmtId="9" fontId="13" fillId="0" borderId="10" xfId="1" applyFont="1" applyFill="1" applyBorder="1" applyAlignment="1">
      <alignment horizontal="center" vertical="center" wrapText="1"/>
    </xf>
    <xf numFmtId="0" fontId="10" fillId="0" borderId="2" xfId="0" applyFont="1" applyFill="1" applyBorder="1" applyAlignment="1">
      <alignment horizontal="center"/>
    </xf>
    <xf numFmtId="0" fontId="13" fillId="0" borderId="0" xfId="0" applyFont="1" applyFill="1" applyAlignment="1"/>
    <xf numFmtId="0" fontId="13" fillId="0" borderId="1" xfId="0" applyFont="1" applyFill="1" applyBorder="1" applyAlignment="1"/>
    <xf numFmtId="0" fontId="13" fillId="0" borderId="3" xfId="0" applyFont="1" applyFill="1" applyBorder="1" applyAlignment="1"/>
    <xf numFmtId="0" fontId="13" fillId="0" borderId="4" xfId="0" applyFont="1" applyFill="1" applyBorder="1" applyAlignment="1"/>
    <xf numFmtId="0" fontId="18" fillId="0" borderId="2" xfId="0" applyFont="1" applyBorder="1" applyAlignment="1">
      <alignment horizontal="justify" vertical="center" wrapText="1"/>
    </xf>
    <xf numFmtId="0" fontId="16" fillId="3" borderId="2" xfId="0" applyFont="1" applyFill="1" applyBorder="1" applyAlignment="1">
      <alignment vertical="center"/>
    </xf>
    <xf numFmtId="0" fontId="16" fillId="0" borderId="2" xfId="0" applyFont="1" applyBorder="1" applyAlignment="1">
      <alignment horizontal="left" vertical="center" wrapText="1" indent="3"/>
    </xf>
    <xf numFmtId="0" fontId="16" fillId="0" borderId="2" xfId="0" applyFont="1" applyBorder="1" applyAlignment="1">
      <alignment vertical="center"/>
    </xf>
    <xf numFmtId="0" fontId="16" fillId="0" borderId="2" xfId="0" applyFont="1" applyBorder="1" applyAlignment="1">
      <alignment horizontal="left" vertical="center" wrapText="1" indent="2"/>
    </xf>
    <xf numFmtId="0" fontId="9" fillId="7" borderId="2" xfId="0" applyFont="1" applyFill="1" applyBorder="1" applyAlignment="1">
      <alignment horizontal="center" vertical="center" wrapText="1"/>
    </xf>
    <xf numFmtId="0" fontId="9" fillId="7" borderId="2" xfId="0" applyFont="1" applyFill="1" applyBorder="1" applyAlignment="1">
      <alignment vertical="center" wrapText="1"/>
    </xf>
    <xf numFmtId="0" fontId="22" fillId="0" borderId="2" xfId="0" applyFont="1" applyBorder="1" applyAlignment="1">
      <alignment horizontal="right" vertical="center" wrapText="1"/>
    </xf>
    <xf numFmtId="0" fontId="22" fillId="0" borderId="2" xfId="0" applyFont="1" applyBorder="1" applyAlignment="1">
      <alignment vertical="center" wrapText="1"/>
    </xf>
    <xf numFmtId="49" fontId="13" fillId="0" borderId="2" xfId="5" applyNumberFormat="1" applyFont="1" applyFill="1" applyBorder="1" applyAlignment="1">
      <alignment horizontal="center" vertical="center" wrapText="1"/>
    </xf>
    <xf numFmtId="49" fontId="13" fillId="0" borderId="2" xfId="5" quotePrefix="1" applyNumberFormat="1" applyFont="1" applyFill="1" applyBorder="1" applyAlignment="1">
      <alignment horizontal="center" vertical="center" wrapText="1"/>
    </xf>
    <xf numFmtId="0" fontId="13" fillId="0" borderId="2" xfId="5" applyFont="1" applyFill="1" applyBorder="1" applyAlignment="1">
      <alignment horizontal="left" vertical="center" wrapText="1"/>
    </xf>
    <xf numFmtId="0" fontId="13" fillId="0" borderId="2" xfId="5" applyFont="1" applyFill="1" applyBorder="1" applyAlignment="1">
      <alignment vertical="center" wrapText="1"/>
    </xf>
    <xf numFmtId="0" fontId="13" fillId="0" borderId="2" xfId="5" applyNumberFormat="1" applyFont="1" applyFill="1" applyBorder="1" applyAlignment="1">
      <alignment horizontal="center" vertical="center" wrapText="1"/>
    </xf>
    <xf numFmtId="0" fontId="34" fillId="0" borderId="2" xfId="5" applyFont="1" applyFill="1" applyBorder="1" applyAlignment="1">
      <alignment horizontal="left" vertical="center" wrapText="1" indent="2"/>
    </xf>
    <xf numFmtId="0" fontId="13" fillId="6" borderId="2" xfId="5" applyFont="1" applyFill="1" applyBorder="1" applyAlignment="1">
      <alignment horizontal="center" vertical="center" wrapText="1"/>
    </xf>
    <xf numFmtId="0" fontId="13" fillId="6" borderId="2" xfId="5" applyFont="1" applyFill="1" applyBorder="1" applyAlignment="1">
      <alignment wrapText="1"/>
    </xf>
    <xf numFmtId="0" fontId="13" fillId="6" borderId="2" xfId="5" applyFont="1" applyFill="1" applyBorder="1"/>
    <xf numFmtId="0" fontId="13" fillId="0" borderId="2" xfId="5" quotePrefix="1" applyFont="1" applyFill="1" applyBorder="1" applyAlignment="1">
      <alignment horizontal="center" vertical="center" wrapText="1"/>
    </xf>
    <xf numFmtId="0" fontId="13" fillId="0" borderId="2" xfId="0" applyFont="1" applyBorder="1"/>
    <xf numFmtId="0" fontId="13" fillId="6" borderId="2" xfId="0" applyFont="1" applyFill="1" applyBorder="1"/>
    <xf numFmtId="0" fontId="10" fillId="0" borderId="0" xfId="0" applyFont="1"/>
    <xf numFmtId="0" fontId="13" fillId="0" borderId="2" xfId="0" applyFont="1" applyBorder="1" applyAlignment="1">
      <alignment horizontal="left" vertical="center" wrapText="1"/>
    </xf>
    <xf numFmtId="0" fontId="26" fillId="0" borderId="2" xfId="0" applyFont="1" applyBorder="1"/>
    <xf numFmtId="0" fontId="10" fillId="0" borderId="0" xfId="6" applyFont="1" applyFill="1" applyBorder="1" applyAlignment="1">
      <alignment horizontal="left" vertical="center"/>
    </xf>
    <xf numFmtId="0" fontId="9" fillId="0" borderId="0" xfId="0" applyFont="1" applyAlignment="1">
      <alignment horizontal="center" vertical="center" wrapText="1"/>
    </xf>
    <xf numFmtId="0" fontId="9" fillId="0" borderId="0" xfId="0" applyFont="1" applyBorder="1" applyAlignment="1">
      <alignment horizontal="justify" vertical="center" wrapText="1"/>
    </xf>
    <xf numFmtId="0" fontId="9" fillId="0" borderId="0" xfId="0" applyFont="1" applyBorder="1" applyAlignment="1">
      <alignment horizontal="center" vertical="center" wrapText="1"/>
    </xf>
    <xf numFmtId="0" fontId="30" fillId="7"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30" fillId="7" borderId="2" xfId="0" applyFont="1" applyFill="1" applyBorder="1" applyAlignment="1">
      <alignment horizontal="justify" vertical="center" wrapText="1"/>
    </xf>
    <xf numFmtId="0" fontId="9" fillId="10"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36" fillId="11" borderId="2" xfId="0" applyFont="1" applyFill="1" applyBorder="1" applyAlignment="1">
      <alignment horizontal="justify" vertical="center" wrapText="1"/>
    </xf>
    <xf numFmtId="0" fontId="9" fillId="0" borderId="2" xfId="0" applyFont="1" applyBorder="1" applyAlignment="1">
      <alignment horizontal="justify" vertical="center" wrapText="1"/>
    </xf>
    <xf numFmtId="0" fontId="37" fillId="0" borderId="0" xfId="16" applyFont="1" applyProtection="1">
      <protection hidden="1"/>
    </xf>
    <xf numFmtId="0" fontId="37" fillId="0" borderId="0" xfId="16" applyFont="1"/>
    <xf numFmtId="0" fontId="9" fillId="14" borderId="2" xfId="0" applyFont="1" applyFill="1" applyBorder="1" applyAlignment="1">
      <alignment vertical="center"/>
    </xf>
    <xf numFmtId="0" fontId="9" fillId="14" borderId="2" xfId="0" applyFont="1" applyFill="1" applyBorder="1" applyAlignment="1">
      <alignment horizontal="center" vertical="center"/>
    </xf>
    <xf numFmtId="0" fontId="9" fillId="16" borderId="2" xfId="0" applyFont="1" applyFill="1" applyBorder="1" applyAlignment="1">
      <alignment vertical="top" wrapText="1"/>
    </xf>
    <xf numFmtId="0" fontId="9" fillId="16" borderId="2" xfId="0" applyFont="1" applyFill="1" applyBorder="1" applyAlignment="1">
      <alignment vertical="center" wrapText="1"/>
    </xf>
    <xf numFmtId="0" fontId="9" fillId="16" borderId="2" xfId="0" applyFont="1" applyFill="1" applyBorder="1" applyAlignment="1">
      <alignment horizontal="center" vertical="center"/>
    </xf>
    <xf numFmtId="0" fontId="22" fillId="0" borderId="2" xfId="0" applyFont="1" applyBorder="1" applyAlignment="1">
      <alignment horizontal="left" vertical="center" wrapText="1" indent="2"/>
    </xf>
    <xf numFmtId="0" fontId="22" fillId="11" borderId="2" xfId="0" applyFont="1" applyFill="1" applyBorder="1" applyAlignment="1">
      <alignment vertical="center" wrapText="1"/>
    </xf>
    <xf numFmtId="0" fontId="9" fillId="16" borderId="2" xfId="0" applyFont="1" applyFill="1" applyBorder="1" applyAlignment="1">
      <alignment horizontal="center" vertical="center" wrapText="1"/>
    </xf>
    <xf numFmtId="0" fontId="9" fillId="11" borderId="2" xfId="0" applyFont="1" applyFill="1" applyBorder="1" applyAlignment="1">
      <alignment vertical="center" wrapText="1"/>
    </xf>
    <xf numFmtId="0" fontId="9" fillId="11" borderId="2" xfId="0" applyFont="1" applyFill="1" applyBorder="1" applyAlignment="1">
      <alignment horizontal="center" vertical="center" wrapText="1"/>
    </xf>
    <xf numFmtId="0" fontId="23" fillId="0" borderId="2" xfId="0" applyFont="1" applyBorder="1" applyAlignment="1">
      <alignment horizontal="left" vertical="center" wrapText="1" indent="2"/>
    </xf>
    <xf numFmtId="0" fontId="22" fillId="0" borderId="2" xfId="0" applyFont="1" applyBorder="1" applyAlignment="1">
      <alignment horizontal="left" vertical="center" wrapText="1" indent="4"/>
    </xf>
    <xf numFmtId="0" fontId="9" fillId="16" borderId="2" xfId="0" quotePrefix="1" applyFont="1" applyFill="1" applyBorder="1" applyAlignment="1">
      <alignment vertical="center" wrapText="1"/>
    </xf>
    <xf numFmtId="0" fontId="9" fillId="16" borderId="2" xfId="0" quotePrefix="1" applyFont="1" applyFill="1" applyBorder="1" applyAlignment="1">
      <alignment horizontal="center" vertical="center" wrapText="1"/>
    </xf>
    <xf numFmtId="0" fontId="13" fillId="7" borderId="2" xfId="0" applyFont="1" applyFill="1" applyBorder="1" applyAlignment="1">
      <alignment vertical="center" wrapText="1"/>
    </xf>
    <xf numFmtId="2" fontId="9" fillId="7" borderId="2" xfId="0" applyNumberFormat="1" applyFont="1" applyFill="1" applyBorder="1" applyAlignment="1">
      <alignment vertical="center" wrapText="1"/>
    </xf>
    <xf numFmtId="2" fontId="9" fillId="7" borderId="2" xfId="0" applyNumberFormat="1" applyFont="1" applyFill="1" applyBorder="1" applyAlignment="1">
      <alignment horizontal="center" vertical="center" wrapText="1"/>
    </xf>
    <xf numFmtId="2" fontId="9" fillId="7" borderId="2" xfId="0" quotePrefix="1" applyNumberFormat="1" applyFont="1" applyFill="1" applyBorder="1" applyAlignment="1">
      <alignment horizontal="center" vertical="center" wrapText="1"/>
    </xf>
    <xf numFmtId="0" fontId="29" fillId="0" borderId="2" xfId="0" applyFont="1" applyBorder="1" applyAlignment="1">
      <alignment vertical="center" wrapText="1"/>
    </xf>
    <xf numFmtId="49" fontId="22" fillId="4" borderId="2"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indent="1"/>
    </xf>
    <xf numFmtId="0" fontId="27" fillId="0" borderId="2" xfId="0" applyFont="1" applyBorder="1" applyAlignment="1">
      <alignment vertical="center"/>
    </xf>
    <xf numFmtId="0" fontId="27" fillId="19" borderId="2" xfId="0" applyFont="1" applyFill="1" applyBorder="1" applyAlignment="1">
      <alignment vertical="center" wrapText="1"/>
    </xf>
    <xf numFmtId="49" fontId="9" fillId="0" borderId="2" xfId="0" applyNumberFormat="1" applyFont="1" applyBorder="1" applyAlignment="1">
      <alignment horizontal="center" vertical="center" wrapText="1"/>
    </xf>
    <xf numFmtId="0" fontId="29" fillId="0" borderId="2" xfId="0" applyFont="1" applyBorder="1" applyAlignment="1">
      <alignment horizontal="center" vertical="center" wrapText="1"/>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0" fontId="17" fillId="0" borderId="2" xfId="0" applyFont="1" applyBorder="1" applyAlignment="1">
      <alignment horizontal="left" vertical="center" wrapText="1" indent="1"/>
    </xf>
    <xf numFmtId="0" fontId="17" fillId="0" borderId="2" xfId="0" applyFont="1" applyBorder="1" applyAlignment="1">
      <alignment horizontal="left" vertical="center" wrapText="1" indent="5"/>
    </xf>
    <xf numFmtId="0" fontId="17" fillId="0" borderId="2" xfId="0" applyFont="1" applyBorder="1" applyAlignment="1">
      <alignment horizontal="left" vertical="center" wrapText="1" indent="10"/>
    </xf>
    <xf numFmtId="0" fontId="16" fillId="11" borderId="2" xfId="0" applyFont="1" applyFill="1" applyBorder="1" applyAlignment="1">
      <alignment vertical="center"/>
    </xf>
    <xf numFmtId="0" fontId="16" fillId="0" borderId="2" xfId="0" applyFont="1" applyBorder="1" applyAlignment="1">
      <alignment horizontal="center" vertical="center"/>
    </xf>
    <xf numFmtId="0" fontId="16" fillId="0" borderId="0" xfId="0" applyFont="1" applyBorder="1" applyAlignment="1">
      <alignment vertical="center" wrapText="1"/>
    </xf>
    <xf numFmtId="49" fontId="26" fillId="6" borderId="2" xfId="6" applyNumberFormat="1" applyFont="1" applyFill="1" applyBorder="1" applyAlignment="1">
      <alignment horizontal="center" vertical="center" wrapText="1"/>
    </xf>
    <xf numFmtId="49" fontId="13" fillId="6" borderId="2" xfId="6" applyNumberFormat="1" applyFont="1" applyFill="1" applyBorder="1" applyAlignment="1">
      <alignment horizontal="center" vertical="center" wrapText="1"/>
    </xf>
    <xf numFmtId="0" fontId="13" fillId="14" borderId="2" xfId="6" applyFont="1" applyFill="1" applyBorder="1" applyAlignment="1">
      <alignment wrapText="1"/>
    </xf>
    <xf numFmtId="0" fontId="10" fillId="0" borderId="2" xfId="6" applyFont="1" applyFill="1" applyBorder="1" applyAlignment="1">
      <alignment horizontal="center" wrapText="1"/>
    </xf>
    <xf numFmtId="0" fontId="13" fillId="0" borderId="2" xfId="6" applyFont="1" applyFill="1" applyBorder="1" applyAlignment="1">
      <alignment wrapText="1"/>
    </xf>
    <xf numFmtId="0" fontId="10" fillId="14" borderId="2" xfId="6" applyFont="1" applyFill="1" applyBorder="1" applyAlignment="1">
      <alignment horizontal="center" wrapText="1"/>
    </xf>
    <xf numFmtId="0" fontId="13" fillId="7" borderId="2" xfId="6" applyFont="1" applyFill="1" applyBorder="1" applyAlignment="1">
      <alignment wrapText="1"/>
    </xf>
    <xf numFmtId="49" fontId="13" fillId="0" borderId="2" xfId="13" applyNumberFormat="1" applyFont="1" applyFill="1" applyBorder="1" applyAlignment="1" applyProtection="1">
      <alignment horizontal="left" vertical="center" wrapText="1"/>
      <protection hidden="1"/>
    </xf>
    <xf numFmtId="167" fontId="13" fillId="0" borderId="2" xfId="13" applyNumberFormat="1" applyFont="1" applyFill="1" applyBorder="1" applyAlignment="1" applyProtection="1">
      <alignment vertical="center" wrapText="1"/>
      <protection hidden="1"/>
    </xf>
    <xf numFmtId="0" fontId="9" fillId="6" borderId="2" xfId="0" applyFont="1" applyFill="1" applyBorder="1" applyAlignment="1">
      <alignment vertical="center" wrapText="1"/>
    </xf>
    <xf numFmtId="164" fontId="13" fillId="0" borderId="2" xfId="12" applyNumberFormat="1" applyFont="1" applyFill="1" applyBorder="1" applyAlignment="1">
      <alignment horizontal="center" vertical="center" wrapText="1"/>
    </xf>
    <xf numFmtId="164" fontId="9" fillId="0" borderId="2" xfId="12" applyNumberFormat="1" applyFont="1" applyBorder="1" applyAlignment="1">
      <alignment vertical="center" wrapText="1"/>
    </xf>
    <xf numFmtId="164" fontId="16" fillId="0" borderId="2" xfId="12" applyNumberFormat="1" applyFont="1" applyBorder="1" applyAlignment="1">
      <alignment horizontal="center" vertical="center" wrapText="1"/>
    </xf>
    <xf numFmtId="165" fontId="16" fillId="0" borderId="2" xfId="1" applyNumberFormat="1" applyFont="1" applyBorder="1" applyAlignment="1">
      <alignment horizontal="center" vertical="center" wrapText="1"/>
    </xf>
    <xf numFmtId="0" fontId="13" fillId="0" borderId="2" xfId="7" applyNumberFormat="1" applyFont="1" applyFill="1" applyBorder="1" applyAlignment="1">
      <alignment horizontal="center" vertical="center" wrapText="1"/>
    </xf>
    <xf numFmtId="164" fontId="9" fillId="6" borderId="2" xfId="12" applyNumberFormat="1" applyFont="1" applyFill="1" applyBorder="1" applyAlignment="1">
      <alignment vertical="center"/>
    </xf>
    <xf numFmtId="9" fontId="9" fillId="6" borderId="2" xfId="1" applyFont="1" applyFill="1" applyBorder="1" applyAlignment="1">
      <alignment vertical="center"/>
    </xf>
    <xf numFmtId="9" fontId="9" fillId="6" borderId="5" xfId="1" applyFont="1" applyFill="1" applyBorder="1" applyAlignment="1">
      <alignment vertical="center"/>
    </xf>
    <xf numFmtId="0" fontId="13" fillId="0" borderId="2" xfId="0" applyFont="1" applyBorder="1" applyAlignment="1">
      <alignment horizontal="left" vertical="center" indent="2"/>
    </xf>
    <xf numFmtId="0" fontId="13" fillId="0" borderId="2" xfId="0" applyFont="1" applyFill="1" applyBorder="1" applyAlignment="1">
      <alignment horizontal="left" vertical="center" wrapText="1" indent="2"/>
    </xf>
    <xf numFmtId="0" fontId="13" fillId="0" borderId="2" xfId="0" applyFont="1" applyFill="1" applyBorder="1" applyAlignment="1">
      <alignment horizontal="left" vertical="center" indent="2"/>
    </xf>
    <xf numFmtId="0" fontId="13" fillId="0" borderId="2" xfId="0" applyFont="1" applyFill="1" applyBorder="1" applyAlignment="1">
      <alignment horizontal="left" vertical="center" indent="4"/>
    </xf>
    <xf numFmtId="0" fontId="13" fillId="0" borderId="2" xfId="0" applyFont="1" applyBorder="1" applyAlignment="1">
      <alignment horizontal="left" vertical="center" wrapText="1" indent="2"/>
    </xf>
    <xf numFmtId="0" fontId="35" fillId="0" borderId="2" xfId="6" applyFont="1" applyFill="1" applyBorder="1" applyAlignment="1">
      <alignment vertical="center" wrapText="1"/>
    </xf>
    <xf numFmtId="0" fontId="13" fillId="0" borderId="10" xfId="0" applyFont="1" applyBorder="1" applyAlignment="1">
      <alignment horizontal="center" vertical="center"/>
    </xf>
    <xf numFmtId="0" fontId="13" fillId="7" borderId="2" xfId="0" applyFont="1" applyFill="1" applyBorder="1" applyAlignment="1">
      <alignment horizontal="left" vertical="center" indent="1"/>
    </xf>
    <xf numFmtId="0" fontId="13" fillId="0" borderId="2" xfId="0" applyFont="1" applyBorder="1" applyAlignment="1">
      <alignment horizontal="left" vertical="center" indent="1"/>
    </xf>
    <xf numFmtId="49" fontId="22" fillId="0" borderId="2" xfId="0" applyNumberFormat="1" applyFont="1" applyFill="1" applyBorder="1" applyAlignment="1">
      <alignment horizontal="center" vertical="center"/>
    </xf>
    <xf numFmtId="49" fontId="9" fillId="6"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49" fontId="18" fillId="0" borderId="2" xfId="0" applyNumberFormat="1" applyFont="1" applyBorder="1" applyAlignment="1">
      <alignment horizontal="center" vertical="center" wrapText="1"/>
    </xf>
    <xf numFmtId="49" fontId="9" fillId="4"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9" fontId="16" fillId="0" borderId="2" xfId="1" applyFont="1" applyBorder="1" applyAlignment="1">
      <alignment horizontal="center" vertical="center" wrapText="1"/>
    </xf>
    <xf numFmtId="10" fontId="16" fillId="0" borderId="2" xfId="1" applyNumberFormat="1" applyFont="1" applyBorder="1" applyAlignment="1">
      <alignment horizontal="center" vertical="center" wrapText="1"/>
    </xf>
    <xf numFmtId="10" fontId="16" fillId="0" borderId="2" xfId="0" applyNumberFormat="1" applyFont="1" applyBorder="1" applyAlignment="1">
      <alignment horizontal="center" vertical="center" wrapText="1"/>
    </xf>
    <xf numFmtId="9" fontId="16" fillId="0" borderId="2" xfId="1" applyNumberFormat="1" applyFont="1" applyBorder="1" applyAlignment="1">
      <alignment horizontal="center" vertical="center" wrapText="1"/>
    </xf>
    <xf numFmtId="49" fontId="18" fillId="0" borderId="2" xfId="0" applyNumberFormat="1" applyFont="1" applyFill="1" applyBorder="1" applyAlignment="1">
      <alignment horizontal="center" vertical="center" wrapText="1"/>
    </xf>
    <xf numFmtId="0" fontId="13" fillId="0" borderId="2" xfId="0" applyFont="1" applyBorder="1" applyAlignment="1">
      <alignment vertical="center" wrapText="1"/>
    </xf>
    <xf numFmtId="0" fontId="37" fillId="0" borderId="0" xfId="16" applyFont="1" applyProtection="1">
      <protection hidden="1"/>
    </xf>
    <xf numFmtId="14" fontId="13" fillId="0" borderId="2" xfId="13" applyNumberFormat="1" applyFont="1" applyFill="1" applyBorder="1" applyAlignment="1" applyProtection="1">
      <alignment vertical="center" wrapText="1"/>
      <protection hidden="1"/>
    </xf>
    <xf numFmtId="167" fontId="13" fillId="0" borderId="2" xfId="13" applyNumberFormat="1" applyFont="1" applyFill="1" applyBorder="1" applyAlignment="1" applyProtection="1">
      <alignment horizontal="left" vertical="center" wrapText="1"/>
      <protection hidden="1"/>
    </xf>
    <xf numFmtId="164" fontId="29" fillId="0" borderId="2" xfId="12" applyNumberFormat="1" applyFont="1" applyBorder="1" applyAlignment="1">
      <alignment horizontal="right" vertical="center" wrapText="1"/>
    </xf>
    <xf numFmtId="164" fontId="29" fillId="0" borderId="2" xfId="12" applyNumberFormat="1" applyFont="1" applyBorder="1" applyAlignment="1">
      <alignment horizontal="center" vertical="center" wrapText="1"/>
    </xf>
    <xf numFmtId="1" fontId="13" fillId="0" borderId="2" xfId="0" applyNumberFormat="1" applyFont="1" applyBorder="1" applyAlignment="1">
      <alignment horizontal="right" vertical="center" wrapText="1"/>
    </xf>
    <xf numFmtId="0" fontId="16" fillId="0" borderId="0"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8" fillId="3"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29" fillId="18" borderId="2" xfId="0" applyFont="1" applyFill="1" applyBorder="1" applyAlignment="1">
      <alignment horizontal="center" vertical="center" wrapText="1"/>
    </xf>
    <xf numFmtId="0" fontId="9" fillId="0" borderId="2" xfId="0" applyFont="1" applyBorder="1" applyAlignment="1">
      <alignment vertical="center" wrapText="1"/>
    </xf>
    <xf numFmtId="0" fontId="22" fillId="4" borderId="2" xfId="0" applyFont="1" applyFill="1" applyBorder="1" applyAlignment="1">
      <alignment horizontal="left" vertical="center" wrapText="1" indent="2"/>
    </xf>
    <xf numFmtId="0" fontId="9" fillId="0" borderId="2"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3"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0"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2" xfId="0" applyFont="1" applyFill="1" applyBorder="1" applyAlignment="1">
      <alignment horizontal="center"/>
    </xf>
    <xf numFmtId="0" fontId="13" fillId="0" borderId="10" xfId="0" applyFont="1" applyFill="1" applyBorder="1" applyAlignment="1">
      <alignment horizontal="center"/>
    </xf>
    <xf numFmtId="0" fontId="13" fillId="0" borderId="8" xfId="0" applyFont="1" applyFill="1" applyBorder="1" applyAlignment="1">
      <alignment horizontal="center"/>
    </xf>
    <xf numFmtId="0" fontId="13" fillId="0" borderId="2" xfId="0" applyFont="1" applyFill="1" applyBorder="1" applyAlignment="1">
      <alignment horizontal="center" wrapText="1"/>
    </xf>
    <xf numFmtId="0" fontId="13" fillId="0" borderId="10" xfId="0" applyFont="1" applyFill="1" applyBorder="1" applyAlignment="1">
      <alignment horizontal="center" vertical="center" wrapText="1"/>
    </xf>
    <xf numFmtId="0" fontId="13" fillId="0" borderId="2" xfId="5" applyFont="1" applyFill="1" applyBorder="1" applyAlignment="1">
      <alignment horizontal="center" vertical="center" wrapText="1"/>
    </xf>
    <xf numFmtId="0" fontId="1" fillId="0" borderId="0" xfId="0" applyFont="1"/>
    <xf numFmtId="0" fontId="1" fillId="0" borderId="2" xfId="0" applyFont="1" applyBorder="1" applyAlignment="1">
      <alignment horizontal="left" vertical="center" wrapText="1" inden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alignment vertical="center"/>
    </xf>
    <xf numFmtId="0" fontId="1" fillId="0" borderId="0" xfId="0" applyFont="1" applyBorder="1"/>
    <xf numFmtId="0" fontId="1" fillId="0" borderId="3" xfId="0" applyFont="1" applyBorder="1"/>
    <xf numFmtId="0" fontId="1" fillId="5" borderId="2" xfId="0" applyFont="1" applyFill="1" applyBorder="1" applyAlignment="1">
      <alignment vertical="center" wrapText="1"/>
    </xf>
    <xf numFmtId="0" fontId="1" fillId="0" borderId="2" xfId="0" applyFont="1" applyBorder="1" applyAlignment="1">
      <alignment horizontal="center" vertical="center"/>
    </xf>
    <xf numFmtId="0" fontId="1" fillId="4" borderId="2" xfId="0" applyFont="1" applyFill="1" applyBorder="1" applyAlignment="1">
      <alignment vertical="center" wrapText="1"/>
    </xf>
    <xf numFmtId="0" fontId="1" fillId="0" borderId="7" xfId="0" applyFont="1" applyBorder="1" applyAlignment="1">
      <alignment vertical="center" wrapText="1"/>
    </xf>
    <xf numFmtId="0" fontId="1" fillId="0" borderId="2" xfId="0" applyFont="1" applyBorder="1" applyAlignment="1">
      <alignment vertical="center" wrapText="1"/>
    </xf>
    <xf numFmtId="164" fontId="1" fillId="0" borderId="2" xfId="12" applyNumberFormat="1" applyFont="1" applyBorder="1" applyAlignment="1">
      <alignment vertical="center" wrapText="1"/>
    </xf>
    <xf numFmtId="0" fontId="1" fillId="0" borderId="0" xfId="0" applyFont="1" applyFill="1"/>
    <xf numFmtId="0" fontId="1" fillId="0" borderId="2" xfId="0" applyFont="1" applyBorder="1" applyAlignment="1">
      <alignment horizontal="center" vertical="center" wrapText="1"/>
    </xf>
    <xf numFmtId="0" fontId="1" fillId="0" borderId="2" xfId="0" applyFont="1" applyBorder="1" applyAlignment="1" applyProtection="1">
      <alignment horizontal="left" vertical="center" wrapText="1"/>
      <protection hidden="1"/>
    </xf>
    <xf numFmtId="0" fontId="1" fillId="0" borderId="2" xfId="0" applyFont="1" applyBorder="1" applyAlignment="1" applyProtection="1">
      <alignment horizontal="right" vertical="center" wrapText="1"/>
      <protection hidden="1"/>
    </xf>
    <xf numFmtId="0" fontId="1" fillId="0" borderId="2" xfId="0" applyFont="1" applyBorder="1" applyAlignment="1" applyProtection="1">
      <alignment vertical="center"/>
      <protection hidden="1"/>
    </xf>
    <xf numFmtId="0" fontId="1" fillId="0" borderId="2" xfId="0" applyFont="1" applyBorder="1" applyAlignment="1" applyProtection="1">
      <alignment horizontal="left" vertical="center"/>
      <protection hidden="1"/>
    </xf>
    <xf numFmtId="10" fontId="1" fillId="0" borderId="2" xfId="1" applyNumberFormat="1" applyFont="1" applyBorder="1" applyAlignment="1" applyProtection="1">
      <alignment horizontal="right" vertical="center"/>
      <protection hidden="1"/>
    </xf>
    <xf numFmtId="0" fontId="1" fillId="0" borderId="2" xfId="0" applyFont="1" applyFill="1" applyBorder="1" applyAlignment="1" applyProtection="1">
      <alignment vertical="center"/>
      <protection hidden="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left" vertical="center" wrapText="1"/>
    </xf>
    <xf numFmtId="0" fontId="1" fillId="8" borderId="2" xfId="0" applyFont="1" applyFill="1" applyBorder="1" applyAlignment="1">
      <alignment horizontal="center" vertical="center" wrapText="1"/>
    </xf>
    <xf numFmtId="0" fontId="1" fillId="8" borderId="2" xfId="0" applyFont="1" applyFill="1" applyBorder="1" applyAlignment="1">
      <alignment horizontal="left" vertical="center" wrapText="1"/>
    </xf>
    <xf numFmtId="0" fontId="1" fillId="0" borderId="2" xfId="0" applyFont="1" applyBorder="1" applyAlignment="1">
      <alignment horizontal="justify" vertical="center" wrapText="1"/>
    </xf>
    <xf numFmtId="0" fontId="1" fillId="10" borderId="2"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1" fillId="0" borderId="2" xfId="0" applyFont="1" applyBorder="1" applyAlignment="1">
      <alignment vertical="top" wrapText="1"/>
    </xf>
    <xf numFmtId="0" fontId="1" fillId="0" borderId="2" xfId="0" applyFont="1" applyFill="1" applyBorder="1" applyAlignment="1">
      <alignment wrapText="1"/>
    </xf>
    <xf numFmtId="0" fontId="1" fillId="0" borderId="2" xfId="0" applyFont="1" applyFill="1" applyBorder="1"/>
    <xf numFmtId="164" fontId="1" fillId="0" borderId="2" xfId="12" applyNumberFormat="1" applyFont="1" applyFill="1" applyBorder="1" applyAlignment="1">
      <alignment vertical="center"/>
    </xf>
    <xf numFmtId="0" fontId="1" fillId="0" borderId="2" xfId="0" applyFont="1" applyBorder="1" applyAlignment="1">
      <alignment horizontal="center"/>
    </xf>
    <xf numFmtId="0" fontId="1" fillId="16" borderId="2" xfId="0" applyFont="1" applyFill="1" applyBorder="1" applyAlignment="1">
      <alignment horizontal="center" vertical="center" wrapText="1"/>
    </xf>
    <xf numFmtId="0" fontId="1" fillId="16" borderId="2" xfId="0" applyFont="1" applyFill="1" applyBorder="1" applyAlignment="1">
      <alignment vertical="center" wrapText="1"/>
    </xf>
    <xf numFmtId="0" fontId="1" fillId="16" borderId="2" xfId="0" applyFont="1" applyFill="1" applyBorder="1" applyAlignment="1">
      <alignment horizontal="center" vertical="center"/>
    </xf>
    <xf numFmtId="0" fontId="1" fillId="7" borderId="2" xfId="0" applyFont="1" applyFill="1" applyBorder="1" applyAlignment="1">
      <alignment vertical="center" wrapText="1"/>
    </xf>
    <xf numFmtId="0" fontId="1" fillId="17" borderId="2" xfId="0" applyFont="1" applyFill="1" applyBorder="1" applyAlignment="1">
      <alignment horizontal="center" vertical="center" wrapText="1"/>
    </xf>
    <xf numFmtId="0" fontId="1" fillId="11" borderId="2" xfId="0" applyFont="1" applyFill="1" applyBorder="1" applyAlignment="1">
      <alignment vertical="center"/>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7" borderId="2" xfId="0" applyFont="1" applyFill="1" applyBorder="1" applyAlignment="1">
      <alignment horizontal="center" vertical="center" wrapText="1"/>
    </xf>
    <xf numFmtId="0" fontId="1" fillId="17" borderId="2" xfId="0" applyFont="1" applyFill="1" applyBorder="1" applyAlignment="1">
      <alignment vertical="center" wrapText="1"/>
    </xf>
    <xf numFmtId="0" fontId="1" fillId="11" borderId="2" xfId="0" applyFont="1" applyFill="1" applyBorder="1" applyAlignment="1">
      <alignment horizontal="center" vertical="center"/>
    </xf>
    <xf numFmtId="0" fontId="1" fillId="0" borderId="0" xfId="0" applyFont="1" applyAlignment="1">
      <alignment vertical="center" wrapText="1"/>
    </xf>
    <xf numFmtId="0" fontId="1" fillId="0" borderId="0" xfId="0" applyFont="1" applyBorder="1" applyAlignment="1">
      <alignment vertical="center" wrapText="1"/>
    </xf>
    <xf numFmtId="0" fontId="1" fillId="0" borderId="5" xfId="0"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2" xfId="0" applyFont="1" applyBorder="1"/>
    <xf numFmtId="0" fontId="1" fillId="0" borderId="0" xfId="0" applyFont="1" applyAlignment="1">
      <alignment vertical="center"/>
    </xf>
    <xf numFmtId="0" fontId="1" fillId="0" borderId="1"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18" borderId="2" xfId="0" applyFont="1" applyFill="1" applyBorder="1" applyAlignment="1">
      <alignment vertical="center" wrapText="1"/>
    </xf>
    <xf numFmtId="0" fontId="1" fillId="7" borderId="11" xfId="0" applyFont="1" applyFill="1" applyBorder="1" applyAlignment="1">
      <alignment horizontal="center" vertical="center" wrapText="1"/>
    </xf>
    <xf numFmtId="0" fontId="1" fillId="0" borderId="0" xfId="0" applyFont="1" applyBorder="1" applyAlignment="1">
      <alignment vertical="center"/>
    </xf>
    <xf numFmtId="0" fontId="1" fillId="0" borderId="6" xfId="0" applyFont="1" applyBorder="1" applyAlignment="1">
      <alignment vertical="center" wrapText="1"/>
    </xf>
    <xf numFmtId="0" fontId="1" fillId="7" borderId="11" xfId="0" applyFont="1" applyFill="1" applyBorder="1" applyAlignment="1">
      <alignment vertical="center" wrapText="1"/>
    </xf>
    <xf numFmtId="0" fontId="1" fillId="0" borderId="1" xfId="0" applyFont="1" applyBorder="1" applyAlignment="1">
      <alignment vertical="center"/>
    </xf>
    <xf numFmtId="0" fontId="1" fillId="7" borderId="0" xfId="0" applyFont="1" applyFill="1" applyBorder="1" applyAlignment="1">
      <alignment vertical="center" wrapText="1"/>
    </xf>
    <xf numFmtId="0" fontId="1" fillId="7" borderId="4" xfId="0" applyFont="1" applyFill="1" applyBorder="1" applyAlignment="1">
      <alignment vertical="top" wrapText="1"/>
    </xf>
    <xf numFmtId="0" fontId="1" fillId="7" borderId="9" xfId="0" applyFont="1" applyFill="1" applyBorder="1" applyAlignment="1">
      <alignment vertical="center" wrapText="1"/>
    </xf>
    <xf numFmtId="0" fontId="1" fillId="7" borderId="0" xfId="0" applyFont="1" applyFill="1" applyAlignment="1">
      <alignment vertical="center" wrapText="1"/>
    </xf>
    <xf numFmtId="0" fontId="1" fillId="0" borderId="5" xfId="0" applyFont="1" applyBorder="1" applyAlignment="1">
      <alignment vertical="center" wrapText="1"/>
    </xf>
    <xf numFmtId="0" fontId="1" fillId="19"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0" xfId="0" applyFont="1" applyFill="1" applyBorder="1" applyAlignment="1">
      <alignment vertical="center" wrapText="1"/>
    </xf>
    <xf numFmtId="0" fontId="1" fillId="7" borderId="6" xfId="0" applyFont="1" applyFill="1" applyBorder="1" applyAlignment="1">
      <alignment horizontal="center" vertical="center" wrapText="1"/>
    </xf>
    <xf numFmtId="0" fontId="1" fillId="7" borderId="8" xfId="0" applyFont="1" applyFill="1" applyBorder="1" applyAlignment="1">
      <alignment horizontal="center" vertical="center" wrapText="1"/>
    </xf>
    <xf numFmtId="49" fontId="1" fillId="6" borderId="2" xfId="0" applyNumberFormat="1" applyFont="1" applyFill="1" applyBorder="1" applyAlignment="1">
      <alignment horizontal="center" vertical="center"/>
    </xf>
    <xf numFmtId="0" fontId="1" fillId="6" borderId="2" xfId="0" applyFont="1" applyFill="1" applyBorder="1" applyAlignment="1">
      <alignment vertical="center" wrapText="1"/>
    </xf>
    <xf numFmtId="164" fontId="1" fillId="6" borderId="2" xfId="12" applyNumberFormat="1" applyFont="1" applyFill="1" applyBorder="1" applyAlignment="1">
      <alignment vertical="center"/>
    </xf>
    <xf numFmtId="9" fontId="1" fillId="6" borderId="9" xfId="1" applyFont="1" applyFill="1" applyBorder="1" applyAlignment="1">
      <alignment vertical="center"/>
    </xf>
    <xf numFmtId="9" fontId="1" fillId="6" borderId="14" xfId="1" applyFont="1" applyFill="1" applyBorder="1" applyAlignment="1">
      <alignment vertical="center"/>
    </xf>
    <xf numFmtId="9" fontId="1" fillId="6" borderId="2" xfId="1" applyFont="1" applyFill="1" applyBorder="1" applyAlignment="1">
      <alignment vertical="center"/>
    </xf>
    <xf numFmtId="9" fontId="1" fillId="6" borderId="5" xfId="1" applyFont="1" applyFill="1" applyBorder="1" applyAlignment="1">
      <alignment vertical="center"/>
    </xf>
    <xf numFmtId="9" fontId="1" fillId="0" borderId="2" xfId="1" applyFont="1" applyFill="1" applyBorder="1" applyAlignment="1">
      <alignment vertical="center"/>
    </xf>
    <xf numFmtId="9" fontId="1" fillId="0" borderId="5" xfId="1" applyFont="1" applyFill="1" applyBorder="1" applyAlignment="1">
      <alignment vertical="center"/>
    </xf>
    <xf numFmtId="164" fontId="1" fillId="6" borderId="0" xfId="12" applyNumberFormat="1" applyFont="1" applyFill="1" applyAlignment="1">
      <alignment vertical="center"/>
    </xf>
    <xf numFmtId="9" fontId="1" fillId="6" borderId="0" xfId="1" applyFont="1" applyFill="1" applyAlignment="1">
      <alignment vertical="center"/>
    </xf>
    <xf numFmtId="9" fontId="1" fillId="0" borderId="2" xfId="0" applyNumberFormat="1" applyFont="1" applyFill="1" applyBorder="1" applyAlignment="1">
      <alignment horizontal="center" wrapText="1"/>
    </xf>
    <xf numFmtId="0" fontId="1" fillId="0" borderId="2" xfId="0" applyFont="1" applyFill="1" applyBorder="1" applyAlignment="1">
      <alignment horizont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1" fillId="0" borderId="4" xfId="0" applyFont="1" applyBorder="1" applyAlignment="1">
      <alignment vertical="center"/>
    </xf>
    <xf numFmtId="0" fontId="1" fillId="0" borderId="5" xfId="0" applyFont="1" applyBorder="1" applyAlignment="1">
      <alignment horizontal="left" vertical="center" wrapText="1" indent="3"/>
    </xf>
    <xf numFmtId="0" fontId="1" fillId="0" borderId="0" xfId="0" applyFont="1" applyAlignment="1"/>
    <xf numFmtId="0" fontId="1" fillId="0" borderId="0" xfId="0" applyFont="1" applyBorder="1" applyAlignment="1">
      <alignment wrapText="1"/>
    </xf>
    <xf numFmtId="0" fontId="1" fillId="0" borderId="2" xfId="0" applyFont="1" applyBorder="1" applyAlignment="1">
      <alignment wrapText="1"/>
    </xf>
    <xf numFmtId="0" fontId="1" fillId="0" borderId="2" xfId="0" applyFont="1" applyBorder="1" applyAlignment="1">
      <alignment horizontal="center" wrapText="1"/>
    </xf>
    <xf numFmtId="0" fontId="1" fillId="20" borderId="2" xfId="0" applyFont="1" applyFill="1" applyBorder="1" applyAlignment="1">
      <alignment vertical="center" wrapText="1"/>
    </xf>
    <xf numFmtId="0" fontId="1" fillId="7" borderId="2" xfId="0" applyFont="1" applyFill="1" applyBorder="1" applyAlignment="1">
      <alignment horizontal="justify" vertical="center" wrapText="1"/>
    </xf>
    <xf numFmtId="0" fontId="29" fillId="18" borderId="2" xfId="0" applyFont="1" applyFill="1" applyBorder="1" applyAlignment="1">
      <alignment vertical="center" wrapText="1"/>
    </xf>
    <xf numFmtId="0" fontId="36" fillId="0" borderId="2" xfId="0" applyFont="1" applyBorder="1" applyAlignment="1">
      <alignment vertical="center"/>
    </xf>
    <xf numFmtId="0" fontId="30" fillId="7" borderId="2" xfId="0" applyFont="1" applyFill="1" applyBorder="1" applyAlignment="1">
      <alignment vertical="center"/>
    </xf>
    <xf numFmtId="10" fontId="16" fillId="0" borderId="2" xfId="1" applyNumberFormat="1" applyFont="1" applyFill="1" applyBorder="1" applyAlignment="1" applyProtection="1">
      <alignment horizontal="left" vertical="center" wrapText="1"/>
      <protection hidden="1"/>
    </xf>
    <xf numFmtId="10" fontId="16" fillId="0" borderId="2" xfId="13" applyNumberFormat="1" applyFont="1" applyFill="1" applyBorder="1" applyAlignment="1" applyProtection="1">
      <alignment horizontal="left" vertical="center" wrapText="1"/>
      <protection hidden="1"/>
    </xf>
    <xf numFmtId="0" fontId="1" fillId="0" borderId="0" xfId="0" applyFont="1" applyProtection="1">
      <protection hidden="1"/>
    </xf>
    <xf numFmtId="0" fontId="25" fillId="0" borderId="0" xfId="0" applyFont="1" applyProtection="1">
      <protection hidden="1"/>
    </xf>
    <xf numFmtId="0" fontId="16" fillId="0" borderId="2" xfId="0" applyFont="1" applyBorder="1" applyAlignment="1" applyProtection="1">
      <alignment horizontal="center" vertical="center" wrapText="1"/>
      <protection hidden="1"/>
    </xf>
    <xf numFmtId="14" fontId="16" fillId="0" borderId="2" xfId="0" applyNumberFormat="1" applyFont="1" applyBorder="1" applyAlignment="1" applyProtection="1">
      <alignment horizontal="center" vertical="center" wrapText="1"/>
      <protection hidden="1"/>
    </xf>
    <xf numFmtId="0" fontId="16" fillId="6" borderId="2" xfId="0" applyFont="1" applyFill="1" applyBorder="1" applyAlignment="1" applyProtection="1">
      <alignment horizontal="center" vertical="center" wrapText="1"/>
      <protection hidden="1"/>
    </xf>
    <xf numFmtId="0" fontId="16" fillId="6" borderId="2" xfId="0" applyFont="1" applyFill="1" applyBorder="1" applyAlignment="1" applyProtection="1">
      <alignment vertical="center" wrapText="1"/>
      <protection hidden="1"/>
    </xf>
    <xf numFmtId="164" fontId="16" fillId="6" borderId="2" xfId="12" applyNumberFormat="1" applyFont="1" applyFill="1" applyBorder="1" applyAlignment="1" applyProtection="1">
      <alignment vertical="center" wrapText="1"/>
      <protection hidden="1"/>
    </xf>
    <xf numFmtId="164" fontId="16" fillId="6" borderId="2" xfId="0" applyNumberFormat="1" applyFont="1" applyFill="1" applyBorder="1" applyAlignment="1" applyProtection="1">
      <alignment vertical="center" wrapText="1"/>
      <protection hidden="1"/>
    </xf>
    <xf numFmtId="0" fontId="16" fillId="0" borderId="2" xfId="0" applyFont="1" applyBorder="1" applyAlignment="1" applyProtection="1">
      <alignment horizontal="left" vertical="center" wrapText="1" indent="1"/>
      <protection hidden="1"/>
    </xf>
    <xf numFmtId="164" fontId="16" fillId="0" borderId="2" xfId="12" applyNumberFormat="1" applyFont="1" applyBorder="1" applyAlignment="1" applyProtection="1">
      <alignment vertical="center" wrapText="1"/>
      <protection hidden="1"/>
    </xf>
    <xf numFmtId="164" fontId="16" fillId="0" borderId="2" xfId="0" applyNumberFormat="1" applyFont="1" applyBorder="1" applyAlignment="1" applyProtection="1">
      <alignment vertical="center" wrapText="1"/>
      <protection hidden="1"/>
    </xf>
    <xf numFmtId="164" fontId="1" fillId="0" borderId="0" xfId="0" applyNumberFormat="1" applyFont="1" applyProtection="1">
      <protection hidden="1"/>
    </xf>
    <xf numFmtId="0" fontId="1" fillId="0" borderId="2" xfId="0" applyFont="1" applyBorder="1" applyAlignment="1" applyProtection="1">
      <alignment horizontal="left" vertical="center" wrapText="1" indent="1"/>
      <protection hidden="1"/>
    </xf>
    <xf numFmtId="0" fontId="17" fillId="0" borderId="2" xfId="0" applyFont="1" applyBorder="1" applyAlignment="1" applyProtection="1">
      <alignment vertical="center" wrapText="1"/>
      <protection hidden="1"/>
    </xf>
    <xf numFmtId="164" fontId="16" fillId="2" borderId="2" xfId="12" applyNumberFormat="1" applyFont="1" applyFill="1" applyBorder="1" applyAlignment="1" applyProtection="1">
      <alignment vertical="center" wrapText="1"/>
      <protection hidden="1"/>
    </xf>
    <xf numFmtId="0" fontId="16" fillId="2" borderId="2" xfId="0" applyFont="1" applyFill="1" applyBorder="1" applyAlignment="1" applyProtection="1">
      <alignment vertical="center" wrapText="1"/>
      <protection hidden="1"/>
    </xf>
    <xf numFmtId="0" fontId="13" fillId="6" borderId="2" xfId="0" applyFont="1" applyFill="1" applyBorder="1" applyAlignment="1" applyProtection="1">
      <alignment horizontal="center" vertical="center" wrapText="1"/>
      <protection hidden="1"/>
    </xf>
    <xf numFmtId="0" fontId="13" fillId="6" borderId="2" xfId="0" applyFont="1" applyFill="1" applyBorder="1" applyAlignment="1" applyProtection="1">
      <alignment vertical="center" wrapText="1"/>
      <protection hidden="1"/>
    </xf>
    <xf numFmtId="164" fontId="0" fillId="6" borderId="2" xfId="12" applyNumberFormat="1" applyFont="1" applyFill="1" applyBorder="1" applyProtection="1">
      <protection hidden="1"/>
    </xf>
    <xf numFmtId="0" fontId="16" fillId="0" borderId="2" xfId="0" applyFont="1" applyBorder="1" applyAlignment="1" applyProtection="1">
      <alignment vertical="center" wrapText="1"/>
      <protection hidden="1"/>
    </xf>
    <xf numFmtId="0" fontId="18" fillId="6" borderId="2" xfId="0" applyFont="1" applyFill="1" applyBorder="1" applyAlignment="1" applyProtection="1">
      <alignment horizontal="center" vertical="center" wrapText="1"/>
      <protection hidden="1"/>
    </xf>
    <xf numFmtId="0" fontId="18" fillId="6" borderId="2" xfId="0" applyFont="1" applyFill="1" applyBorder="1" applyAlignment="1" applyProtection="1">
      <alignment vertical="center" wrapText="1"/>
      <protection hidden="1"/>
    </xf>
    <xf numFmtId="164" fontId="18" fillId="6" borderId="2" xfId="12" applyNumberFormat="1" applyFont="1" applyFill="1" applyBorder="1" applyAlignment="1" applyProtection="1">
      <alignment vertical="center" wrapText="1"/>
      <protection hidden="1"/>
    </xf>
    <xf numFmtId="164" fontId="18" fillId="6" borderId="2" xfId="0" applyNumberFormat="1" applyFont="1" applyFill="1" applyBorder="1" applyAlignment="1" applyProtection="1">
      <alignment vertical="center" wrapText="1"/>
      <protection hidden="1"/>
    </xf>
    <xf numFmtId="0" fontId="1" fillId="4" borderId="2"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9" fillId="5" borderId="2" xfId="0" applyFont="1" applyFill="1" applyBorder="1" applyAlignment="1" applyProtection="1">
      <alignment vertical="center" wrapText="1"/>
      <protection hidden="1"/>
    </xf>
    <xf numFmtId="0" fontId="1" fillId="5" borderId="7" xfId="0" applyFont="1" applyFill="1" applyBorder="1" applyAlignment="1" applyProtection="1">
      <alignment vertical="center" wrapText="1"/>
      <protection hidden="1"/>
    </xf>
    <xf numFmtId="0" fontId="1" fillId="5" borderId="2" xfId="0" applyFont="1" applyFill="1" applyBorder="1" applyAlignment="1" applyProtection="1">
      <alignment vertical="center" wrapText="1"/>
      <protection hidden="1"/>
    </xf>
    <xf numFmtId="0" fontId="1" fillId="0" borderId="2" xfId="0" applyNumberFormat="1" applyFont="1" applyBorder="1" applyAlignment="1" applyProtection="1">
      <alignment horizontal="center" vertical="center"/>
      <protection hidden="1"/>
    </xf>
    <xf numFmtId="0" fontId="45" fillId="0" borderId="2" xfId="0" applyFont="1" applyFill="1" applyBorder="1" applyAlignment="1" applyProtection="1">
      <alignment vertical="center" wrapText="1"/>
      <protection hidden="1"/>
    </xf>
    <xf numFmtId="164" fontId="1" fillId="0" borderId="2" xfId="12" quotePrefix="1" applyNumberFormat="1" applyFont="1" applyFill="1" applyBorder="1" applyAlignment="1" applyProtection="1">
      <alignment vertical="center" wrapText="1"/>
      <protection hidden="1"/>
    </xf>
    <xf numFmtId="164" fontId="45" fillId="0" borderId="2" xfId="12" applyNumberFormat="1" applyFont="1" applyFill="1" applyBorder="1" applyAlignment="1" applyProtection="1">
      <alignment vertical="center" wrapText="1"/>
      <protection hidden="1"/>
    </xf>
    <xf numFmtId="164" fontId="45" fillId="0" borderId="7" xfId="12" applyNumberFormat="1" applyFont="1" applyFill="1" applyBorder="1" applyAlignment="1" applyProtection="1">
      <alignment vertical="center" wrapText="1"/>
      <protection hidden="1"/>
    </xf>
    <xf numFmtId="0" fontId="1" fillId="0" borderId="0" xfId="0" applyFont="1" applyBorder="1" applyProtection="1">
      <protection hidden="1"/>
    </xf>
    <xf numFmtId="0" fontId="45" fillId="0" borderId="9" xfId="0" applyFont="1" applyFill="1" applyBorder="1" applyAlignment="1" applyProtection="1">
      <alignment vertical="center" wrapText="1"/>
      <protection hidden="1"/>
    </xf>
    <xf numFmtId="164" fontId="45" fillId="0" borderId="9" xfId="12" applyNumberFormat="1" applyFont="1" applyFill="1" applyBorder="1" applyAlignment="1" applyProtection="1">
      <alignment vertical="center" wrapText="1"/>
      <protection hidden="1"/>
    </xf>
    <xf numFmtId="164" fontId="45" fillId="0" borderId="4" xfId="12" applyNumberFormat="1" applyFont="1" applyFill="1" applyBorder="1" applyAlignment="1" applyProtection="1">
      <alignment vertical="center" wrapText="1"/>
      <protection hidden="1"/>
    </xf>
    <xf numFmtId="0" fontId="45" fillId="0" borderId="0" xfId="0" applyFont="1" applyFill="1" applyBorder="1" applyAlignment="1" applyProtection="1">
      <alignment wrapText="1"/>
      <protection hidden="1"/>
    </xf>
    <xf numFmtId="49" fontId="9" fillId="0" borderId="2" xfId="0" applyNumberFormat="1" applyFont="1" applyBorder="1" applyAlignment="1" applyProtection="1">
      <alignment horizontal="center" vertical="center"/>
      <protection hidden="1"/>
    </xf>
    <xf numFmtId="0" fontId="9" fillId="4" borderId="2" xfId="0" applyFont="1" applyFill="1" applyBorder="1" applyAlignment="1" applyProtection="1">
      <alignment vertical="center" wrapText="1"/>
      <protection hidden="1"/>
    </xf>
    <xf numFmtId="164" fontId="9" fillId="0" borderId="2" xfId="12" quotePrefix="1" applyNumberFormat="1" applyFont="1" applyFill="1" applyBorder="1" applyAlignment="1" applyProtection="1">
      <alignment vertical="center" wrapText="1"/>
      <protection hidden="1"/>
    </xf>
    <xf numFmtId="164" fontId="47" fillId="0" borderId="9" xfId="12" applyNumberFormat="1" applyFont="1" applyFill="1" applyBorder="1" applyAlignment="1" applyProtection="1">
      <alignment vertical="center" wrapText="1"/>
      <protection hidden="1"/>
    </xf>
    <xf numFmtId="164" fontId="47" fillId="0" borderId="4" xfId="12" applyNumberFormat="1" applyFont="1" applyFill="1" applyBorder="1" applyAlignment="1" applyProtection="1">
      <alignment vertical="center" wrapText="1"/>
      <protection hidden="1"/>
    </xf>
    <xf numFmtId="0" fontId="1" fillId="0" borderId="2" xfId="0" applyFont="1" applyBorder="1" applyAlignment="1" applyProtection="1">
      <alignment horizontal="center" vertical="center"/>
      <protection hidden="1"/>
    </xf>
    <xf numFmtId="49" fontId="1" fillId="0" borderId="2" xfId="0" applyNumberFormat="1" applyFont="1" applyBorder="1" applyAlignment="1" applyProtection="1">
      <alignment horizontal="center" vertical="center"/>
      <protection hidden="1"/>
    </xf>
    <xf numFmtId="164" fontId="1" fillId="0" borderId="2" xfId="12" applyNumberFormat="1"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0" xfId="0" applyFont="1" applyFill="1" applyProtection="1">
      <protection hidden="1"/>
    </xf>
    <xf numFmtId="0" fontId="9" fillId="0" borderId="2" xfId="0" applyFont="1" applyBorder="1" applyAlignment="1" applyProtection="1">
      <alignment horizontal="center" vertical="center"/>
      <protection hidden="1"/>
    </xf>
    <xf numFmtId="0" fontId="13" fillId="4" borderId="2" xfId="0" applyFont="1" applyFill="1" applyBorder="1" applyAlignment="1" applyProtection="1">
      <alignment horizontal="center" vertical="center" wrapText="1"/>
      <protection hidden="1"/>
    </xf>
    <xf numFmtId="0" fontId="9" fillId="4" borderId="2" xfId="0" applyFont="1" applyFill="1" applyBorder="1" applyAlignment="1" applyProtection="1">
      <alignment horizontal="center" vertical="center" wrapText="1"/>
      <protection hidden="1"/>
    </xf>
    <xf numFmtId="164" fontId="9" fillId="0" borderId="2" xfId="12" applyNumberFormat="1" applyFont="1" applyBorder="1" applyAlignment="1" applyProtection="1">
      <alignment vertical="center" wrapText="1"/>
      <protection hidden="1"/>
    </xf>
    <xf numFmtId="164" fontId="9" fillId="6" borderId="2" xfId="12" applyNumberFormat="1" applyFont="1" applyFill="1" applyBorder="1" applyAlignment="1" applyProtection="1">
      <alignment vertical="center" wrapText="1"/>
      <protection hidden="1"/>
    </xf>
    <xf numFmtId="0" fontId="17" fillId="23" borderId="2" xfId="0" applyFont="1" applyFill="1" applyBorder="1" applyAlignment="1" applyProtection="1">
      <alignment vertical="center" wrapText="1"/>
      <protection hidden="1"/>
    </xf>
    <xf numFmtId="164" fontId="1" fillId="6" borderId="2" xfId="12" applyNumberFormat="1" applyFont="1" applyFill="1" applyBorder="1" applyAlignment="1" applyProtection="1">
      <alignment vertical="center" wrapText="1"/>
      <protection hidden="1"/>
    </xf>
    <xf numFmtId="0" fontId="22" fillId="4" borderId="2" xfId="0" applyFont="1" applyFill="1" applyBorder="1" applyAlignment="1" applyProtection="1">
      <alignment vertical="center" wrapText="1"/>
      <protection hidden="1"/>
    </xf>
    <xf numFmtId="0" fontId="1" fillId="0" borderId="2" xfId="0" applyFont="1" applyBorder="1" applyAlignment="1" applyProtection="1">
      <alignment horizontal="center" vertical="center" wrapText="1"/>
      <protection hidden="1"/>
    </xf>
    <xf numFmtId="0" fontId="22" fillId="0" borderId="2" xfId="0" applyFont="1" applyBorder="1" applyAlignment="1" applyProtection="1">
      <alignment horizontal="left" vertical="center"/>
      <protection hidden="1"/>
    </xf>
    <xf numFmtId="0" fontId="22" fillId="0" borderId="2" xfId="0" applyFont="1" applyBorder="1" applyAlignment="1" applyProtection="1">
      <alignment horizontal="center" vertical="center"/>
      <protection hidden="1"/>
    </xf>
    <xf numFmtId="0" fontId="10" fillId="0" borderId="2" xfId="0" applyFont="1" applyFill="1" applyBorder="1" applyAlignment="1" applyProtection="1">
      <alignment horizontal="center" vertical="center" wrapText="1"/>
      <protection hidden="1"/>
    </xf>
    <xf numFmtId="0" fontId="13" fillId="0" borderId="2" xfId="0" applyFont="1" applyFill="1" applyBorder="1" applyAlignment="1" applyProtection="1">
      <alignment horizontal="center" vertical="center"/>
      <protection hidden="1"/>
    </xf>
    <xf numFmtId="0" fontId="13" fillId="0" borderId="2" xfId="0" applyFont="1" applyFill="1" applyBorder="1" applyAlignment="1" applyProtection="1">
      <alignment horizontal="justify" vertical="center"/>
      <protection hidden="1"/>
    </xf>
    <xf numFmtId="164" fontId="13" fillId="0" borderId="2" xfId="12" applyNumberFormat="1" applyFont="1" applyFill="1" applyBorder="1" applyAlignment="1" applyProtection="1">
      <alignment vertical="center"/>
      <protection hidden="1"/>
    </xf>
    <xf numFmtId="0" fontId="10" fillId="6" borderId="2" xfId="0" applyFont="1" applyFill="1" applyBorder="1" applyAlignment="1" applyProtection="1">
      <alignment horizontal="center" vertical="center"/>
      <protection hidden="1"/>
    </xf>
    <xf numFmtId="0" fontId="10" fillId="6" borderId="2" xfId="0" applyFont="1" applyFill="1" applyBorder="1" applyAlignment="1" applyProtection="1">
      <alignment horizontal="justify" vertical="center"/>
      <protection hidden="1"/>
    </xf>
    <xf numFmtId="164" fontId="10" fillId="6" borderId="2" xfId="12" applyNumberFormat="1" applyFont="1" applyFill="1" applyBorder="1" applyAlignment="1" applyProtection="1">
      <alignment vertical="center"/>
      <protection hidden="1"/>
    </xf>
    <xf numFmtId="0" fontId="13" fillId="0" borderId="2" xfId="0" applyFont="1" applyFill="1" applyBorder="1" applyAlignment="1" applyProtection="1">
      <alignment horizontal="justify" vertical="center" wrapText="1"/>
      <protection hidden="1"/>
    </xf>
    <xf numFmtId="0" fontId="23" fillId="0" borderId="2" xfId="0" applyFont="1" applyFill="1" applyBorder="1" applyAlignment="1" applyProtection="1">
      <alignment horizontal="justify" vertical="center" wrapText="1"/>
      <protection hidden="1"/>
    </xf>
    <xf numFmtId="164" fontId="13" fillId="2" borderId="2" xfId="12" applyNumberFormat="1" applyFont="1" applyFill="1" applyBorder="1" applyAlignment="1" applyProtection="1">
      <alignment vertical="center"/>
      <protection hidden="1"/>
    </xf>
    <xf numFmtId="164" fontId="0" fillId="0" borderId="2" xfId="12" applyNumberFormat="1" applyFont="1" applyBorder="1" applyAlignment="1" applyProtection="1">
      <alignment vertical="center"/>
      <protection hidden="1"/>
    </xf>
    <xf numFmtId="0" fontId="13" fillId="0" borderId="2" xfId="0" applyFont="1" applyFill="1" applyBorder="1" applyAlignment="1" applyProtection="1">
      <alignment vertical="center" wrapText="1"/>
      <protection hidden="1"/>
    </xf>
    <xf numFmtId="0" fontId="13" fillId="6" borderId="2" xfId="0" applyFont="1" applyFill="1" applyBorder="1" applyAlignment="1" applyProtection="1">
      <alignment horizontal="center" vertical="center"/>
      <protection hidden="1"/>
    </xf>
    <xf numFmtId="0" fontId="10" fillId="6" borderId="2" xfId="0" applyFont="1" applyFill="1" applyBorder="1" applyAlignment="1" applyProtection="1">
      <alignment horizontal="justify" vertical="center" wrapText="1"/>
      <protection hidden="1"/>
    </xf>
    <xf numFmtId="164" fontId="13" fillId="6" borderId="2" xfId="12" applyNumberFormat="1" applyFont="1" applyFill="1" applyBorder="1" applyAlignment="1" applyProtection="1">
      <alignment vertical="center"/>
      <protection hidden="1"/>
    </xf>
    <xf numFmtId="0" fontId="13" fillId="0" borderId="2" xfId="0" applyFont="1" applyFill="1" applyBorder="1" applyAlignment="1" applyProtection="1">
      <alignment vertical="center"/>
      <protection hidden="1"/>
    </xf>
    <xf numFmtId="0" fontId="13" fillId="2" borderId="2" xfId="0" applyFont="1" applyFill="1" applyBorder="1" applyAlignment="1" applyProtection="1">
      <alignment vertical="center"/>
      <protection hidden="1"/>
    </xf>
    <xf numFmtId="0" fontId="10" fillId="6" borderId="2" xfId="0" applyFont="1" applyFill="1" applyBorder="1" applyAlignment="1" applyProtection="1">
      <alignment vertical="center"/>
      <protection hidden="1"/>
    </xf>
    <xf numFmtId="164" fontId="10" fillId="6" borderId="2" xfId="0" applyNumberFormat="1"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10" fillId="6" borderId="2" xfId="0" applyFont="1" applyFill="1" applyBorder="1" applyAlignment="1" applyProtection="1">
      <alignment vertical="center" wrapText="1"/>
      <protection hidden="1"/>
    </xf>
    <xf numFmtId="10" fontId="13" fillId="0" borderId="2" xfId="1" applyNumberFormat="1" applyFont="1" applyFill="1" applyBorder="1" applyAlignment="1" applyProtection="1">
      <alignment vertical="center"/>
      <protection hidden="1"/>
    </xf>
    <xf numFmtId="165" fontId="13" fillId="0" borderId="2" xfId="0" applyNumberFormat="1" applyFont="1" applyFill="1" applyBorder="1" applyAlignment="1" applyProtection="1">
      <alignment vertical="center"/>
      <protection hidden="1"/>
    </xf>
    <xf numFmtId="10" fontId="10" fillId="6" borderId="2" xfId="0" applyNumberFormat="1" applyFont="1" applyFill="1" applyBorder="1" applyAlignment="1" applyProtection="1">
      <alignment vertical="center"/>
      <protection hidden="1"/>
    </xf>
    <xf numFmtId="0" fontId="23" fillId="0" borderId="2" xfId="0" applyFont="1" applyFill="1" applyBorder="1" applyAlignment="1" applyProtection="1">
      <alignment horizontal="left" vertical="center" wrapText="1" indent="1"/>
      <protection hidden="1"/>
    </xf>
    <xf numFmtId="0" fontId="13" fillId="0" borderId="10" xfId="0" applyFont="1" applyFill="1" applyBorder="1" applyAlignment="1" applyProtection="1">
      <alignment horizontal="center" vertical="center"/>
      <protection hidden="1"/>
    </xf>
    <xf numFmtId="0" fontId="13" fillId="0" borderId="10" xfId="0" applyFont="1" applyFill="1" applyBorder="1" applyAlignment="1" applyProtection="1">
      <alignment vertical="center" wrapText="1"/>
      <protection hidden="1"/>
    </xf>
    <xf numFmtId="164" fontId="1" fillId="0" borderId="2" xfId="12" applyNumberFormat="1" applyFont="1" applyBorder="1" applyProtection="1">
      <protection hidden="1"/>
    </xf>
    <xf numFmtId="0" fontId="16" fillId="0" borderId="2" xfId="0" applyFont="1" applyFill="1" applyBorder="1" applyAlignment="1" applyProtection="1">
      <alignment horizontal="center" vertical="center" wrapText="1"/>
      <protection hidden="1"/>
    </xf>
    <xf numFmtId="0" fontId="16" fillId="0" borderId="2" xfId="0" applyFont="1" applyFill="1" applyBorder="1" applyAlignment="1" applyProtection="1">
      <alignment vertical="center"/>
      <protection hidden="1"/>
    </xf>
    <xf numFmtId="0" fontId="1" fillId="0" borderId="2" xfId="0" applyFont="1" applyFill="1" applyBorder="1" applyAlignment="1" applyProtection="1">
      <alignment vertical="center" wrapText="1"/>
      <protection hidden="1"/>
    </xf>
    <xf numFmtId="0" fontId="16" fillId="0" borderId="2" xfId="0" applyFont="1" applyFill="1" applyBorder="1" applyAlignment="1" applyProtection="1">
      <alignment vertical="center" wrapText="1"/>
      <protection hidden="1"/>
    </xf>
    <xf numFmtId="0" fontId="17" fillId="6" borderId="2" xfId="0" applyFont="1" applyFill="1" applyBorder="1" applyAlignment="1" applyProtection="1">
      <alignment vertical="center"/>
      <protection hidden="1"/>
    </xf>
    <xf numFmtId="0" fontId="17" fillId="6" borderId="2" xfId="0" applyFont="1" applyFill="1" applyBorder="1" applyAlignment="1" applyProtection="1">
      <alignment horizontal="center" vertical="center" wrapText="1"/>
      <protection hidden="1"/>
    </xf>
    <xf numFmtId="0" fontId="17" fillId="6" borderId="2" xfId="0" applyFont="1" applyFill="1" applyBorder="1" applyAlignment="1" applyProtection="1">
      <alignment vertical="center" wrapText="1"/>
      <protection hidden="1"/>
    </xf>
    <xf numFmtId="0" fontId="13" fillId="0" borderId="2" xfId="0" applyFont="1" applyFill="1" applyBorder="1" applyAlignment="1" applyProtection="1">
      <alignment horizontal="center" vertical="center" wrapText="1"/>
      <protection hidden="1"/>
    </xf>
    <xf numFmtId="0" fontId="48" fillId="0" borderId="2" xfId="16" applyFill="1" applyBorder="1" applyAlignment="1" applyProtection="1">
      <alignment vertical="center" wrapText="1"/>
      <protection hidden="1"/>
    </xf>
    <xf numFmtId="0" fontId="1" fillId="4" borderId="10" xfId="0" applyFont="1" applyFill="1" applyBorder="1" applyAlignment="1" applyProtection="1">
      <alignment horizontal="center" vertical="center" wrapText="1"/>
      <protection hidden="1"/>
    </xf>
    <xf numFmtId="0" fontId="13" fillId="4" borderId="10"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1" fillId="0" borderId="2" xfId="0" quotePrefix="1" applyFont="1" applyBorder="1" applyAlignment="1" applyProtection="1">
      <alignment horizontal="center" vertical="center"/>
      <protection hidden="1"/>
    </xf>
    <xf numFmtId="0" fontId="16" fillId="0" borderId="2" xfId="0" applyFont="1" applyBorder="1" applyProtection="1">
      <protection hidden="1"/>
    </xf>
    <xf numFmtId="0" fontId="13" fillId="0" borderId="2" xfId="0" applyFont="1" applyFill="1" applyBorder="1" applyAlignment="1" applyProtection="1">
      <alignment horizontal="left" vertical="center" wrapText="1" indent="2"/>
      <protection hidden="1"/>
    </xf>
    <xf numFmtId="3" fontId="13" fillId="0" borderId="2" xfId="0" applyNumberFormat="1" applyFont="1" applyBorder="1" applyAlignment="1" applyProtection="1">
      <alignment vertical="center" wrapText="1"/>
      <protection hidden="1"/>
    </xf>
    <xf numFmtId="3" fontId="13" fillId="0" borderId="2" xfId="0" applyNumberFormat="1" applyFont="1" applyFill="1" applyBorder="1" applyAlignment="1" applyProtection="1">
      <alignment vertical="center" wrapText="1"/>
      <protection hidden="1"/>
    </xf>
    <xf numFmtId="165" fontId="13" fillId="0" borderId="2" xfId="1" applyNumberFormat="1" applyFont="1" applyFill="1" applyBorder="1" applyAlignment="1" applyProtection="1">
      <alignment vertical="center" wrapText="1"/>
      <protection hidden="1"/>
    </xf>
    <xf numFmtId="10" fontId="13" fillId="0" borderId="2" xfId="0" applyNumberFormat="1" applyFont="1" applyBorder="1" applyAlignment="1" applyProtection="1">
      <alignment vertical="center" wrapText="1"/>
      <protection hidden="1"/>
    </xf>
    <xf numFmtId="0" fontId="13" fillId="2" borderId="2" xfId="0" applyFont="1" applyFill="1" applyBorder="1" applyAlignment="1" applyProtection="1">
      <alignment vertical="center" wrapText="1"/>
      <protection hidden="1"/>
    </xf>
    <xf numFmtId="0" fontId="18" fillId="0" borderId="2" xfId="0" applyFont="1" applyBorder="1" applyAlignment="1" applyProtection="1">
      <alignment horizontal="center" vertical="center"/>
      <protection hidden="1"/>
    </xf>
    <xf numFmtId="0" fontId="3" fillId="0" borderId="2" xfId="0" applyFont="1" applyBorder="1" applyAlignment="1" applyProtection="1">
      <alignment vertical="center"/>
      <protection hidden="1"/>
    </xf>
    <xf numFmtId="3" fontId="10" fillId="0" borderId="2" xfId="0" applyNumberFormat="1" applyFont="1" applyBorder="1" applyAlignment="1" applyProtection="1">
      <alignment vertical="center" wrapText="1"/>
      <protection hidden="1"/>
    </xf>
    <xf numFmtId="3" fontId="10" fillId="0" borderId="2" xfId="0" applyNumberFormat="1" applyFont="1" applyFill="1" applyBorder="1" applyAlignment="1" applyProtection="1">
      <alignment vertical="center" wrapText="1"/>
      <protection hidden="1"/>
    </xf>
    <xf numFmtId="165" fontId="10" fillId="0" borderId="2" xfId="1" applyNumberFormat="1" applyFont="1" applyFill="1" applyBorder="1" applyAlignment="1" applyProtection="1">
      <alignment vertical="center" wrapText="1"/>
      <protection hidden="1"/>
    </xf>
    <xf numFmtId="0" fontId="13" fillId="22" borderId="2" xfId="0" applyFont="1" applyFill="1" applyBorder="1" applyAlignment="1" applyProtection="1">
      <alignment vertical="center"/>
      <protection hidden="1"/>
    </xf>
    <xf numFmtId="165" fontId="1" fillId="0" borderId="0" xfId="1" applyNumberFormat="1" applyFont="1" applyProtection="1">
      <protection hidden="1"/>
    </xf>
    <xf numFmtId="9" fontId="1" fillId="0" borderId="0" xfId="1" applyFont="1" applyProtection="1">
      <protection hidden="1"/>
    </xf>
    <xf numFmtId="0" fontId="13" fillId="0" borderId="2" xfId="2" applyFont="1" applyFill="1" applyBorder="1" applyAlignment="1" applyProtection="1">
      <alignment horizontal="left" vertical="center" wrapText="1" indent="1"/>
      <protection hidden="1"/>
    </xf>
    <xf numFmtId="3" fontId="13" fillId="0" borderId="2" xfId="3" applyFont="1" applyFill="1" applyBorder="1" applyAlignment="1" applyProtection="1">
      <alignment vertical="center"/>
      <protection hidden="1"/>
    </xf>
    <xf numFmtId="10" fontId="13" fillId="0" borderId="2" xfId="1" applyNumberFormat="1" applyFont="1" applyFill="1" applyBorder="1" applyAlignment="1" applyProtection="1">
      <alignment vertical="center" wrapText="1"/>
      <protection hidden="1"/>
    </xf>
    <xf numFmtId="0" fontId="0" fillId="0" borderId="0" xfId="0" applyProtection="1">
      <protection hidden="1"/>
    </xf>
    <xf numFmtId="0" fontId="1"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13" fillId="0" borderId="2" xfId="0" quotePrefix="1" applyFont="1" applyFill="1" applyBorder="1" applyAlignment="1" applyProtection="1">
      <alignment vertical="center"/>
      <protection hidden="1"/>
    </xf>
    <xf numFmtId="0" fontId="1" fillId="0" borderId="2" xfId="0" quotePrefix="1" applyFont="1" applyFill="1" applyBorder="1" applyAlignment="1" applyProtection="1">
      <alignment vertical="center" wrapText="1"/>
      <protection hidden="1"/>
    </xf>
    <xf numFmtId="0" fontId="21" fillId="0" borderId="2" xfId="0" quotePrefix="1" applyFont="1" applyFill="1" applyBorder="1" applyAlignment="1" applyProtection="1">
      <alignment vertical="center" wrapText="1"/>
      <protection hidden="1"/>
    </xf>
    <xf numFmtId="0" fontId="13" fillId="0" borderId="2" xfId="0" quotePrefix="1" applyFont="1" applyFill="1" applyBorder="1" applyAlignment="1" applyProtection="1">
      <alignment vertical="center" wrapText="1"/>
      <protection hidden="1"/>
    </xf>
    <xf numFmtId="164" fontId="1" fillId="0" borderId="2" xfId="12" applyNumberFormat="1" applyFont="1" applyFill="1" applyBorder="1" applyAlignment="1" applyProtection="1">
      <alignment vertical="center"/>
      <protection hidden="1"/>
    </xf>
    <xf numFmtId="0" fontId="1" fillId="0" borderId="2" xfId="0" quotePrefix="1" applyFont="1" applyFill="1" applyBorder="1" applyAlignment="1" applyProtection="1">
      <alignment vertical="center"/>
      <protection hidden="1"/>
    </xf>
    <xf numFmtId="164" fontId="1" fillId="0" borderId="2" xfId="0" quotePrefix="1" applyNumberFormat="1" applyFont="1" applyFill="1" applyBorder="1" applyAlignment="1" applyProtection="1">
      <alignment vertical="center" wrapText="1"/>
      <protection hidden="1"/>
    </xf>
    <xf numFmtId="0" fontId="18" fillId="0" borderId="2" xfId="0" applyFont="1" applyFill="1" applyBorder="1" applyAlignment="1" applyProtection="1">
      <alignment horizontal="center" vertical="center" wrapText="1"/>
      <protection hidden="1"/>
    </xf>
    <xf numFmtId="0" fontId="18" fillId="0" borderId="2" xfId="0" applyFont="1" applyFill="1" applyBorder="1" applyAlignment="1" applyProtection="1">
      <alignment vertical="center" wrapText="1"/>
      <protection hidden="1"/>
    </xf>
    <xf numFmtId="164" fontId="9" fillId="0" borderId="2" xfId="12" quotePrefix="1" applyNumberFormat="1" applyFont="1" applyFill="1" applyBorder="1" applyAlignment="1" applyProtection="1">
      <alignment vertical="center"/>
      <protection hidden="1"/>
    </xf>
    <xf numFmtId="0" fontId="1" fillId="0" borderId="0" xfId="0" applyFont="1" applyAlignment="1" applyProtection="1">
      <alignment horizontal="center"/>
      <protection hidden="1"/>
    </xf>
    <xf numFmtId="0" fontId="1" fillId="0" borderId="1" xfId="0" applyFont="1" applyBorder="1" applyProtection="1">
      <protection hidden="1"/>
    </xf>
    <xf numFmtId="0" fontId="13" fillId="0" borderId="2" xfId="0" applyFont="1" applyBorder="1" applyAlignment="1" applyProtection="1">
      <alignment horizontal="center" vertical="center"/>
      <protection hidden="1"/>
    </xf>
    <xf numFmtId="14" fontId="13" fillId="0" borderId="2" xfId="0" applyNumberFormat="1" applyFont="1" applyBorder="1" applyAlignment="1" applyProtection="1">
      <alignment horizontal="center" vertical="center"/>
      <protection hidden="1"/>
    </xf>
    <xf numFmtId="164" fontId="1" fillId="0" borderId="2" xfId="12" quotePrefix="1" applyNumberFormat="1" applyFont="1" applyFill="1" applyBorder="1" applyAlignment="1" applyProtection="1">
      <alignment vertical="center"/>
      <protection hidden="1"/>
    </xf>
    <xf numFmtId="0" fontId="13" fillId="0" borderId="2" xfId="4" applyFont="1" applyFill="1" applyBorder="1" applyAlignment="1" applyProtection="1">
      <alignment vertical="center" wrapText="1"/>
      <protection hidden="1"/>
    </xf>
    <xf numFmtId="0" fontId="21" fillId="0" borderId="2" xfId="0" quotePrefix="1" applyFont="1" applyFill="1" applyBorder="1" applyAlignment="1" applyProtection="1">
      <alignment vertical="center"/>
      <protection hidden="1"/>
    </xf>
    <xf numFmtId="0" fontId="10" fillId="6" borderId="2" xfId="0" quotePrefix="1" applyFont="1" applyFill="1" applyBorder="1" applyAlignment="1" applyProtection="1">
      <alignment vertical="center" wrapText="1"/>
      <protection hidden="1"/>
    </xf>
    <xf numFmtId="164" fontId="9" fillId="6" borderId="2" xfId="0" quotePrefix="1" applyNumberFormat="1" applyFont="1" applyFill="1" applyBorder="1" applyAlignment="1" applyProtection="1">
      <alignment vertical="center" wrapText="1"/>
      <protection hidden="1"/>
    </xf>
    <xf numFmtId="0" fontId="16" fillId="4" borderId="2" xfId="0" applyFont="1" applyFill="1" applyBorder="1" applyAlignment="1" applyProtection="1">
      <alignment vertical="center" wrapText="1"/>
      <protection hidden="1"/>
    </xf>
    <xf numFmtId="164" fontId="13" fillId="0" borderId="2" xfId="12" quotePrefix="1" applyNumberFormat="1" applyFont="1" applyFill="1" applyBorder="1" applyAlignment="1" applyProtection="1">
      <alignment vertical="center" wrapText="1"/>
      <protection hidden="1"/>
    </xf>
    <xf numFmtId="164" fontId="13" fillId="0" borderId="2" xfId="12" quotePrefix="1" applyNumberFormat="1" applyFont="1" applyFill="1" applyBorder="1" applyAlignment="1" applyProtection="1">
      <alignment vertical="center"/>
      <protection hidden="1"/>
    </xf>
    <xf numFmtId="0" fontId="13" fillId="0" borderId="2" xfId="4" applyFont="1" applyFill="1" applyBorder="1" applyAlignment="1" applyProtection="1">
      <alignment horizontal="justify" vertical="center"/>
      <protection hidden="1"/>
    </xf>
    <xf numFmtId="0" fontId="16" fillId="4" borderId="2" xfId="0" applyFont="1" applyFill="1" applyBorder="1" applyAlignment="1" applyProtection="1">
      <alignment horizontal="center" vertical="center" wrapText="1"/>
      <protection hidden="1"/>
    </xf>
    <xf numFmtId="0" fontId="16" fillId="0" borderId="2"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0" fontId="1" fillId="6" borderId="2" xfId="0" applyFont="1" applyFill="1" applyBorder="1" applyAlignment="1" applyProtection="1">
      <alignment horizontal="center" vertical="center"/>
      <protection hidden="1"/>
    </xf>
    <xf numFmtId="0" fontId="9" fillId="6" borderId="2" xfId="0" applyFont="1" applyFill="1" applyBorder="1" applyAlignment="1" applyProtection="1">
      <alignment horizontal="justify" vertical="center"/>
      <protection hidden="1"/>
    </xf>
    <xf numFmtId="164" fontId="9" fillId="6" borderId="2" xfId="12" quotePrefix="1" applyNumberFormat="1" applyFont="1" applyFill="1" applyBorder="1" applyAlignment="1" applyProtection="1">
      <alignment vertical="center" wrapText="1"/>
      <protection hidden="1"/>
    </xf>
    <xf numFmtId="0" fontId="1" fillId="6" borderId="2" xfId="0" quotePrefix="1" applyFont="1" applyFill="1" applyBorder="1" applyAlignment="1" applyProtection="1">
      <alignment vertical="center" wrapText="1"/>
      <protection hidden="1"/>
    </xf>
    <xf numFmtId="0" fontId="13" fillId="7" borderId="2" xfId="0" applyFont="1" applyFill="1" applyBorder="1" applyAlignment="1" applyProtection="1">
      <alignment horizontal="justify" vertical="center" wrapText="1"/>
      <protection hidden="1"/>
    </xf>
    <xf numFmtId="0" fontId="13" fillId="6" borderId="2" xfId="4" applyFont="1" applyFill="1" applyBorder="1" applyAlignment="1" applyProtection="1">
      <alignment horizontal="center" vertical="center"/>
      <protection hidden="1"/>
    </xf>
    <xf numFmtId="0" fontId="10" fillId="6" borderId="2" xfId="4" applyFont="1" applyFill="1" applyBorder="1" applyAlignment="1" applyProtection="1">
      <alignment horizontal="justify" vertical="center"/>
      <protection hidden="1"/>
    </xf>
    <xf numFmtId="0" fontId="13" fillId="6" borderId="2" xfId="4" applyFont="1" applyFill="1" applyBorder="1" applyAlignment="1" applyProtection="1">
      <alignment horizontal="justify" vertical="center"/>
      <protection hidden="1"/>
    </xf>
    <xf numFmtId="0" fontId="10" fillId="0" borderId="2" xfId="0" applyFont="1" applyBorder="1" applyAlignment="1" applyProtection="1">
      <alignment vertical="center"/>
      <protection hidden="1"/>
    </xf>
    <xf numFmtId="164" fontId="10" fillId="0" borderId="2" xfId="12" quotePrefix="1" applyNumberFormat="1" applyFont="1" applyFill="1" applyBorder="1" applyAlignment="1" applyProtection="1">
      <alignment vertical="center" wrapText="1"/>
      <protection hidden="1"/>
    </xf>
    <xf numFmtId="164" fontId="10" fillId="6" borderId="2" xfId="12" applyNumberFormat="1" applyFont="1" applyFill="1" applyBorder="1" applyAlignment="1" applyProtection="1">
      <alignment horizontal="justify" vertical="center"/>
      <protection hidden="1"/>
    </xf>
    <xf numFmtId="10" fontId="13" fillId="0" borderId="2" xfId="1" quotePrefix="1" applyNumberFormat="1" applyFont="1" applyFill="1" applyBorder="1" applyAlignment="1" applyProtection="1">
      <alignment vertical="center" wrapText="1"/>
      <protection hidden="1"/>
    </xf>
    <xf numFmtId="10" fontId="13" fillId="0" borderId="2" xfId="1" quotePrefix="1" applyNumberFormat="1" applyFont="1" applyFill="1" applyBorder="1" applyAlignment="1" applyProtection="1">
      <alignment vertical="center"/>
      <protection hidden="1"/>
    </xf>
    <xf numFmtId="0" fontId="9" fillId="0" borderId="2" xfId="0" applyFont="1" applyBorder="1" applyAlignment="1" applyProtection="1">
      <alignment horizontal="center" vertical="center" wrapText="1"/>
      <protection hidden="1"/>
    </xf>
    <xf numFmtId="0" fontId="18" fillId="4" borderId="2" xfId="0" applyFont="1" applyFill="1" applyBorder="1" applyAlignment="1" applyProtection="1">
      <alignment horizontal="center" vertical="center" wrapText="1"/>
      <protection hidden="1"/>
    </xf>
    <xf numFmtId="0" fontId="18" fillId="4" borderId="2" xfId="0" applyFont="1" applyFill="1" applyBorder="1" applyAlignment="1" applyProtection="1">
      <alignment vertical="center" wrapText="1"/>
      <protection hidden="1"/>
    </xf>
    <xf numFmtId="164" fontId="9" fillId="0" borderId="2" xfId="0" quotePrefix="1" applyNumberFormat="1" applyFont="1" applyFill="1" applyBorder="1" applyAlignment="1" applyProtection="1">
      <alignment vertical="center" wrapText="1"/>
      <protection hidden="1"/>
    </xf>
    <xf numFmtId="0" fontId="16" fillId="4" borderId="2" xfId="0" applyFont="1" applyFill="1" applyBorder="1" applyAlignment="1" applyProtection="1">
      <alignment horizontal="left" vertical="center" wrapText="1" indent="1"/>
      <protection hidden="1"/>
    </xf>
    <xf numFmtId="164" fontId="1" fillId="0" borderId="2" xfId="0" quotePrefix="1" applyNumberFormat="1" applyFont="1" applyBorder="1" applyAlignment="1" applyProtection="1">
      <alignment vertical="center" wrapText="1"/>
      <protection hidden="1"/>
    </xf>
    <xf numFmtId="164" fontId="1" fillId="0" borderId="2" xfId="12" quotePrefix="1" applyNumberFormat="1" applyFont="1" applyBorder="1" applyAlignment="1" applyProtection="1">
      <alignment vertical="center"/>
      <protection hidden="1"/>
    </xf>
    <xf numFmtId="0" fontId="41" fillId="0" borderId="0" xfId="0" applyFont="1" applyProtection="1">
      <protection hidden="1"/>
    </xf>
    <xf numFmtId="0" fontId="9" fillId="0" borderId="0" xfId="0" applyFont="1" applyBorder="1" applyAlignment="1" applyProtection="1">
      <alignment vertical="center"/>
      <protection hidden="1"/>
    </xf>
    <xf numFmtId="14" fontId="1" fillId="0" borderId="2" xfId="0" applyNumberFormat="1" applyFont="1" applyBorder="1" applyAlignment="1" applyProtection="1">
      <alignment horizontal="center" vertical="center" wrapText="1"/>
      <protection hidden="1"/>
    </xf>
    <xf numFmtId="0" fontId="1" fillId="4" borderId="2" xfId="0" applyFont="1" applyFill="1" applyBorder="1" applyAlignment="1" applyProtection="1">
      <alignment vertical="center" wrapText="1"/>
      <protection hidden="1"/>
    </xf>
    <xf numFmtId="0" fontId="16" fillId="2" borderId="2" xfId="0" applyFont="1" applyFill="1" applyBorder="1" applyAlignment="1" applyProtection="1">
      <alignment horizontal="center" vertical="center" wrapText="1"/>
      <protection hidden="1"/>
    </xf>
    <xf numFmtId="164" fontId="1" fillId="2" borderId="2" xfId="12" applyNumberFormat="1" applyFont="1" applyFill="1" applyBorder="1" applyAlignment="1" applyProtection="1">
      <alignment vertical="center" wrapText="1"/>
      <protection hidden="1"/>
    </xf>
    <xf numFmtId="164" fontId="1" fillId="2" borderId="2" xfId="12" applyNumberFormat="1" applyFont="1" applyFill="1" applyBorder="1" applyAlignment="1" applyProtection="1">
      <alignment vertical="center"/>
      <protection hidden="1"/>
    </xf>
    <xf numFmtId="0" fontId="17" fillId="4" borderId="2" xfId="0" applyFont="1" applyFill="1" applyBorder="1" applyAlignment="1" applyProtection="1">
      <alignment vertical="center" wrapText="1"/>
      <protection hidden="1"/>
    </xf>
    <xf numFmtId="164" fontId="1" fillId="4" borderId="2" xfId="12" applyNumberFormat="1" applyFont="1" applyFill="1" applyBorder="1" applyAlignment="1" applyProtection="1">
      <alignment vertical="center" wrapText="1"/>
      <protection hidden="1"/>
    </xf>
    <xf numFmtId="0" fontId="17" fillId="2" borderId="2" xfId="0" applyFont="1" applyFill="1" applyBorder="1" applyAlignment="1" applyProtection="1">
      <alignment vertical="center" wrapText="1"/>
      <protection hidden="1"/>
    </xf>
    <xf numFmtId="164" fontId="0" fillId="2" borderId="2" xfId="12" applyNumberFormat="1" applyFont="1" applyFill="1" applyBorder="1" applyAlignment="1" applyProtection="1">
      <alignment vertical="center"/>
      <protection hidden="1"/>
    </xf>
    <xf numFmtId="164" fontId="1" fillId="2" borderId="2" xfId="0" applyNumberFormat="1" applyFont="1" applyFill="1" applyBorder="1" applyAlignment="1" applyProtection="1">
      <alignment vertical="center" wrapText="1"/>
      <protection hidden="1"/>
    </xf>
    <xf numFmtId="0" fontId="18" fillId="2" borderId="2" xfId="0" applyFont="1" applyFill="1" applyBorder="1" applyAlignment="1" applyProtection="1">
      <alignment horizontal="center" vertical="center"/>
      <protection hidden="1"/>
    </xf>
    <xf numFmtId="0" fontId="18" fillId="2" borderId="2" xfId="0" applyFont="1" applyFill="1" applyBorder="1" applyAlignment="1" applyProtection="1">
      <alignment vertical="center"/>
      <protection hidden="1"/>
    </xf>
    <xf numFmtId="164" fontId="18" fillId="2" borderId="2" xfId="12" applyNumberFormat="1" applyFont="1" applyFill="1" applyBorder="1" applyAlignment="1" applyProtection="1">
      <alignment vertical="center"/>
      <protection hidden="1"/>
    </xf>
    <xf numFmtId="9" fontId="18" fillId="2" borderId="2" xfId="1" applyFont="1" applyFill="1" applyBorder="1" applyAlignment="1" applyProtection="1">
      <alignment vertical="center"/>
      <protection hidden="1"/>
    </xf>
    <xf numFmtId="0" fontId="1" fillId="0" borderId="0" xfId="0" applyFont="1" applyAlignment="1" applyProtection="1">
      <alignment vertical="center" wrapText="1"/>
      <protection hidden="1"/>
    </xf>
    <xf numFmtId="0" fontId="1" fillId="0" borderId="0" xfId="0" applyFont="1" applyBorder="1" applyAlignment="1" applyProtection="1">
      <alignment vertical="center" wrapText="1"/>
      <protection hidden="1"/>
    </xf>
    <xf numFmtId="0" fontId="1" fillId="7" borderId="9" xfId="0" applyFont="1" applyFill="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49" fontId="1" fillId="0" borderId="2" xfId="0" applyNumberFormat="1" applyFont="1" applyBorder="1" applyAlignment="1" applyProtection="1">
      <alignment horizontal="center" vertical="center" wrapText="1"/>
      <protection hidden="1"/>
    </xf>
    <xf numFmtId="3" fontId="45" fillId="0" borderId="2" xfId="0" applyNumberFormat="1" applyFont="1" applyBorder="1" applyAlignment="1" applyProtection="1">
      <alignment vertical="center" wrapText="1"/>
      <protection hidden="1"/>
    </xf>
    <xf numFmtId="3" fontId="45" fillId="0" borderId="7" xfId="0" applyNumberFormat="1" applyFont="1" applyBorder="1" applyAlignment="1" applyProtection="1">
      <alignment vertical="center" wrapText="1"/>
      <protection hidden="1"/>
    </xf>
    <xf numFmtId="0" fontId="45" fillId="0" borderId="7" xfId="0" applyFont="1" applyBorder="1" applyAlignment="1" applyProtection="1">
      <alignment vertical="center" wrapText="1"/>
      <protection hidden="1"/>
    </xf>
    <xf numFmtId="49" fontId="22" fillId="4" borderId="2" xfId="0" applyNumberFormat="1" applyFont="1" applyFill="1" applyBorder="1" applyAlignment="1" applyProtection="1">
      <alignment horizontal="center" vertical="center" wrapText="1"/>
      <protection hidden="1"/>
    </xf>
    <xf numFmtId="0" fontId="22" fillId="4" borderId="2" xfId="0" applyFont="1" applyFill="1" applyBorder="1" applyAlignment="1" applyProtection="1">
      <alignment horizontal="left" vertical="center" wrapText="1" indent="1"/>
      <protection hidden="1"/>
    </xf>
    <xf numFmtId="0" fontId="45" fillId="23" borderId="9" xfId="0" applyFont="1" applyFill="1" applyBorder="1" applyAlignment="1" applyProtection="1">
      <alignment vertical="center" wrapText="1"/>
      <protection hidden="1"/>
    </xf>
    <xf numFmtId="0" fontId="45" fillId="23" borderId="4" xfId="0" applyFont="1" applyFill="1" applyBorder="1" applyAlignment="1" applyProtection="1">
      <alignment vertical="center" wrapText="1"/>
      <protection hidden="1"/>
    </xf>
    <xf numFmtId="0" fontId="45" fillId="0" borderId="4" xfId="0" applyFont="1" applyBorder="1" applyAlignment="1" applyProtection="1">
      <alignment vertical="center" wrapText="1"/>
      <protection hidden="1"/>
    </xf>
    <xf numFmtId="0" fontId="45" fillId="0" borderId="0" xfId="0" applyFont="1" applyAlignment="1" applyProtection="1">
      <alignment vertical="center" wrapText="1"/>
      <protection hidden="1"/>
    </xf>
    <xf numFmtId="0" fontId="45" fillId="0" borderId="9" xfId="0" applyFont="1" applyBorder="1" applyAlignment="1" applyProtection="1">
      <alignment vertical="center" wrapText="1"/>
      <protection hidden="1"/>
    </xf>
    <xf numFmtId="0" fontId="45" fillId="23" borderId="2" xfId="0" applyFont="1" applyFill="1" applyBorder="1" applyAlignment="1" applyProtection="1">
      <alignment vertical="center" wrapText="1"/>
      <protection hidden="1"/>
    </xf>
    <xf numFmtId="3" fontId="45" fillId="23" borderId="9" xfId="0" applyNumberFormat="1" applyFont="1" applyFill="1" applyBorder="1" applyAlignment="1" applyProtection="1">
      <alignment vertical="center" wrapText="1"/>
      <protection hidden="1"/>
    </xf>
    <xf numFmtId="3" fontId="45" fillId="23" borderId="4" xfId="0" applyNumberFormat="1" applyFont="1" applyFill="1" applyBorder="1" applyAlignment="1" applyProtection="1">
      <alignment vertical="center" wrapText="1"/>
      <protection hidden="1"/>
    </xf>
    <xf numFmtId="3" fontId="45" fillId="0" borderId="4" xfId="0" applyNumberFormat="1" applyFont="1" applyBorder="1" applyAlignment="1" applyProtection="1">
      <alignment vertical="center" wrapText="1"/>
      <protection hidden="1"/>
    </xf>
    <xf numFmtId="3" fontId="45" fillId="0" borderId="9" xfId="0" applyNumberFormat="1" applyFont="1" applyBorder="1" applyAlignment="1" applyProtection="1">
      <alignment vertical="center" wrapText="1"/>
      <protection hidden="1"/>
    </xf>
    <xf numFmtId="3" fontId="45" fillId="23" borderId="2" xfId="0" applyNumberFormat="1" applyFont="1" applyFill="1" applyBorder="1" applyAlignment="1" applyProtection="1">
      <alignment vertical="center" wrapText="1"/>
      <protection hidden="1"/>
    </xf>
    <xf numFmtId="0" fontId="49" fillId="24" borderId="4" xfId="0" applyFont="1" applyFill="1" applyBorder="1" applyAlignment="1" applyProtection="1">
      <alignment vertical="center" wrapText="1"/>
      <protection hidden="1"/>
    </xf>
    <xf numFmtId="49" fontId="9" fillId="0" borderId="2" xfId="0" applyNumberFormat="1" applyFont="1" applyBorder="1" applyAlignment="1" applyProtection="1">
      <alignment horizontal="center" vertical="center" wrapText="1"/>
      <protection hidden="1"/>
    </xf>
    <xf numFmtId="0" fontId="9" fillId="0" borderId="2" xfId="0" applyFont="1" applyBorder="1" applyAlignment="1" applyProtection="1">
      <alignment vertical="center" wrapText="1"/>
      <protection hidden="1"/>
    </xf>
    <xf numFmtId="3" fontId="47" fillId="0" borderId="9" xfId="0" applyNumberFormat="1" applyFont="1" applyBorder="1" applyAlignment="1" applyProtection="1">
      <alignment vertical="center" wrapText="1"/>
      <protection hidden="1"/>
    </xf>
    <xf numFmtId="3" fontId="47" fillId="0" borderId="4" xfId="0" applyNumberFormat="1" applyFont="1" applyBorder="1" applyAlignment="1" applyProtection="1">
      <alignment vertical="center" wrapText="1"/>
      <protection hidden="1"/>
    </xf>
    <xf numFmtId="0" fontId="47" fillId="0" borderId="4" xfId="0" applyFont="1" applyBorder="1" applyAlignment="1" applyProtection="1">
      <alignment vertical="center" wrapText="1"/>
      <protection hidden="1"/>
    </xf>
    <xf numFmtId="0" fontId="43" fillId="0" borderId="0" xfId="0" applyFont="1" applyFill="1" applyBorder="1" applyAlignment="1" applyProtection="1">
      <alignment wrapText="1"/>
      <protection hidden="1"/>
    </xf>
    <xf numFmtId="0" fontId="37" fillId="0" borderId="0" xfId="16" applyFont="1" applyFill="1" applyBorder="1" applyAlignment="1" applyProtection="1">
      <protection hidden="1"/>
    </xf>
    <xf numFmtId="0" fontId="0" fillId="0" borderId="0" xfId="0" applyAlignment="1" applyProtection="1">
      <alignment wrapText="1"/>
      <protection hidden="1"/>
    </xf>
    <xf numFmtId="0" fontId="44" fillId="0" borderId="0" xfId="0" applyFont="1" applyFill="1" applyBorder="1" applyAlignment="1" applyProtection="1">
      <protection hidden="1"/>
    </xf>
    <xf numFmtId="0" fontId="45" fillId="0" borderId="2" xfId="0" applyFont="1" applyFill="1" applyBorder="1" applyAlignment="1" applyProtection="1">
      <alignment horizontal="center" vertical="center" wrapText="1"/>
      <protection hidden="1"/>
    </xf>
    <xf numFmtId="0" fontId="45" fillId="0" borderId="7" xfId="0" applyFont="1" applyFill="1" applyBorder="1" applyAlignment="1" applyProtection="1">
      <alignment horizontal="center" vertical="center" wrapText="1"/>
      <protection hidden="1"/>
    </xf>
    <xf numFmtId="0" fontId="45" fillId="0" borderId="9" xfId="0" applyFont="1" applyFill="1" applyBorder="1" applyAlignment="1" applyProtection="1">
      <alignment horizontal="center" vertical="center" wrapText="1"/>
      <protection hidden="1"/>
    </xf>
    <xf numFmtId="0" fontId="45" fillId="0" borderId="4" xfId="0" applyFont="1" applyFill="1" applyBorder="1" applyAlignment="1" applyProtection="1">
      <alignment horizontal="center" vertical="center" wrapText="1"/>
      <protection hidden="1"/>
    </xf>
    <xf numFmtId="0" fontId="45" fillId="0" borderId="7" xfId="0" applyFont="1" applyFill="1" applyBorder="1" applyAlignment="1" applyProtection="1">
      <alignment vertical="center" wrapText="1"/>
      <protection hidden="1"/>
    </xf>
    <xf numFmtId="0" fontId="45" fillId="0" borderId="4" xfId="0" applyFont="1" applyFill="1" applyBorder="1" applyAlignment="1" applyProtection="1">
      <alignment horizontal="right" wrapText="1"/>
      <protection hidden="1"/>
    </xf>
    <xf numFmtId="0" fontId="45" fillId="0" borderId="4" xfId="0" applyFont="1" applyFill="1" applyBorder="1" applyAlignment="1" applyProtection="1">
      <alignment vertical="center" wrapText="1"/>
      <protection hidden="1"/>
    </xf>
    <xf numFmtId="3" fontId="45" fillId="0" borderId="4" xfId="0" applyNumberFormat="1" applyFont="1" applyFill="1" applyBorder="1" applyAlignment="1" applyProtection="1">
      <alignment horizontal="right" wrapText="1"/>
      <protection hidden="1"/>
    </xf>
    <xf numFmtId="0" fontId="46" fillId="0" borderId="4" xfId="0" applyFont="1" applyFill="1" applyBorder="1" applyAlignment="1" applyProtection="1">
      <alignment horizontal="left" vertical="center" wrapText="1" indent="2"/>
      <protection hidden="1"/>
    </xf>
    <xf numFmtId="0" fontId="46" fillId="0" borderId="4" xfId="0" applyFont="1" applyFill="1" applyBorder="1" applyAlignment="1" applyProtection="1">
      <alignment horizontal="left" vertical="center" wrapText="1" indent="4"/>
      <protection hidden="1"/>
    </xf>
    <xf numFmtId="0" fontId="46" fillId="0" borderId="4" xfId="0" applyFont="1" applyFill="1" applyBorder="1" applyAlignment="1" applyProtection="1">
      <alignment vertical="center" wrapText="1"/>
      <protection hidden="1"/>
    </xf>
    <xf numFmtId="0" fontId="47" fillId="0" borderId="9" xfId="0" applyFont="1" applyFill="1" applyBorder="1" applyAlignment="1" applyProtection="1">
      <alignment horizontal="center" vertical="center" wrapText="1"/>
      <protection hidden="1"/>
    </xf>
    <xf numFmtId="0" fontId="47" fillId="0" borderId="4" xfId="0" applyFont="1" applyFill="1" applyBorder="1" applyAlignment="1" applyProtection="1">
      <alignment vertical="center" wrapText="1"/>
      <protection hidden="1"/>
    </xf>
    <xf numFmtId="3" fontId="47" fillId="0" borderId="4" xfId="0" applyNumberFormat="1" applyFont="1" applyFill="1" applyBorder="1" applyAlignment="1" applyProtection="1">
      <alignment horizontal="right" wrapText="1"/>
      <protection hidden="1"/>
    </xf>
    <xf numFmtId="3" fontId="45" fillId="0" borderId="4" xfId="0" applyNumberFormat="1" applyFont="1" applyBorder="1" applyAlignment="1" applyProtection="1">
      <alignment horizontal="right" wrapText="1"/>
      <protection hidden="1"/>
    </xf>
    <xf numFmtId="0" fontId="1" fillId="7" borderId="0" xfId="0" applyFont="1" applyFill="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45" fillId="0" borderId="2" xfId="0" applyFont="1" applyBorder="1" applyAlignment="1" applyProtection="1">
      <alignment vertical="center" wrapText="1"/>
      <protection hidden="1"/>
    </xf>
    <xf numFmtId="0" fontId="47" fillId="0" borderId="9"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0" xfId="0" applyFont="1" applyBorder="1" applyAlignment="1" applyProtection="1">
      <alignment horizontal="center" vertical="center" wrapText="1"/>
      <protection hidden="1"/>
    </xf>
    <xf numFmtId="3" fontId="16" fillId="0" borderId="2" xfId="0" applyNumberFormat="1" applyFont="1" applyBorder="1" applyAlignment="1" applyProtection="1">
      <alignment vertical="center" wrapText="1"/>
      <protection hidden="1"/>
    </xf>
    <xf numFmtId="0" fontId="45" fillId="24" borderId="7" xfId="0" applyFont="1" applyFill="1" applyBorder="1" applyAlignment="1" applyProtection="1">
      <alignment vertical="center" wrapText="1"/>
      <protection hidden="1"/>
    </xf>
    <xf numFmtId="0" fontId="45" fillId="24" borderId="4" xfId="0" applyFont="1" applyFill="1" applyBorder="1" applyAlignment="1" applyProtection="1">
      <alignment vertical="center" wrapText="1"/>
      <protection hidden="1"/>
    </xf>
    <xf numFmtId="0" fontId="1" fillId="7" borderId="11" xfId="0" applyFont="1" applyFill="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49" fontId="1" fillId="4" borderId="2" xfId="0" applyNumberFormat="1" applyFont="1" applyFill="1" applyBorder="1" applyAlignment="1" applyProtection="1">
      <alignment horizontal="center" vertical="center" wrapText="1"/>
      <protection hidden="1"/>
    </xf>
    <xf numFmtId="49" fontId="9" fillId="4" borderId="2" xfId="0" applyNumberFormat="1" applyFont="1" applyFill="1" applyBorder="1" applyAlignment="1" applyProtection="1">
      <alignment horizontal="center" vertical="center" wrapText="1"/>
      <protection hidden="1"/>
    </xf>
    <xf numFmtId="3" fontId="49" fillId="0" borderId="9" xfId="0" applyNumberFormat="1" applyFont="1" applyBorder="1" applyAlignment="1" applyProtection="1">
      <alignment vertical="center" wrapText="1"/>
      <protection hidden="1"/>
    </xf>
    <xf numFmtId="0" fontId="49" fillId="0" borderId="4" xfId="0" applyFont="1" applyBorder="1" applyAlignment="1" applyProtection="1">
      <alignment vertical="center" wrapText="1"/>
      <protection hidden="1"/>
    </xf>
    <xf numFmtId="3" fontId="49" fillId="0" borderId="4" xfId="0" applyNumberFormat="1" applyFont="1" applyBorder="1" applyAlignment="1" applyProtection="1">
      <alignment vertical="center" wrapText="1"/>
      <protection hidden="1"/>
    </xf>
    <xf numFmtId="49" fontId="16" fillId="0" borderId="2" xfId="0" applyNumberFormat="1" applyFont="1" applyBorder="1" applyAlignment="1" applyProtection="1">
      <alignment horizontal="center" vertical="center" wrapText="1"/>
      <protection hidden="1"/>
    </xf>
    <xf numFmtId="49" fontId="17" fillId="0" borderId="2" xfId="0" applyNumberFormat="1" applyFont="1" applyBorder="1" applyAlignment="1" applyProtection="1">
      <alignment horizontal="center" vertical="center" wrapText="1"/>
      <protection hidden="1"/>
    </xf>
    <xf numFmtId="49" fontId="18" fillId="0" borderId="2" xfId="0" applyNumberFormat="1" applyFont="1" applyBorder="1" applyAlignment="1" applyProtection="1">
      <alignment horizontal="center" vertical="center" wrapText="1"/>
      <protection hidden="1"/>
    </xf>
    <xf numFmtId="0" fontId="16" fillId="0" borderId="0" xfId="0" applyFont="1" applyFill="1" applyBorder="1" applyAlignment="1" applyProtection="1">
      <alignment vertical="center" wrapText="1"/>
      <protection hidden="1"/>
    </xf>
    <xf numFmtId="0" fontId="18" fillId="7" borderId="6" xfId="0" applyFont="1" applyFill="1" applyBorder="1" applyAlignment="1" applyProtection="1">
      <alignment vertical="center" wrapText="1"/>
      <protection hidden="1"/>
    </xf>
    <xf numFmtId="0" fontId="18" fillId="7" borderId="7" xfId="0" applyFont="1" applyFill="1" applyBorder="1" applyAlignment="1" applyProtection="1">
      <alignment vertical="center" wrapText="1"/>
      <protection hidden="1"/>
    </xf>
    <xf numFmtId="0" fontId="18" fillId="7" borderId="7" xfId="0" applyFont="1" applyFill="1" applyBorder="1" applyAlignment="1" applyProtection="1">
      <alignment horizontal="center" vertical="center" wrapText="1"/>
      <protection hidden="1"/>
    </xf>
    <xf numFmtId="0" fontId="18" fillId="7" borderId="10" xfId="0" applyFont="1" applyFill="1" applyBorder="1" applyAlignment="1" applyProtection="1">
      <alignment horizontal="center" vertical="center" wrapText="1"/>
      <protection hidden="1"/>
    </xf>
    <xf numFmtId="0" fontId="16" fillId="0" borderId="5" xfId="0" applyFont="1" applyFill="1" applyBorder="1" applyAlignment="1" applyProtection="1">
      <alignment horizontal="center" vertical="center" wrapText="1"/>
      <protection hidden="1"/>
    </xf>
    <xf numFmtId="0" fontId="45" fillId="0" borderId="12" xfId="0" applyFont="1" applyBorder="1" applyAlignment="1" applyProtection="1">
      <alignment vertical="center" wrapText="1"/>
      <protection hidden="1"/>
    </xf>
    <xf numFmtId="0" fontId="45" fillId="25" borderId="7" xfId="0" applyFont="1" applyFill="1" applyBorder="1" applyAlignment="1" applyProtection="1">
      <alignment vertical="center" wrapText="1"/>
      <protection hidden="1"/>
    </xf>
    <xf numFmtId="0" fontId="23" fillId="0" borderId="2" xfId="0" applyFont="1" applyFill="1" applyBorder="1" applyAlignment="1" applyProtection="1">
      <alignment vertical="center" wrapText="1"/>
      <protection hidden="1"/>
    </xf>
    <xf numFmtId="0" fontId="45" fillId="0" borderId="14" xfId="0" applyFont="1" applyBorder="1" applyAlignment="1" applyProtection="1">
      <alignment vertical="center" wrapText="1"/>
      <protection hidden="1"/>
    </xf>
    <xf numFmtId="0" fontId="45" fillId="0" borderId="11" xfId="0" applyFont="1" applyBorder="1" applyAlignment="1" applyProtection="1">
      <alignment vertical="center" wrapText="1"/>
      <protection hidden="1"/>
    </xf>
    <xf numFmtId="0" fontId="45" fillId="25" borderId="4" xfId="0" applyFont="1" applyFill="1" applyBorder="1" applyAlignment="1" applyProtection="1">
      <alignment vertical="center" wrapText="1"/>
      <protection hidden="1"/>
    </xf>
    <xf numFmtId="0" fontId="1" fillId="0" borderId="0" xfId="0" applyFont="1" applyFill="1" applyAlignment="1" applyProtection="1">
      <alignment horizontal="center" vertical="center" wrapText="1"/>
      <protection hidden="1"/>
    </xf>
    <xf numFmtId="0" fontId="9" fillId="0" borderId="0" xfId="0" applyFont="1" applyFill="1" applyBorder="1" applyAlignment="1" applyProtection="1">
      <alignment vertical="center" wrapText="1"/>
      <protection hidden="1"/>
    </xf>
    <xf numFmtId="0" fontId="9" fillId="0" borderId="7" xfId="0" applyFont="1" applyFill="1" applyBorder="1" applyAlignment="1" applyProtection="1">
      <alignment horizontal="center" vertical="center" wrapText="1"/>
      <protection hidden="1"/>
    </xf>
    <xf numFmtId="0" fontId="9" fillId="0" borderId="2" xfId="0" applyFont="1" applyFill="1" applyBorder="1" applyAlignment="1" applyProtection="1">
      <alignment horizontal="center" vertical="center" wrapText="1"/>
      <protection hidden="1"/>
    </xf>
    <xf numFmtId="0" fontId="1" fillId="0" borderId="7"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wrapText="1"/>
      <protection hidden="1"/>
    </xf>
    <xf numFmtId="164" fontId="1" fillId="0" borderId="7" xfId="12" applyNumberFormat="1" applyFont="1" applyFill="1" applyBorder="1" applyAlignment="1" applyProtection="1">
      <alignment vertical="center" wrapText="1"/>
      <protection hidden="1"/>
    </xf>
    <xf numFmtId="164" fontId="1" fillId="0" borderId="2" xfId="12" applyNumberFormat="1" applyFont="1" applyFill="1" applyBorder="1" applyAlignment="1" applyProtection="1">
      <alignment vertical="center" wrapText="1"/>
      <protection hidden="1"/>
    </xf>
    <xf numFmtId="165" fontId="1" fillId="0" borderId="2" xfId="1" applyNumberFormat="1" applyFont="1" applyFill="1" applyBorder="1" applyAlignment="1" applyProtection="1">
      <alignment vertical="center" wrapText="1"/>
      <protection hidden="1"/>
    </xf>
    <xf numFmtId="0" fontId="9" fillId="0" borderId="2" xfId="0" applyFont="1" applyFill="1" applyBorder="1" applyAlignment="1" applyProtection="1">
      <alignment vertical="center" wrapText="1"/>
      <protection hidden="1"/>
    </xf>
    <xf numFmtId="164" fontId="9" fillId="0" borderId="7" xfId="12" applyNumberFormat="1" applyFont="1" applyFill="1" applyBorder="1" applyAlignment="1" applyProtection="1">
      <alignment vertical="center" wrapText="1"/>
      <protection hidden="1"/>
    </xf>
    <xf numFmtId="164" fontId="9" fillId="0" borderId="2" xfId="12" applyNumberFormat="1" applyFont="1" applyFill="1" applyBorder="1" applyAlignment="1" applyProtection="1">
      <alignment vertical="center" wrapText="1"/>
      <protection hidden="1"/>
    </xf>
    <xf numFmtId="165" fontId="9" fillId="0" borderId="2" xfId="1" applyNumberFormat="1" applyFont="1" applyFill="1" applyBorder="1" applyAlignment="1" applyProtection="1">
      <alignment vertical="center" wrapText="1"/>
      <protection hidden="1"/>
    </xf>
    <xf numFmtId="9" fontId="9" fillId="0" borderId="7" xfId="0" applyNumberFormat="1" applyFont="1" applyFill="1" applyBorder="1" applyAlignment="1" applyProtection="1">
      <alignment horizontal="center" vertical="center" wrapText="1"/>
      <protection hidden="1"/>
    </xf>
    <xf numFmtId="9" fontId="9" fillId="0" borderId="2" xfId="0" applyNumberFormat="1" applyFont="1" applyFill="1" applyBorder="1" applyAlignment="1" applyProtection="1">
      <alignment horizontal="center" vertical="center" wrapText="1"/>
      <protection hidden="1"/>
    </xf>
    <xf numFmtId="9" fontId="10" fillId="0" borderId="2" xfId="0" applyNumberFormat="1" applyFont="1" applyFill="1" applyBorder="1" applyAlignment="1" applyProtection="1">
      <alignment horizontal="center" vertical="center" wrapText="1"/>
      <protection hidden="1"/>
    </xf>
    <xf numFmtId="0" fontId="13" fillId="0" borderId="7" xfId="0" applyFont="1" applyFill="1" applyBorder="1" applyAlignment="1" applyProtection="1">
      <alignment horizontal="center" vertical="center"/>
      <protection hidden="1"/>
    </xf>
    <xf numFmtId="0" fontId="1" fillId="0" borderId="2" xfId="0" applyFont="1" applyFill="1" applyBorder="1" applyAlignment="1" applyProtection="1">
      <alignment wrapText="1"/>
      <protection hidden="1"/>
    </xf>
    <xf numFmtId="0" fontId="13" fillId="7" borderId="7" xfId="0" applyFont="1" applyFill="1" applyBorder="1" applyAlignment="1" applyProtection="1">
      <alignment horizontal="left" vertical="center" wrapText="1"/>
      <protection hidden="1"/>
    </xf>
    <xf numFmtId="9" fontId="1" fillId="0" borderId="2" xfId="1" applyFont="1" applyFill="1" applyBorder="1" applyAlignment="1" applyProtection="1">
      <alignment vertical="center" wrapText="1"/>
      <protection hidden="1"/>
    </xf>
    <xf numFmtId="10" fontId="1" fillId="0" borderId="2" xfId="1" applyNumberFormat="1" applyFont="1" applyFill="1" applyBorder="1" applyAlignment="1" applyProtection="1">
      <alignment vertical="center" wrapText="1"/>
      <protection hidden="1"/>
    </xf>
    <xf numFmtId="168" fontId="1" fillId="0" borderId="2" xfId="12" applyNumberFormat="1" applyFont="1" applyFill="1" applyBorder="1" applyAlignment="1" applyProtection="1">
      <alignment vertical="center" wrapText="1"/>
      <protection hidden="1"/>
    </xf>
    <xf numFmtId="9" fontId="9" fillId="0" borderId="2" xfId="1" applyFont="1" applyFill="1" applyBorder="1" applyAlignment="1" applyProtection="1">
      <alignment vertical="center" wrapText="1"/>
      <protection hidden="1"/>
    </xf>
    <xf numFmtId="10" fontId="9" fillId="0" borderId="2" xfId="1" applyNumberFormat="1" applyFont="1" applyFill="1" applyBorder="1" applyAlignment="1" applyProtection="1">
      <alignment vertical="center" wrapText="1"/>
      <protection hidden="1"/>
    </xf>
    <xf numFmtId="168" fontId="9" fillId="0" borderId="2" xfId="12" applyNumberFormat="1" applyFont="1" applyFill="1" applyBorder="1" applyAlignment="1" applyProtection="1">
      <alignment vertical="center" wrapText="1"/>
      <protection hidden="1"/>
    </xf>
    <xf numFmtId="3" fontId="45" fillId="0" borderId="2" xfId="0" applyNumberFormat="1" applyFont="1" applyFill="1" applyBorder="1" applyAlignment="1" applyProtection="1">
      <alignment vertical="center" wrapText="1"/>
      <protection hidden="1"/>
    </xf>
    <xf numFmtId="3" fontId="45" fillId="0" borderId="9" xfId="0" applyNumberFormat="1" applyFont="1" applyFill="1" applyBorder="1" applyAlignment="1" applyProtection="1">
      <alignment vertical="center" wrapText="1"/>
      <protection hidden="1"/>
    </xf>
    <xf numFmtId="0" fontId="46" fillId="0" borderId="9" xfId="0" applyFont="1" applyFill="1" applyBorder="1" applyAlignment="1" applyProtection="1">
      <alignment vertical="center" wrapText="1"/>
      <protection hidden="1"/>
    </xf>
    <xf numFmtId="0" fontId="1" fillId="21" borderId="2" xfId="0" applyFont="1" applyFill="1" applyBorder="1" applyAlignment="1" applyProtection="1">
      <alignment wrapText="1"/>
      <protection hidden="1"/>
    </xf>
    <xf numFmtId="0" fontId="29" fillId="0" borderId="0" xfId="0" applyFont="1" applyFill="1" applyProtection="1">
      <protection hidden="1"/>
    </xf>
    <xf numFmtId="0" fontId="9" fillId="0" borderId="2" xfId="0" applyFont="1" applyFill="1" applyBorder="1" applyAlignment="1" applyProtection="1">
      <alignment vertical="center"/>
      <protection hidden="1"/>
    </xf>
    <xf numFmtId="164" fontId="1" fillId="0" borderId="2" xfId="12" applyNumberFormat="1" applyFont="1" applyBorder="1" applyAlignment="1" applyProtection="1">
      <alignment vertical="center"/>
      <protection hidden="1"/>
    </xf>
    <xf numFmtId="164" fontId="0" fillId="0" borderId="2" xfId="17" applyNumberFormat="1" applyFont="1" applyBorder="1" applyProtection="1">
      <protection hidden="1"/>
    </xf>
    <xf numFmtId="164" fontId="0" fillId="0" borderId="2" xfId="0" applyNumberFormat="1" applyBorder="1" applyProtection="1">
      <protection hidden="1"/>
    </xf>
    <xf numFmtId="164" fontId="25" fillId="0" borderId="0" xfId="0" applyNumberFormat="1" applyFont="1" applyProtection="1">
      <protection hidden="1"/>
    </xf>
    <xf numFmtId="0" fontId="9" fillId="0" borderId="9" xfId="0" applyFont="1" applyFill="1" applyBorder="1" applyAlignment="1" applyProtection="1">
      <alignment horizontal="center" vertical="center" wrapText="1"/>
      <protection hidden="1"/>
    </xf>
    <xf numFmtId="0" fontId="9" fillId="0" borderId="10" xfId="0" applyFont="1" applyFill="1" applyBorder="1" applyAlignment="1" applyProtection="1">
      <alignment horizontal="center" vertical="center" wrapText="1"/>
      <protection hidden="1"/>
    </xf>
    <xf numFmtId="0" fontId="13" fillId="0" borderId="7" xfId="0" applyFont="1" applyFill="1" applyBorder="1" applyAlignment="1" applyProtection="1">
      <alignment horizontal="left" vertical="center" wrapText="1"/>
      <protection hidden="1"/>
    </xf>
    <xf numFmtId="10" fontId="1" fillId="0" borderId="2" xfId="0" applyNumberFormat="1" applyFont="1" applyFill="1" applyBorder="1" applyAlignment="1" applyProtection="1">
      <alignment vertical="center"/>
      <protection hidden="1"/>
    </xf>
    <xf numFmtId="0" fontId="1" fillId="0" borderId="0" xfId="10" applyFont="1" applyProtection="1">
      <protection hidden="1"/>
    </xf>
    <xf numFmtId="0" fontId="8" fillId="0" borderId="0" xfId="10" applyProtection="1">
      <protection hidden="1"/>
    </xf>
    <xf numFmtId="0" fontId="1" fillId="0" borderId="0" xfId="10" applyFont="1" applyBorder="1" applyProtection="1">
      <protection hidden="1"/>
    </xf>
    <xf numFmtId="0" fontId="1" fillId="0" borderId="2" xfId="10" applyFont="1" applyBorder="1" applyAlignment="1" applyProtection="1">
      <alignment horizontal="center" vertical="center"/>
      <protection hidden="1"/>
    </xf>
    <xf numFmtId="0" fontId="1" fillId="0" borderId="2" xfId="10" applyFont="1" applyBorder="1" applyAlignment="1" applyProtection="1">
      <alignment horizontal="center" vertical="center" wrapText="1"/>
      <protection hidden="1"/>
    </xf>
    <xf numFmtId="0" fontId="1" fillId="0" borderId="2" xfId="10" applyFont="1" applyBorder="1" applyAlignment="1" applyProtection="1">
      <alignment vertical="center"/>
      <protection hidden="1"/>
    </xf>
    <xf numFmtId="0" fontId="1" fillId="20" borderId="2" xfId="10" applyFont="1" applyFill="1" applyBorder="1" applyAlignment="1" applyProtection="1">
      <alignment vertical="center"/>
      <protection hidden="1"/>
    </xf>
    <xf numFmtId="164" fontId="2" fillId="0" borderId="2" xfId="15" applyNumberFormat="1" applyFont="1" applyBorder="1" applyAlignment="1" applyProtection="1">
      <alignment vertical="center"/>
      <protection hidden="1"/>
    </xf>
    <xf numFmtId="0" fontId="9" fillId="0" borderId="2" xfId="10" applyFont="1" applyBorder="1" applyAlignment="1" applyProtection="1">
      <alignment horizontal="center" vertical="center"/>
      <protection hidden="1"/>
    </xf>
    <xf numFmtId="0" fontId="9" fillId="0" borderId="2" xfId="10" applyFont="1" applyBorder="1" applyAlignment="1" applyProtection="1">
      <alignment vertical="center"/>
      <protection hidden="1"/>
    </xf>
    <xf numFmtId="164" fontId="3" fillId="0" borderId="2" xfId="15" applyNumberFormat="1" applyFont="1" applyBorder="1" applyAlignment="1" applyProtection="1">
      <alignment vertical="center"/>
      <protection hidden="1"/>
    </xf>
    <xf numFmtId="0" fontId="9" fillId="0" borderId="0" xfId="0" applyFont="1" applyProtection="1">
      <protection hidden="1"/>
    </xf>
    <xf numFmtId="0" fontId="13" fillId="0" borderId="2" xfId="0" applyFont="1" applyBorder="1" applyAlignment="1" applyProtection="1">
      <alignment vertical="center" wrapText="1"/>
      <protection hidden="1"/>
    </xf>
    <xf numFmtId="0" fontId="32" fillId="0" borderId="2" xfId="0" applyFont="1" applyBorder="1" applyAlignment="1" applyProtection="1">
      <alignment vertical="center" wrapText="1"/>
      <protection hidden="1"/>
    </xf>
    <xf numFmtId="0" fontId="10" fillId="0" borderId="2" xfId="0" applyFont="1" applyBorder="1" applyAlignment="1" applyProtection="1">
      <alignment vertical="center" wrapText="1"/>
      <protection hidden="1"/>
    </xf>
    <xf numFmtId="164" fontId="9" fillId="0" borderId="2" xfId="10" applyNumberFormat="1" applyFont="1" applyBorder="1" applyAlignment="1" applyProtection="1">
      <alignment vertical="center"/>
      <protection hidden="1"/>
    </xf>
    <xf numFmtId="0" fontId="13" fillId="0" borderId="0" xfId="4" applyFont="1" applyFill="1" applyBorder="1" applyAlignment="1" applyProtection="1">
      <alignment vertical="center"/>
      <protection hidden="1"/>
    </xf>
    <xf numFmtId="0" fontId="10" fillId="0" borderId="0" xfId="8" applyFont="1" applyFill="1" applyBorder="1" applyAlignment="1" applyProtection="1">
      <alignment vertical="center"/>
      <protection hidden="1"/>
    </xf>
    <xf numFmtId="0" fontId="10" fillId="7" borderId="9" xfId="2" applyFont="1" applyFill="1" applyBorder="1" applyAlignment="1" applyProtection="1">
      <alignment horizontal="center" vertical="center" wrapText="1"/>
      <protection hidden="1"/>
    </xf>
    <xf numFmtId="0" fontId="10" fillId="0" borderId="2" xfId="9" applyFont="1" applyFill="1" applyBorder="1" applyAlignment="1" applyProtection="1">
      <alignment horizontal="center" vertical="center" wrapText="1"/>
      <protection hidden="1"/>
    </xf>
    <xf numFmtId="0" fontId="10" fillId="7" borderId="4" xfId="2" applyFont="1" applyFill="1" applyBorder="1" applyAlignment="1" applyProtection="1">
      <alignment horizontal="center" vertical="center" wrapText="1"/>
      <protection hidden="1"/>
    </xf>
    <xf numFmtId="0" fontId="13" fillId="0" borderId="0" xfId="4" applyFont="1" applyFill="1" applyAlignment="1" applyProtection="1">
      <alignment vertical="center"/>
      <protection hidden="1"/>
    </xf>
    <xf numFmtId="0" fontId="13" fillId="0" borderId="0" xfId="2" applyFont="1" applyFill="1" applyBorder="1" applyAlignment="1" applyProtection="1">
      <alignment vertical="center"/>
      <protection hidden="1"/>
    </xf>
    <xf numFmtId="0" fontId="13" fillId="0" borderId="2" xfId="2" quotePrefix="1" applyFont="1" applyFill="1" applyBorder="1" applyAlignment="1" applyProtection="1">
      <alignment horizontal="center" vertical="center"/>
      <protection hidden="1"/>
    </xf>
    <xf numFmtId="0" fontId="10" fillId="0" borderId="2" xfId="2" quotePrefix="1" applyFont="1" applyFill="1" applyBorder="1" applyAlignment="1" applyProtection="1">
      <alignment horizontal="center" vertical="center"/>
      <protection hidden="1"/>
    </xf>
    <xf numFmtId="0" fontId="10" fillId="0" borderId="10" xfId="2" applyFont="1" applyFill="1" applyBorder="1" applyAlignment="1" applyProtection="1">
      <alignment horizontal="left" vertical="center" wrapText="1" indent="1"/>
      <protection hidden="1"/>
    </xf>
    <xf numFmtId="3" fontId="16" fillId="0" borderId="2" xfId="0" applyNumberFormat="1" applyFont="1" applyFill="1" applyBorder="1" applyAlignment="1" applyProtection="1">
      <alignment vertical="center" wrapText="1"/>
      <protection hidden="1"/>
    </xf>
    <xf numFmtId="3" fontId="16" fillId="0" borderId="7" xfId="0" applyNumberFormat="1" applyFont="1" applyFill="1" applyBorder="1" applyAlignment="1" applyProtection="1">
      <alignment vertical="center" wrapText="1"/>
      <protection hidden="1"/>
    </xf>
    <xf numFmtId="3" fontId="13" fillId="20" borderId="2" xfId="3" applyFont="1" applyFill="1" applyBorder="1" applyAlignment="1" applyProtection="1">
      <alignment vertical="center"/>
      <protection hidden="1"/>
    </xf>
    <xf numFmtId="3" fontId="13" fillId="20" borderId="7" xfId="3" applyFont="1" applyFill="1" applyBorder="1" applyAlignment="1" applyProtection="1">
      <alignment vertical="center"/>
      <protection hidden="1"/>
    </xf>
    <xf numFmtId="0" fontId="13" fillId="0" borderId="7" xfId="2" applyFont="1" applyFill="1" applyBorder="1" applyAlignment="1" applyProtection="1">
      <alignment horizontal="left" vertical="center" wrapText="1" indent="2"/>
      <protection hidden="1"/>
    </xf>
    <xf numFmtId="3" fontId="16" fillId="0" borderId="9" xfId="0" applyNumberFormat="1" applyFont="1" applyFill="1" applyBorder="1" applyAlignment="1" applyProtection="1">
      <alignment vertical="center" wrapText="1"/>
      <protection hidden="1"/>
    </xf>
    <xf numFmtId="3" fontId="16" fillId="0" borderId="4" xfId="0" applyNumberFormat="1" applyFont="1" applyFill="1" applyBorder="1" applyAlignment="1" applyProtection="1">
      <alignment vertical="center" wrapText="1"/>
      <protection hidden="1"/>
    </xf>
    <xf numFmtId="4" fontId="16" fillId="0" borderId="2" xfId="0" applyNumberFormat="1" applyFont="1" applyFill="1" applyBorder="1" applyAlignment="1" applyProtection="1">
      <alignment vertical="center" wrapText="1"/>
      <protection hidden="1"/>
    </xf>
    <xf numFmtId="4" fontId="16" fillId="0" borderId="7" xfId="0" applyNumberFormat="1" applyFont="1" applyFill="1" applyBorder="1" applyAlignment="1" applyProtection="1">
      <alignment vertical="center" wrapText="1"/>
      <protection hidden="1"/>
    </xf>
    <xf numFmtId="0" fontId="13" fillId="0" borderId="12" xfId="2" applyFont="1" applyFill="1" applyBorder="1" applyAlignment="1" applyProtection="1">
      <alignment horizontal="left" vertical="center" wrapText="1" indent="3"/>
      <protection hidden="1"/>
    </xf>
    <xf numFmtId="4" fontId="16" fillId="0" borderId="9" xfId="0" applyNumberFormat="1" applyFont="1" applyFill="1" applyBorder="1" applyAlignment="1" applyProtection="1">
      <alignment vertical="center" wrapText="1"/>
      <protection hidden="1"/>
    </xf>
    <xf numFmtId="4" fontId="16" fillId="0" borderId="4" xfId="0" applyNumberFormat="1" applyFont="1" applyFill="1" applyBorder="1" applyAlignment="1" applyProtection="1">
      <alignment vertical="center" wrapText="1"/>
      <protection hidden="1"/>
    </xf>
    <xf numFmtId="3" fontId="26" fillId="20" borderId="2" xfId="3" applyFont="1" applyFill="1" applyBorder="1" applyAlignment="1" applyProtection="1">
      <alignment vertical="center"/>
      <protection hidden="1"/>
    </xf>
    <xf numFmtId="0" fontId="13" fillId="0" borderId="0" xfId="2" quotePrefix="1" applyFont="1" applyFill="1" applyBorder="1" applyAlignment="1" applyProtection="1">
      <alignment horizontal="right" vertical="center"/>
      <protection hidden="1"/>
    </xf>
    <xf numFmtId="0" fontId="13" fillId="0" borderId="0" xfId="2" applyFont="1" applyFill="1" applyBorder="1" applyAlignment="1" applyProtection="1">
      <alignment horizontal="left" vertical="center" wrapText="1" indent="1"/>
      <protection hidden="1"/>
    </xf>
    <xf numFmtId="0" fontId="13" fillId="0" borderId="0" xfId="4" applyFont="1" applyFill="1" applyBorder="1" applyAlignment="1" applyProtection="1">
      <alignment horizontal="left" vertical="center" wrapText="1" indent="1"/>
      <protection hidden="1"/>
    </xf>
    <xf numFmtId="0" fontId="13" fillId="0" borderId="9" xfId="4" applyFont="1" applyFill="1" applyBorder="1" applyAlignment="1" applyProtection="1">
      <alignment vertical="center"/>
      <protection hidden="1"/>
    </xf>
    <xf numFmtId="0" fontId="10" fillId="0" borderId="9" xfId="9" applyFont="1" applyFill="1" applyBorder="1" applyAlignment="1" applyProtection="1">
      <alignment horizontal="center" vertical="center" wrapText="1"/>
      <protection hidden="1"/>
    </xf>
    <xf numFmtId="0" fontId="10" fillId="0" borderId="8" xfId="2" applyFont="1" applyFill="1" applyBorder="1" applyAlignment="1" applyProtection="1">
      <alignment horizontal="left" vertical="center" wrapText="1" indent="1"/>
      <protection hidden="1"/>
    </xf>
    <xf numFmtId="0" fontId="13" fillId="0" borderId="6" xfId="2" applyFont="1" applyFill="1" applyBorder="1" applyAlignment="1" applyProtection="1">
      <alignment horizontal="left" vertical="center" wrapText="1" indent="2"/>
      <protection hidden="1"/>
    </xf>
    <xf numFmtId="0" fontId="13" fillId="0" borderId="13" xfId="2" applyFont="1" applyFill="1" applyBorder="1" applyAlignment="1" applyProtection="1">
      <alignment horizontal="left" vertical="center" wrapText="1" indent="3"/>
      <protection hidden="1"/>
    </xf>
    <xf numFmtId="0" fontId="10" fillId="0" borderId="2" xfId="2" quotePrefix="1" applyNumberFormat="1" applyFont="1" applyFill="1" applyBorder="1" applyAlignment="1" applyProtection="1">
      <alignment horizontal="center" vertical="center"/>
      <protection hidden="1"/>
    </xf>
    <xf numFmtId="0" fontId="10" fillId="0" borderId="2" xfId="2" applyFont="1" applyFill="1" applyBorder="1" applyAlignment="1" applyProtection="1">
      <alignment horizontal="left" vertical="center" wrapText="1" indent="1"/>
      <protection hidden="1"/>
    </xf>
    <xf numFmtId="0" fontId="10" fillId="0" borderId="0" xfId="8" applyFont="1" applyFill="1" applyBorder="1" applyAlignment="1" applyProtection="1">
      <alignment vertical="center" wrapText="1"/>
      <protection hidden="1"/>
    </xf>
    <xf numFmtId="49" fontId="10" fillId="0" borderId="2" xfId="0" applyNumberFormat="1" applyFont="1" applyBorder="1" applyAlignment="1" applyProtection="1">
      <alignment horizontal="center" vertical="center"/>
      <protection hidden="1"/>
    </xf>
    <xf numFmtId="0" fontId="10" fillId="0" borderId="2" xfId="0" applyFont="1" applyBorder="1" applyAlignment="1" applyProtection="1">
      <alignment horizontal="left" vertical="center" wrapText="1" indent="1"/>
      <protection hidden="1"/>
    </xf>
    <xf numFmtId="49" fontId="0" fillId="0" borderId="2" xfId="0" applyNumberFormat="1" applyBorder="1" applyAlignment="1" applyProtection="1">
      <alignment horizontal="center" vertical="center"/>
      <protection hidden="1"/>
    </xf>
    <xf numFmtId="0" fontId="0" fillId="0" borderId="2" xfId="0" applyFont="1" applyBorder="1" applyAlignment="1" applyProtection="1">
      <alignment horizontal="left" vertical="center" indent="2"/>
      <protection hidden="1"/>
    </xf>
    <xf numFmtId="0" fontId="0" fillId="0" borderId="2" xfId="0" applyBorder="1" applyAlignment="1" applyProtection="1">
      <alignment horizontal="left" vertical="center" indent="2"/>
      <protection hidden="1"/>
    </xf>
    <xf numFmtId="0" fontId="0" fillId="0" borderId="2" xfId="0" applyBorder="1" applyAlignment="1" applyProtection="1">
      <alignment horizontal="left" vertical="center" indent="4"/>
      <protection hidden="1"/>
    </xf>
    <xf numFmtId="0" fontId="3" fillId="0" borderId="3" xfId="0" applyFont="1" applyBorder="1" applyProtection="1">
      <protection hidden="1"/>
    </xf>
    <xf numFmtId="0" fontId="0" fillId="0" borderId="0" xfId="0" applyFill="1" applyProtection="1">
      <protection hidden="1"/>
    </xf>
    <xf numFmtId="0" fontId="37" fillId="0" borderId="0" xfId="16" applyFont="1" applyFill="1" applyProtection="1">
      <protection hidden="1"/>
    </xf>
    <xf numFmtId="0" fontId="0" fillId="0" borderId="22" xfId="0" applyBorder="1" applyProtection="1">
      <protection hidden="1"/>
    </xf>
    <xf numFmtId="0" fontId="39" fillId="0" borderId="0" xfId="10" applyFont="1" applyFill="1" applyProtection="1">
      <protection hidden="1"/>
    </xf>
    <xf numFmtId="0" fontId="8" fillId="0" borderId="0" xfId="10" applyFill="1" applyProtection="1">
      <protection hidden="1"/>
    </xf>
    <xf numFmtId="0" fontId="40" fillId="0" borderId="0" xfId="10" applyFont="1" applyFill="1" applyProtection="1">
      <protection hidden="1"/>
    </xf>
    <xf numFmtId="0" fontId="38" fillId="0" borderId="0" xfId="10" applyFont="1" applyFill="1" applyProtection="1">
      <protection hidden="1"/>
    </xf>
    <xf numFmtId="0" fontId="16" fillId="0" borderId="0" xfId="0" applyFont="1" applyBorder="1" applyAlignment="1" applyProtection="1">
      <alignment horizontal="center" vertical="center" wrapText="1"/>
      <protection hidden="1"/>
    </xf>
    <xf numFmtId="0" fontId="16" fillId="0" borderId="1" xfId="0"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2" xfId="0" applyFont="1" applyBorder="1" applyAlignment="1" applyProtection="1">
      <alignment horizontal="center" vertical="center" wrapText="1"/>
      <protection hidden="1"/>
    </xf>
    <xf numFmtId="0" fontId="18" fillId="3" borderId="2"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1" fillId="4" borderId="2" xfId="0" applyFont="1" applyFill="1" applyBorder="1" applyAlignment="1" applyProtection="1">
      <alignment horizontal="center" vertical="center" wrapText="1"/>
      <protection hidden="1"/>
    </xf>
    <xf numFmtId="3" fontId="16" fillId="0" borderId="8" xfId="0" applyNumberFormat="1" applyFont="1" applyBorder="1" applyAlignment="1" applyProtection="1">
      <alignment horizontal="center" vertical="center" wrapText="1"/>
      <protection hidden="1"/>
    </xf>
    <xf numFmtId="3" fontId="16" fillId="0" borderId="13" xfId="0" applyNumberFormat="1" applyFont="1" applyBorder="1" applyAlignment="1" applyProtection="1">
      <alignment horizontal="center" vertical="center" wrapText="1"/>
      <protection hidden="1"/>
    </xf>
    <xf numFmtId="3" fontId="16" fillId="0" borderId="12" xfId="0" applyNumberFormat="1" applyFont="1" applyBorder="1" applyAlignment="1" applyProtection="1">
      <alignment horizontal="center" vertical="center" wrapText="1"/>
      <protection hidden="1"/>
    </xf>
    <xf numFmtId="3" fontId="16" fillId="0" borderId="17" xfId="0" applyNumberFormat="1" applyFont="1" applyBorder="1" applyAlignment="1" applyProtection="1">
      <alignment horizontal="center" vertical="center" wrapText="1"/>
      <protection hidden="1"/>
    </xf>
    <xf numFmtId="3" fontId="16" fillId="0" borderId="0" xfId="0" applyNumberFormat="1" applyFont="1" applyBorder="1" applyAlignment="1" applyProtection="1">
      <alignment horizontal="center" vertical="center" wrapText="1"/>
      <protection hidden="1"/>
    </xf>
    <xf numFmtId="3" fontId="16" fillId="0" borderId="1" xfId="0" applyNumberFormat="1" applyFont="1" applyBorder="1" applyAlignment="1" applyProtection="1">
      <alignment horizontal="center" vertical="center" wrapText="1"/>
      <protection hidden="1"/>
    </xf>
    <xf numFmtId="3" fontId="16" fillId="0" borderId="14" xfId="0" applyNumberFormat="1" applyFont="1" applyBorder="1" applyAlignment="1" applyProtection="1">
      <alignment horizontal="center" vertical="center" wrapText="1"/>
      <protection hidden="1"/>
    </xf>
    <xf numFmtId="3" fontId="16" fillId="0" borderId="3" xfId="0" applyNumberFormat="1" applyFont="1" applyBorder="1" applyAlignment="1" applyProtection="1">
      <alignment horizontal="center" vertical="center" wrapText="1"/>
      <protection hidden="1"/>
    </xf>
    <xf numFmtId="3" fontId="16" fillId="0" borderId="4" xfId="0" applyNumberFormat="1" applyFont="1" applyBorder="1" applyAlignment="1" applyProtection="1">
      <alignment horizontal="center" vertical="center" wrapText="1"/>
      <protection hidden="1"/>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6"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 fillId="0" borderId="10" xfId="0" applyFont="1" applyFill="1" applyBorder="1" applyAlignment="1" applyProtection="1">
      <alignment horizontal="center" vertical="center" wrapText="1"/>
      <protection hidden="1"/>
    </xf>
    <xf numFmtId="0" fontId="1" fillId="0" borderId="9" xfId="0"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9" xfId="0" applyFont="1" applyBorder="1" applyAlignment="1" applyProtection="1">
      <alignment horizontal="center" vertical="center" wrapText="1"/>
      <protection hidden="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4" fillId="20" borderId="2" xfId="0" applyFont="1" applyFill="1" applyBorder="1" applyAlignment="1" applyProtection="1">
      <alignment horizontal="center" vertical="center"/>
      <protection hidden="1"/>
    </xf>
    <xf numFmtId="0" fontId="10" fillId="20" borderId="2" xfId="0" applyFont="1" applyFill="1" applyBorder="1" applyAlignment="1" applyProtection="1">
      <alignment horizontal="center" vertical="center"/>
      <protection hidden="1"/>
    </xf>
    <xf numFmtId="0" fontId="10" fillId="20" borderId="2" xfId="0" applyFont="1" applyFill="1" applyBorder="1" applyAlignment="1" applyProtection="1">
      <alignment horizontal="center" vertical="center" wrapText="1"/>
      <protection hidden="1"/>
    </xf>
    <xf numFmtId="0" fontId="10" fillId="20" borderId="5" xfId="0" applyFont="1" applyFill="1" applyBorder="1" applyAlignment="1" applyProtection="1">
      <alignment horizontal="center" vertical="center"/>
      <protection hidden="1"/>
    </xf>
    <xf numFmtId="0" fontId="10" fillId="20" borderId="6" xfId="0" applyFont="1" applyFill="1" applyBorder="1" applyAlignment="1" applyProtection="1">
      <alignment horizontal="center" vertical="center"/>
      <protection hidden="1"/>
    </xf>
    <xf numFmtId="0" fontId="10" fillId="20" borderId="7" xfId="0" applyFont="1" applyFill="1" applyBorder="1" applyAlignment="1" applyProtection="1">
      <alignment horizontal="center" vertical="center"/>
      <protection hidden="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6" fillId="0" borderId="2" xfId="0" applyFont="1" applyFill="1" applyBorder="1" applyAlignment="1" applyProtection="1">
      <alignment horizontal="center" vertical="center" wrapText="1"/>
      <protection hidden="1"/>
    </xf>
    <xf numFmtId="0" fontId="16" fillId="0" borderId="2" xfId="0" applyFont="1" applyFill="1" applyBorder="1" applyAlignment="1" applyProtection="1">
      <alignment vertical="center"/>
      <protection hidden="1"/>
    </xf>
    <xf numFmtId="0" fontId="1" fillId="4" borderId="10" xfId="0" applyFont="1" applyFill="1" applyBorder="1" applyAlignment="1" applyProtection="1">
      <alignment horizontal="center" vertical="center" wrapText="1"/>
      <protection hidden="1"/>
    </xf>
    <xf numFmtId="0" fontId="1" fillId="4" borderId="11"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0" fontId="1" fillId="4" borderId="12" xfId="0" applyFont="1" applyFill="1" applyBorder="1" applyAlignment="1" applyProtection="1">
      <alignment horizontal="center" vertical="center" wrapText="1"/>
      <protection hidden="1"/>
    </xf>
    <xf numFmtId="0" fontId="1" fillId="4" borderId="14" xfId="0" applyFont="1" applyFill="1" applyBorder="1" applyAlignment="1" applyProtection="1">
      <alignment horizontal="center" vertical="center" wrapText="1"/>
      <protection hidden="1"/>
    </xf>
    <xf numFmtId="0" fontId="1" fillId="4" borderId="4" xfId="0" applyFont="1" applyFill="1" applyBorder="1" applyAlignment="1" applyProtection="1">
      <alignment horizontal="center" vertical="center" wrapText="1"/>
      <protection hidden="1"/>
    </xf>
    <xf numFmtId="0" fontId="1" fillId="4" borderId="13"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protection hidden="1"/>
    </xf>
    <xf numFmtId="0" fontId="9" fillId="14" borderId="6" xfId="0" applyFont="1" applyFill="1" applyBorder="1" applyAlignment="1" applyProtection="1">
      <alignment horizontal="center"/>
      <protection hidden="1"/>
    </xf>
    <xf numFmtId="0" fontId="9" fillId="14" borderId="7" xfId="0" applyFont="1" applyFill="1" applyBorder="1" applyAlignment="1" applyProtection="1">
      <alignment horizontal="center"/>
      <protection hidden="1"/>
    </xf>
    <xf numFmtId="0" fontId="9" fillId="0" borderId="2" xfId="0" applyFont="1" applyBorder="1" applyAlignment="1" applyProtection="1">
      <alignment horizontal="center" vertical="center"/>
      <protection hidden="1"/>
    </xf>
    <xf numFmtId="0" fontId="1" fillId="0" borderId="8"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14" xfId="0" applyFont="1" applyBorder="1" applyAlignment="1" applyProtection="1">
      <alignment horizontal="center"/>
      <protection hidden="1"/>
    </xf>
    <xf numFmtId="0" fontId="1" fillId="0" borderId="4" xfId="0" applyFont="1" applyBorder="1" applyAlignment="1" applyProtection="1">
      <alignment horizontal="center"/>
      <protection hidden="1"/>
    </xf>
    <xf numFmtId="0" fontId="10" fillId="14" borderId="5" xfId="0" applyFont="1" applyFill="1" applyBorder="1" applyAlignment="1" applyProtection="1">
      <alignment horizontal="center"/>
      <protection hidden="1"/>
    </xf>
    <xf numFmtId="0" fontId="10" fillId="14" borderId="6" xfId="0" applyFont="1" applyFill="1" applyBorder="1" applyAlignment="1" applyProtection="1">
      <alignment horizontal="center"/>
      <protection hidden="1"/>
    </xf>
    <xf numFmtId="0" fontId="10" fillId="14" borderId="7" xfId="0" applyFont="1" applyFill="1" applyBorder="1" applyAlignment="1" applyProtection="1">
      <alignment horizontal="center"/>
      <protection hidden="1"/>
    </xf>
    <xf numFmtId="0" fontId="10" fillId="14" borderId="5" xfId="0" applyFont="1" applyFill="1" applyBorder="1" applyAlignment="1" applyProtection="1">
      <alignment horizontal="center" vertical="center" wrapText="1"/>
      <protection hidden="1"/>
    </xf>
    <xf numFmtId="0" fontId="10" fillId="14" borderId="6" xfId="0" applyFont="1" applyFill="1" applyBorder="1" applyAlignment="1" applyProtection="1">
      <alignment horizontal="center" vertical="center" wrapText="1"/>
      <protection hidden="1"/>
    </xf>
    <xf numFmtId="0" fontId="10" fillId="14" borderId="7"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6" xfId="0" applyFont="1" applyFill="1" applyBorder="1" applyAlignment="1" applyProtection="1">
      <alignment horizontal="center" vertical="center" wrapText="1"/>
      <protection hidden="1"/>
    </xf>
    <xf numFmtId="0" fontId="9" fillId="14" borderId="7" xfId="0" applyFont="1" applyFill="1" applyBorder="1" applyAlignment="1" applyProtection="1">
      <alignment horizontal="center" vertical="center" wrapText="1"/>
      <protection hidden="1"/>
    </xf>
    <xf numFmtId="0" fontId="1" fillId="6" borderId="15" xfId="0" applyFont="1" applyFill="1" applyBorder="1" applyAlignment="1" applyProtection="1">
      <alignment vertical="center" wrapText="1"/>
      <protection hidden="1"/>
    </xf>
    <xf numFmtId="0" fontId="16" fillId="15" borderId="2" xfId="0" applyFont="1" applyFill="1" applyBorder="1" applyAlignment="1" applyProtection="1">
      <alignment vertical="center" wrapText="1"/>
      <protection hidden="1"/>
    </xf>
    <xf numFmtId="0" fontId="27" fillId="6" borderId="15" xfId="0" applyFont="1" applyFill="1" applyBorder="1" applyAlignment="1" applyProtection="1">
      <alignment vertical="center" wrapText="1"/>
      <protection hidden="1"/>
    </xf>
    <xf numFmtId="0" fontId="16" fillId="4" borderId="2"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wrapText="1"/>
      <protection hidden="1"/>
    </xf>
    <xf numFmtId="0" fontId="16" fillId="4" borderId="6" xfId="0" applyFont="1" applyFill="1" applyBorder="1" applyAlignment="1" applyProtection="1">
      <alignment horizontal="center" vertical="center" wrapText="1"/>
      <protection hidden="1"/>
    </xf>
    <xf numFmtId="0" fontId="16" fillId="4" borderId="7" xfId="0" applyFont="1" applyFill="1" applyBorder="1" applyAlignment="1" applyProtection="1">
      <alignment horizontal="center" vertical="center" wrapText="1"/>
      <protection hidden="1"/>
    </xf>
    <xf numFmtId="0" fontId="16" fillId="6" borderId="5" xfId="0" applyFont="1" applyFill="1" applyBorder="1" applyAlignment="1" applyProtection="1">
      <alignment horizontal="left" vertical="center" wrapText="1"/>
      <protection hidden="1"/>
    </xf>
    <xf numFmtId="0" fontId="16" fillId="6" borderId="6" xfId="0" applyFont="1" applyFill="1" applyBorder="1" applyAlignment="1" applyProtection="1">
      <alignment horizontal="left" vertical="center" wrapText="1"/>
      <protection hidden="1"/>
    </xf>
    <xf numFmtId="0" fontId="16" fillId="6" borderId="7" xfId="0" applyFont="1" applyFill="1" applyBorder="1" applyAlignment="1" applyProtection="1">
      <alignment horizontal="left" vertical="center" wrapText="1"/>
      <protection hidden="1"/>
    </xf>
    <xf numFmtId="0" fontId="1" fillId="6" borderId="5" xfId="0" applyFont="1" applyFill="1" applyBorder="1" applyAlignment="1" applyProtection="1">
      <alignment horizontal="left"/>
      <protection hidden="1"/>
    </xf>
    <xf numFmtId="0" fontId="1" fillId="6" borderId="6" xfId="0" applyFont="1" applyFill="1" applyBorder="1" applyAlignment="1" applyProtection="1">
      <alignment horizontal="left"/>
      <protection hidden="1"/>
    </xf>
    <xf numFmtId="0" fontId="1" fillId="6" borderId="7" xfId="0" applyFont="1" applyFill="1" applyBorder="1" applyAlignment="1" applyProtection="1">
      <alignment horizontal="left"/>
      <protection hidden="1"/>
    </xf>
    <xf numFmtId="0" fontId="16" fillId="6" borderId="15" xfId="0" applyFont="1" applyFill="1" applyBorder="1" applyAlignment="1" applyProtection="1">
      <alignment horizontal="center" vertical="center"/>
      <protection hidden="1"/>
    </xf>
    <xf numFmtId="0" fontId="1" fillId="6" borderId="18" xfId="0" applyFont="1" applyFill="1" applyBorder="1" applyAlignment="1" applyProtection="1">
      <alignment horizontal="center" vertical="center" wrapText="1"/>
      <protection hidden="1"/>
    </xf>
    <xf numFmtId="0" fontId="1" fillId="6" borderId="19" xfId="0" applyFont="1" applyFill="1" applyBorder="1" applyAlignment="1" applyProtection="1">
      <alignment horizontal="center" vertical="center" wrapText="1"/>
      <protection hidden="1"/>
    </xf>
    <xf numFmtId="0" fontId="1" fillId="6" borderId="20" xfId="0" applyFont="1" applyFill="1" applyBorder="1" applyAlignment="1" applyProtection="1">
      <alignment horizontal="center" vertical="center" wrapText="1"/>
      <protection hidden="1"/>
    </xf>
    <xf numFmtId="0" fontId="22" fillId="0" borderId="2" xfId="0" applyFont="1" applyBorder="1" applyAlignment="1">
      <alignment vertical="center"/>
    </xf>
    <xf numFmtId="0" fontId="1" fillId="0" borderId="2" xfId="0" applyFont="1" applyBorder="1" applyAlignment="1">
      <alignment horizontal="center" vertical="center" wrapText="1"/>
    </xf>
    <xf numFmtId="0" fontId="9" fillId="14" borderId="2"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11" xfId="0" applyFont="1" applyBorder="1" applyAlignment="1" applyProtection="1">
      <alignment horizontal="center" vertical="center" wrapText="1"/>
      <protection hidden="1"/>
    </xf>
    <xf numFmtId="0" fontId="1" fillId="0" borderId="2" xfId="0" applyFont="1" applyBorder="1" applyAlignment="1">
      <alignment horizontal="center"/>
    </xf>
    <xf numFmtId="0" fontId="1" fillId="0" borderId="0"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 fillId="7" borderId="0" xfId="0" applyFont="1" applyFill="1" applyBorder="1" applyAlignment="1" applyProtection="1">
      <alignment horizontal="center" vertical="center" wrapText="1"/>
      <protection hidden="1"/>
    </xf>
    <xf numFmtId="0" fontId="1" fillId="0" borderId="0" xfId="0" applyFont="1" applyAlignment="1" applyProtection="1">
      <alignment vertical="center" wrapText="1"/>
      <protection hidden="1"/>
    </xf>
    <xf numFmtId="0" fontId="1" fillId="0" borderId="1" xfId="0" applyFont="1" applyBorder="1" applyAlignment="1" applyProtection="1">
      <alignment vertical="center" wrapText="1"/>
      <protection hidden="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top" wrapText="1"/>
    </xf>
    <xf numFmtId="0" fontId="1" fillId="0" borderId="0" xfId="0" applyFont="1" applyBorder="1" applyAlignment="1">
      <alignment vertical="center" wrapText="1"/>
    </xf>
    <xf numFmtId="0" fontId="1" fillId="7" borderId="0" xfId="0" applyFont="1" applyFill="1" applyBorder="1" applyAlignment="1" applyProtection="1">
      <alignment vertical="center" wrapText="1"/>
      <protection hidden="1"/>
    </xf>
    <xf numFmtId="0" fontId="1" fillId="0" borderId="17" xfId="0" applyFont="1" applyBorder="1" applyAlignment="1">
      <alignment vertical="top" wrapText="1"/>
    </xf>
    <xf numFmtId="0" fontId="1" fillId="0" borderId="0" xfId="0" applyFont="1" applyBorder="1" applyAlignment="1">
      <alignment vertical="top" wrapText="1"/>
    </xf>
    <xf numFmtId="0" fontId="1" fillId="0" borderId="1" xfId="0" applyFont="1" applyBorder="1" applyAlignment="1">
      <alignment vertical="top" wrapText="1"/>
    </xf>
    <xf numFmtId="0" fontId="1" fillId="0" borderId="2" xfId="0" applyFont="1" applyBorder="1" applyAlignment="1" applyProtection="1">
      <alignment vertical="center" wrapText="1"/>
      <protection hidden="1"/>
    </xf>
    <xf numFmtId="0" fontId="1" fillId="0" borderId="0" xfId="0" applyFont="1" applyAlignment="1" applyProtection="1">
      <protection hidden="1"/>
    </xf>
    <xf numFmtId="0" fontId="1" fillId="0" borderId="0" xfId="0" applyFont="1" applyBorder="1" applyAlignment="1" applyProtection="1">
      <protection hidden="1"/>
    </xf>
    <xf numFmtId="0" fontId="9" fillId="0" borderId="2" xfId="0" applyFont="1" applyBorder="1" applyAlignment="1" applyProtection="1">
      <alignment vertical="center" wrapText="1"/>
      <protection hidden="1"/>
    </xf>
    <xf numFmtId="0" fontId="22" fillId="4" borderId="2" xfId="0" applyFont="1" applyFill="1" applyBorder="1" applyAlignment="1" applyProtection="1">
      <alignment horizontal="left" vertical="center" wrapText="1" indent="2"/>
      <protection hidden="1"/>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1" fillId="0" borderId="8"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18" fillId="7" borderId="8" xfId="0" applyFont="1" applyFill="1" applyBorder="1" applyAlignment="1" applyProtection="1">
      <alignment horizontal="center" vertical="center" wrapText="1"/>
      <protection hidden="1"/>
    </xf>
    <xf numFmtId="0" fontId="18" fillId="7" borderId="14" xfId="0" applyFont="1" applyFill="1" applyBorder="1" applyAlignment="1" applyProtection="1">
      <alignment horizontal="center" vertical="center" wrapText="1"/>
      <protection hidden="1"/>
    </xf>
    <xf numFmtId="0" fontId="18" fillId="7" borderId="10" xfId="0" applyFont="1" applyFill="1" applyBorder="1" applyAlignment="1" applyProtection="1">
      <alignment horizontal="center" vertical="center" wrapText="1"/>
      <protection hidden="1"/>
    </xf>
    <xf numFmtId="0" fontId="18" fillId="7" borderId="9" xfId="0" applyFont="1" applyFill="1" applyBorder="1" applyAlignment="1" applyProtection="1">
      <alignment horizontal="center" vertical="center" wrapText="1"/>
      <protection hidden="1"/>
    </xf>
    <xf numFmtId="0" fontId="18" fillId="7" borderId="17" xfId="0" applyFont="1" applyFill="1" applyBorder="1" applyAlignment="1" applyProtection="1">
      <alignment horizontal="center" vertical="center" wrapText="1"/>
      <protection hidden="1"/>
    </xf>
    <xf numFmtId="0" fontId="18" fillId="7" borderId="11" xfId="0" applyFont="1" applyFill="1" applyBorder="1" applyAlignment="1" applyProtection="1">
      <alignment horizontal="center" vertical="center" wrapText="1"/>
      <protection hidden="1"/>
    </xf>
    <xf numFmtId="0" fontId="9" fillId="0" borderId="2" xfId="0" applyFont="1" applyFill="1" applyBorder="1" applyAlignment="1" applyProtection="1">
      <alignment horizontal="center" vertical="center" wrapText="1"/>
      <protection hidden="1"/>
    </xf>
    <xf numFmtId="0" fontId="9" fillId="0" borderId="7"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10" fillId="0" borderId="5" xfId="0" applyFont="1" applyFill="1" applyBorder="1" applyAlignment="1" applyProtection="1">
      <alignment horizontal="center" vertical="center" wrapText="1"/>
      <protection hidden="1"/>
    </xf>
    <xf numFmtId="0" fontId="10" fillId="0" borderId="7"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9" fontId="10" fillId="0" borderId="2" xfId="0" applyNumberFormat="1" applyFont="1" applyFill="1" applyBorder="1" applyAlignment="1" applyProtection="1">
      <alignment horizontal="center" vertical="center" wrapText="1"/>
      <protection hidden="1"/>
    </xf>
    <xf numFmtId="0" fontId="13" fillId="7" borderId="2" xfId="0" applyFont="1" applyFill="1" applyBorder="1" applyAlignment="1" applyProtection="1">
      <alignment horizontal="center" vertical="center" wrapText="1"/>
      <protection hidden="1"/>
    </xf>
    <xf numFmtId="0" fontId="10" fillId="7" borderId="5" xfId="0" applyFont="1" applyFill="1" applyBorder="1" applyAlignment="1" applyProtection="1">
      <alignment horizontal="center" vertical="center" wrapText="1"/>
      <protection hidden="1"/>
    </xf>
    <xf numFmtId="0" fontId="10" fillId="7" borderId="7" xfId="0" applyFont="1" applyFill="1" applyBorder="1" applyAlignment="1" applyProtection="1">
      <alignment horizontal="center" vertical="center" wrapText="1"/>
      <protection hidden="1"/>
    </xf>
    <xf numFmtId="0" fontId="13" fillId="2" borderId="5" xfId="0" applyFont="1" applyFill="1" applyBorder="1" applyAlignment="1" applyProtection="1">
      <alignment horizontal="center" vertical="center" wrapText="1"/>
      <protection hidden="1"/>
    </xf>
    <xf numFmtId="0" fontId="13" fillId="2" borderId="6" xfId="0" applyFont="1" applyFill="1" applyBorder="1" applyAlignment="1" applyProtection="1">
      <alignment horizontal="center" vertical="center" wrapText="1"/>
      <protection hidden="1"/>
    </xf>
    <xf numFmtId="0" fontId="13" fillId="2" borderId="7" xfId="0" applyFont="1" applyFill="1" applyBorder="1" applyAlignment="1" applyProtection="1">
      <alignment horizontal="center" vertical="center" wrapText="1"/>
      <protection hidden="1"/>
    </xf>
    <xf numFmtId="0" fontId="1" fillId="0" borderId="10" xfId="0" applyFont="1" applyFill="1" applyBorder="1" applyAlignment="1" applyProtection="1">
      <alignment horizontal="center" vertical="center"/>
      <protection hidden="1"/>
    </xf>
    <xf numFmtId="0" fontId="1" fillId="0" borderId="9" xfId="0" applyFont="1" applyFill="1" applyBorder="1" applyAlignment="1" applyProtection="1">
      <alignment horizontal="center" vertical="center"/>
      <protection hidden="1"/>
    </xf>
    <xf numFmtId="0" fontId="9" fillId="7" borderId="5" xfId="0" applyFont="1" applyFill="1" applyBorder="1" applyAlignment="1" applyProtection="1">
      <alignment horizontal="center" vertical="center" wrapText="1"/>
      <protection hidden="1"/>
    </xf>
    <xf numFmtId="0" fontId="9" fillId="7" borderId="7" xfId="0" applyFont="1" applyFill="1" applyBorder="1" applyAlignment="1" applyProtection="1">
      <alignment horizontal="center" vertical="center" wrapText="1"/>
      <protection hidden="1"/>
    </xf>
    <xf numFmtId="0" fontId="1" fillId="7" borderId="11" xfId="0" applyFont="1" applyFill="1" applyBorder="1" applyAlignment="1" applyProtection="1">
      <alignment horizontal="center" vertical="center" wrapText="1"/>
      <protection hidden="1"/>
    </xf>
    <xf numFmtId="0" fontId="1" fillId="7" borderId="9" xfId="0"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wrapText="1"/>
      <protection hidden="1"/>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9" fillId="7" borderId="10"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0" fillId="0" borderId="10" xfId="0" applyFont="1" applyFill="1" applyBorder="1" applyAlignment="1" applyProtection="1">
      <alignment horizontal="center" vertical="center" wrapText="1"/>
      <protection hidden="1"/>
    </xf>
    <xf numFmtId="0" fontId="10" fillId="0" borderId="9" xfId="0" applyFont="1" applyFill="1" applyBorder="1" applyAlignment="1" applyProtection="1">
      <alignment horizontal="center" vertical="center" wrapText="1"/>
      <protection hidden="1"/>
    </xf>
    <xf numFmtId="0" fontId="9" fillId="0" borderId="10" xfId="0" applyFont="1" applyFill="1" applyBorder="1" applyAlignment="1" applyProtection="1">
      <alignment horizontal="center" vertical="center" wrapText="1"/>
      <protection hidden="1"/>
    </xf>
    <xf numFmtId="0" fontId="9" fillId="0" borderId="9" xfId="0" applyFont="1" applyFill="1" applyBorder="1" applyAlignment="1" applyProtection="1">
      <alignment horizontal="center" vertical="center" wrapText="1"/>
      <protection hidden="1"/>
    </xf>
    <xf numFmtId="0" fontId="9" fillId="0" borderId="8" xfId="0" applyFont="1" applyFill="1" applyBorder="1" applyAlignment="1" applyProtection="1">
      <alignment horizontal="center" vertical="center" wrapText="1"/>
      <protection hidden="1"/>
    </xf>
    <xf numFmtId="0" fontId="10" fillId="0" borderId="10"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9" xfId="0" applyFont="1" applyFill="1" applyBorder="1" applyAlignment="1">
      <alignment horizontal="center"/>
    </xf>
    <xf numFmtId="0" fontId="9" fillId="0" borderId="1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 fillId="0" borderId="2" xfId="0" applyFont="1" applyFill="1" applyBorder="1" applyAlignment="1">
      <alignment horizontal="center" wrapText="1"/>
    </xf>
    <xf numFmtId="0" fontId="9" fillId="0" borderId="10" xfId="0" applyFont="1" applyFill="1" applyBorder="1" applyAlignment="1">
      <alignment horizontal="center" wrapText="1"/>
    </xf>
    <xf numFmtId="0" fontId="9" fillId="0" borderId="9" xfId="0" applyFont="1" applyFill="1" applyBorder="1" applyAlignment="1">
      <alignment horizontal="center" wrapText="1"/>
    </xf>
    <xf numFmtId="0" fontId="1" fillId="0" borderId="2" xfId="0" applyFont="1" applyFill="1" applyBorder="1" applyAlignment="1">
      <alignment horizontal="center"/>
    </xf>
    <xf numFmtId="0" fontId="1" fillId="0" borderId="0" xfId="0" applyFont="1" applyBorder="1" applyAlignment="1" applyProtection="1">
      <alignment vertical="center" wrapText="1"/>
      <protection hidden="1"/>
    </xf>
    <xf numFmtId="0" fontId="13" fillId="0" borderId="2" xfId="0" applyFont="1" applyBorder="1" applyAlignment="1" applyProtection="1">
      <alignment horizontal="center" vertical="center" wrapText="1"/>
      <protection hidden="1"/>
    </xf>
    <xf numFmtId="0" fontId="1" fillId="0" borderId="2" xfId="0" applyFont="1" applyBorder="1" applyAlignment="1">
      <alignment horizontal="center" vertical="center"/>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9" xfId="0" applyFont="1" applyBorder="1" applyAlignment="1">
      <alignment horizontal="center" vertical="center" wrapText="1"/>
    </xf>
    <xf numFmtId="0" fontId="1" fillId="0" borderId="2" xfId="10" applyFont="1" applyBorder="1" applyAlignment="1" applyProtection="1">
      <alignment horizontal="center" vertical="center"/>
      <protection hidden="1"/>
    </xf>
    <xf numFmtId="0" fontId="1" fillId="0" borderId="2" xfId="10" applyFont="1" applyBorder="1" applyAlignment="1" applyProtection="1">
      <alignment horizontal="center" vertical="center" wrapText="1"/>
      <protection hidden="1"/>
    </xf>
    <xf numFmtId="0" fontId="9" fillId="0" borderId="5" xfId="0" applyFont="1" applyBorder="1" applyAlignment="1">
      <alignment horizontal="left" vertical="center" wrapText="1" indent="7"/>
    </xf>
    <xf numFmtId="0" fontId="9" fillId="0" borderId="7" xfId="0" applyFont="1" applyBorder="1" applyAlignment="1">
      <alignment horizontal="left" vertical="center" wrapText="1" indent="7"/>
    </xf>
    <xf numFmtId="0" fontId="13" fillId="0" borderId="8" xfId="0" applyFont="1" applyFill="1" applyBorder="1" applyAlignment="1">
      <alignment horizontal="center"/>
    </xf>
    <xf numFmtId="0" fontId="13" fillId="0" borderId="7" xfId="0" applyFont="1" applyFill="1" applyBorder="1" applyAlignment="1">
      <alignment horizont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10" xfId="0" applyFont="1" applyFill="1" applyBorder="1" applyAlignment="1">
      <alignment horizontal="center"/>
    </xf>
    <xf numFmtId="0" fontId="13" fillId="0" borderId="2" xfId="0" applyFont="1" applyFill="1" applyBorder="1" applyAlignment="1">
      <alignment horizontal="left"/>
    </xf>
    <xf numFmtId="0" fontId="13" fillId="0" borderId="2" xfId="0" applyFont="1" applyFill="1" applyBorder="1" applyAlignment="1">
      <alignment horizontal="center" wrapText="1"/>
    </xf>
    <xf numFmtId="0" fontId="10" fillId="0" borderId="2" xfId="0" applyFont="1" applyFill="1" applyBorder="1" applyAlignment="1">
      <alignment horizontal="left"/>
    </xf>
    <xf numFmtId="0" fontId="13" fillId="0" borderId="2" xfId="0" applyFont="1" applyFill="1" applyBorder="1" applyAlignment="1">
      <alignment horizontal="left" indent="1"/>
    </xf>
    <xf numFmtId="0" fontId="13" fillId="0" borderId="5" xfId="0" applyFont="1" applyFill="1" applyBorder="1" applyAlignment="1">
      <alignment horizontal="center" wrapText="1"/>
    </xf>
    <xf numFmtId="0" fontId="13" fillId="0" borderId="6" xfId="0" applyFont="1" applyFill="1" applyBorder="1" applyAlignment="1">
      <alignment horizontal="center" wrapText="1"/>
    </xf>
    <xf numFmtId="0" fontId="13" fillId="0" borderId="7" xfId="0" applyFont="1" applyFill="1" applyBorder="1" applyAlignment="1">
      <alignment horizontal="center" wrapText="1"/>
    </xf>
    <xf numFmtId="0" fontId="13" fillId="0" borderId="10"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 fillId="7" borderId="1" xfId="0" applyFont="1" applyFill="1" applyBorder="1" applyAlignment="1">
      <alignment vertical="center" wrapText="1"/>
    </xf>
    <xf numFmtId="0" fontId="1" fillId="7" borderId="11" xfId="0" applyFont="1" applyFill="1" applyBorder="1" applyAlignment="1">
      <alignment vertical="center" wrapText="1"/>
    </xf>
    <xf numFmtId="0" fontId="1" fillId="7" borderId="4" xfId="0" applyFont="1" applyFill="1" applyBorder="1" applyAlignment="1">
      <alignment vertical="center" wrapText="1"/>
    </xf>
    <xf numFmtId="0" fontId="1" fillId="7" borderId="9" xfId="0" applyFont="1" applyFill="1" applyBorder="1" applyAlignment="1">
      <alignment vertical="center" wrapText="1"/>
    </xf>
    <xf numFmtId="0" fontId="1" fillId="0" borderId="1" xfId="0" applyFont="1" applyBorder="1" applyAlignment="1">
      <alignment vertical="center" wrapText="1"/>
    </xf>
    <xf numFmtId="0" fontId="1" fillId="0" borderId="11" xfId="0" applyFont="1" applyBorder="1" applyAlignment="1">
      <alignment vertical="center" wrapText="1"/>
    </xf>
    <xf numFmtId="0" fontId="1" fillId="0" borderId="4" xfId="0" applyFont="1" applyBorder="1" applyAlignment="1">
      <alignment vertical="center" wrapText="1"/>
    </xf>
    <xf numFmtId="0" fontId="1" fillId="0" borderId="9" xfId="0" applyFont="1" applyBorder="1" applyAlignment="1">
      <alignment vertical="center" wrapText="1"/>
    </xf>
    <xf numFmtId="0" fontId="9" fillId="5" borderId="2" xfId="0" applyFont="1" applyFill="1" applyBorder="1" applyAlignment="1">
      <alignment vertical="center" wrapText="1"/>
    </xf>
    <xf numFmtId="0" fontId="13" fillId="0" borderId="2" xfId="5" applyFont="1" applyFill="1" applyBorder="1" applyAlignment="1">
      <alignment horizontal="center" vertical="center" wrapText="1"/>
    </xf>
    <xf numFmtId="0" fontId="13" fillId="0" borderId="0" xfId="0" applyFont="1" applyBorder="1" applyAlignment="1">
      <alignment horizontal="left"/>
    </xf>
    <xf numFmtId="0" fontId="13"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horizontal="left" vertical="center"/>
    </xf>
    <xf numFmtId="0" fontId="13" fillId="6" borderId="5"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5" xfId="0" applyFont="1" applyBorder="1" applyAlignment="1">
      <alignment horizontal="left" vertical="center" wrapText="1" indent="2"/>
    </xf>
    <xf numFmtId="0" fontId="13" fillId="0" borderId="7" xfId="0" applyFont="1" applyBorder="1" applyAlignment="1">
      <alignment horizontal="left" vertical="center" wrapText="1" indent="2"/>
    </xf>
    <xf numFmtId="0" fontId="13" fillId="6" borderId="2" xfId="6" applyFont="1" applyFill="1" applyBorder="1" applyAlignment="1">
      <alignment horizontal="center" vertical="center"/>
    </xf>
    <xf numFmtId="0" fontId="10" fillId="0" borderId="8" xfId="2" applyFont="1" applyFill="1" applyBorder="1" applyAlignment="1" applyProtection="1">
      <alignment horizontal="center" vertical="center" wrapText="1"/>
      <protection hidden="1"/>
    </xf>
    <xf numFmtId="0" fontId="10" fillId="0" borderId="12" xfId="2" applyFont="1" applyFill="1" applyBorder="1" applyAlignment="1" applyProtection="1">
      <alignment horizontal="center" vertical="center" wrapText="1"/>
      <protection hidden="1"/>
    </xf>
    <xf numFmtId="0" fontId="9" fillId="0" borderId="8" xfId="2" applyFont="1" applyFill="1" applyBorder="1" applyAlignment="1" applyProtection="1">
      <alignment horizontal="center" vertical="center" wrapText="1"/>
      <protection hidden="1"/>
    </xf>
    <xf numFmtId="0" fontId="9" fillId="0" borderId="12" xfId="2" applyFont="1" applyFill="1" applyBorder="1" applyAlignment="1" applyProtection="1">
      <alignment horizontal="center" vertical="center" wrapText="1"/>
      <protection hidden="1"/>
    </xf>
    <xf numFmtId="0" fontId="10" fillId="0" borderId="17" xfId="2" applyFont="1" applyFill="1" applyBorder="1" applyAlignment="1" applyProtection="1">
      <alignment horizontal="center" vertical="center" wrapText="1"/>
      <protection hidden="1"/>
    </xf>
    <xf numFmtId="0" fontId="10" fillId="0" borderId="1" xfId="2" applyFont="1" applyFill="1" applyBorder="1" applyAlignment="1" applyProtection="1">
      <alignment horizontal="center" vertical="center" wrapText="1"/>
      <protection hidden="1"/>
    </xf>
    <xf numFmtId="0" fontId="10" fillId="0" borderId="5" xfId="2" applyFont="1" applyFill="1" applyBorder="1" applyAlignment="1" applyProtection="1">
      <alignment horizontal="center" vertical="center" wrapText="1"/>
      <protection hidden="1"/>
    </xf>
    <xf numFmtId="0" fontId="13" fillId="0" borderId="7" xfId="0" applyFont="1" applyFill="1" applyBorder="1" applyAlignment="1" applyProtection="1">
      <alignment horizontal="center" vertical="center" wrapText="1"/>
      <protection hidden="1"/>
    </xf>
  </cellXfs>
  <cellStyles count="18">
    <cellStyle name="=C:\WINNT35\SYSTEM32\COMMAND.COM" xfId="2" xr:uid="{742D305B-FC97-4E5E-9B51-9844F7F18A84}"/>
    <cellStyle name="Benyttet hyperkobling" xfId="11" builtinId="9" customBuiltin="1"/>
    <cellStyle name="Comma 2" xfId="17" xr:uid="{00000000-0005-0000-0000-00003D000000}"/>
    <cellStyle name="Heading 2 2" xfId="8" xr:uid="{44F61C0B-F353-43B6-8579-2E00B64C9C2C}"/>
    <cellStyle name="HeadingTable" xfId="9" xr:uid="{D43DDF69-EF15-4935-B627-AB123F746526}"/>
    <cellStyle name="Hyperkobling" xfId="16" builtinId="8" customBuiltin="1"/>
    <cellStyle name="Hyperkobling 2" xfId="14" xr:uid="{7473CB92-165C-4DD8-86D1-4A67EE08F115}"/>
    <cellStyle name="Komma" xfId="12" builtinId="3"/>
    <cellStyle name="Komma 2" xfId="13" xr:uid="{DD740EBF-0F95-42D5-84B4-DB41CADB3DBC}"/>
    <cellStyle name="Komma 3" xfId="15" xr:uid="{459BE803-34A7-40CA-8663-C7F7CD7ED6B9}"/>
    <cellStyle name="Normal" xfId="0" builtinId="0"/>
    <cellStyle name="Normal 2" xfId="4" xr:uid="{DABDF1F7-048A-4F28-B2A7-C64102E4C89F}"/>
    <cellStyle name="Normal 3" xfId="10" xr:uid="{CBD3C740-B165-4EF3-90F6-12BB12C22138}"/>
    <cellStyle name="Normal 4" xfId="6" xr:uid="{49A9B73E-47B3-48AF-81FA-A06499D5548F}"/>
    <cellStyle name="Normal_20 OPR" xfId="5" xr:uid="{9FCDEF4B-2F69-45F6-8AB8-5BFF1388B001}"/>
    <cellStyle name="optionalExposure" xfId="3" xr:uid="{C198F90B-2B60-45D6-AD83-CC154FB5E71C}"/>
    <cellStyle name="Prosent" xfId="1" builtinId="5"/>
    <cellStyle name="Standard 3" xfId="7" xr:uid="{8D2AA655-9584-4ED5-95A4-8342F1780D97}"/>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1.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2.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2.xml"/><Relationship Id="rId83"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8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153670</xdr:colOff>
      <xdr:row>60</xdr:row>
      <xdr:rowOff>57150</xdr:rowOff>
    </xdr:to>
    <xdr:pic>
      <xdr:nvPicPr>
        <xdr:cNvPr id="3" name="Bilde 54">
          <a:extLst>
            <a:ext uri="{FF2B5EF4-FFF2-40B4-BE49-F238E27FC236}">
              <a16:creationId xmlns:a16="http://schemas.microsoft.com/office/drawing/2014/main" id="{DF0CF177-1CC8-4B1B-B2D8-7DF74F5A41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59370" cy="11639550"/>
        </a:xfrm>
        <a:prstGeom prst="rect">
          <a:avLst/>
        </a:prstGeom>
      </xdr:spPr>
    </xdr:pic>
    <xdr:clientData/>
  </xdr:twoCellAnchor>
  <xdr:twoCellAnchor editAs="oneCell">
    <xdr:from>
      <xdr:col>1</xdr:col>
      <xdr:colOff>0</xdr:colOff>
      <xdr:row>8</xdr:row>
      <xdr:rowOff>57150</xdr:rowOff>
    </xdr:from>
    <xdr:to>
      <xdr:col>5</xdr:col>
      <xdr:colOff>161925</xdr:colOff>
      <xdr:row>12</xdr:row>
      <xdr:rowOff>38100</xdr:rowOff>
    </xdr:to>
    <xdr:pic>
      <xdr:nvPicPr>
        <xdr:cNvPr id="2" name="Picture 1">
          <a:extLst>
            <a:ext uri="{FF2B5EF4-FFF2-40B4-BE49-F238E27FC236}">
              <a16:creationId xmlns:a16="http://schemas.microsoft.com/office/drawing/2014/main" id="{4C8EE564-B246-4AEE-8A91-AA25144D57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1733550"/>
          <a:ext cx="2600325" cy="742950"/>
        </a:xfrm>
        <a:prstGeom prst="rect">
          <a:avLst/>
        </a:prstGeom>
      </xdr:spPr>
    </xdr:pic>
    <xdr:clientData/>
  </xdr:twoCellAnchor>
  <xdr:twoCellAnchor>
    <xdr:from>
      <xdr:col>1</xdr:col>
      <xdr:colOff>0</xdr:colOff>
      <xdr:row>1</xdr:row>
      <xdr:rowOff>28575</xdr:rowOff>
    </xdr:from>
    <xdr:to>
      <xdr:col>9</xdr:col>
      <xdr:colOff>0</xdr:colOff>
      <xdr:row>11</xdr:row>
      <xdr:rowOff>66675</xdr:rowOff>
    </xdr:to>
    <xdr:sp macro="" textlink="">
      <xdr:nvSpPr>
        <xdr:cNvPr id="4" name="TextBox 3">
          <a:extLst>
            <a:ext uri="{FF2B5EF4-FFF2-40B4-BE49-F238E27FC236}">
              <a16:creationId xmlns:a16="http://schemas.microsoft.com/office/drawing/2014/main" id="{9530F95A-22E6-432A-B187-EFAE2953EA80}"/>
            </a:ext>
          </a:extLst>
        </xdr:cNvPr>
        <xdr:cNvSpPr txBox="1"/>
      </xdr:nvSpPr>
      <xdr:spPr>
        <a:xfrm>
          <a:off x="190500" y="219075"/>
          <a:ext cx="4876800" cy="2095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b-NO" sz="2000" b="1">
              <a:solidFill>
                <a:schemeClr val="bg1"/>
              </a:solidFill>
            </a:rPr>
            <a:t>Additional Pillar III disclosures</a:t>
          </a:r>
        </a:p>
        <a:p>
          <a:pPr algn="l"/>
          <a:endParaRPr lang="nb-NO" sz="2000" b="1">
            <a:solidFill>
              <a:schemeClr val="bg1"/>
            </a:solidFill>
          </a:endParaRPr>
        </a:p>
        <a:p>
          <a:pPr algn="l"/>
          <a:r>
            <a:rPr lang="nb-NO" sz="1100" b="0">
              <a:solidFill>
                <a:schemeClr val="bg1"/>
              </a:solidFill>
            </a:rPr>
            <a:t>SpareBank 1 Nord-Norge Q4 2020</a:t>
          </a:r>
        </a:p>
        <a:p>
          <a:pPr algn="l"/>
          <a:endParaRPr lang="nb-NO" sz="1100" b="0">
            <a:solidFill>
              <a:schemeClr val="bg1"/>
            </a:solidFill>
          </a:endParaRPr>
        </a:p>
        <a:p>
          <a:pPr algn="l"/>
          <a:r>
            <a:rPr lang="nb-NO" sz="1100" b="0">
              <a:solidFill>
                <a:schemeClr val="bg1"/>
              </a:solidFill>
            </a:rPr>
            <a:t>All amounts are in NOK million unless otherwise stated</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124</xdr:row>
      <xdr:rowOff>0</xdr:rowOff>
    </xdr:from>
    <xdr:to>
      <xdr:col>3</xdr:col>
      <xdr:colOff>0</xdr:colOff>
      <xdr:row>131</xdr:row>
      <xdr:rowOff>154780</xdr:rowOff>
    </xdr:to>
    <xdr:sp macro="" textlink="">
      <xdr:nvSpPr>
        <xdr:cNvPr id="2" name="TextBox 1">
          <a:extLst>
            <a:ext uri="{FF2B5EF4-FFF2-40B4-BE49-F238E27FC236}">
              <a16:creationId xmlns:a16="http://schemas.microsoft.com/office/drawing/2014/main" id="{A9E7501D-B035-420F-B83F-09A89941ECF6}"/>
            </a:ext>
          </a:extLst>
        </xdr:cNvPr>
        <xdr:cNvSpPr txBox="1"/>
      </xdr:nvSpPr>
      <xdr:spPr>
        <a:xfrm>
          <a:off x="190500" y="57578625"/>
          <a:ext cx="727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54</xdr:row>
      <xdr:rowOff>0</xdr:rowOff>
    </xdr:from>
    <xdr:to>
      <xdr:col>6</xdr:col>
      <xdr:colOff>0</xdr:colOff>
      <xdr:row>61</xdr:row>
      <xdr:rowOff>154780</xdr:rowOff>
    </xdr:to>
    <xdr:sp macro="" textlink="">
      <xdr:nvSpPr>
        <xdr:cNvPr id="2" name="TextBox 1">
          <a:extLst>
            <a:ext uri="{FF2B5EF4-FFF2-40B4-BE49-F238E27FC236}">
              <a16:creationId xmlns:a16="http://schemas.microsoft.com/office/drawing/2014/main" id="{C782543B-03A7-4961-9BF1-329F83BFC1DE}"/>
            </a:ext>
          </a:extLst>
        </xdr:cNvPr>
        <xdr:cNvSpPr txBox="1"/>
      </xdr:nvSpPr>
      <xdr:spPr>
        <a:xfrm>
          <a:off x="190500" y="15490031"/>
          <a:ext cx="5179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56</xdr:row>
      <xdr:rowOff>0</xdr:rowOff>
    </xdr:from>
    <xdr:to>
      <xdr:col>3</xdr:col>
      <xdr:colOff>0</xdr:colOff>
      <xdr:row>63</xdr:row>
      <xdr:rowOff>154780</xdr:rowOff>
    </xdr:to>
    <xdr:sp macro="" textlink="">
      <xdr:nvSpPr>
        <xdr:cNvPr id="2" name="TextBox 1">
          <a:extLst>
            <a:ext uri="{FF2B5EF4-FFF2-40B4-BE49-F238E27FC236}">
              <a16:creationId xmlns:a16="http://schemas.microsoft.com/office/drawing/2014/main" id="{E968067E-A60C-49F5-AFD3-238CDD0217DA}"/>
            </a:ext>
          </a:extLst>
        </xdr:cNvPr>
        <xdr:cNvSpPr txBox="1"/>
      </xdr:nvSpPr>
      <xdr:spPr>
        <a:xfrm>
          <a:off x="190500" y="13620750"/>
          <a:ext cx="727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xdr:row>
      <xdr:rowOff>0</xdr:rowOff>
    </xdr:from>
    <xdr:to>
      <xdr:col>5</xdr:col>
      <xdr:colOff>0</xdr:colOff>
      <xdr:row>27</xdr:row>
      <xdr:rowOff>0</xdr:rowOff>
    </xdr:to>
    <xdr:sp macro="" textlink="">
      <xdr:nvSpPr>
        <xdr:cNvPr id="2" name="TextBox 1">
          <a:extLst>
            <a:ext uri="{FF2B5EF4-FFF2-40B4-BE49-F238E27FC236}">
              <a16:creationId xmlns:a16="http://schemas.microsoft.com/office/drawing/2014/main" id="{D2CDFD3F-219A-4A9C-99F8-4638556D8464}"/>
            </a:ext>
          </a:extLst>
        </xdr:cNvPr>
        <xdr:cNvSpPr txBox="1"/>
      </xdr:nvSpPr>
      <xdr:spPr>
        <a:xfrm>
          <a:off x="190500" y="5762625"/>
          <a:ext cx="5822156" cy="116681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a:t>Level of application: Consolidated</a:t>
          </a:r>
        </a:p>
        <a:p>
          <a:endParaRPr lang="nb-NO" sz="1000"/>
        </a:p>
        <a:p>
          <a:endParaRPr lang="nb-NO" sz="10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0</xdr:colOff>
      <xdr:row>17</xdr:row>
      <xdr:rowOff>0</xdr:rowOff>
    </xdr:to>
    <xdr:sp macro="" textlink="">
      <xdr:nvSpPr>
        <xdr:cNvPr id="2" name="TextBox 1">
          <a:extLst>
            <a:ext uri="{FF2B5EF4-FFF2-40B4-BE49-F238E27FC236}">
              <a16:creationId xmlns:a16="http://schemas.microsoft.com/office/drawing/2014/main" id="{91BBF2AD-61A9-47BE-80FA-6388075FD1CB}"/>
            </a:ext>
          </a:extLst>
        </xdr:cNvPr>
        <xdr:cNvSpPr txBox="1"/>
      </xdr:nvSpPr>
      <xdr:spPr>
        <a:xfrm>
          <a:off x="190500" y="2524125"/>
          <a:ext cx="5369719" cy="1000125"/>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23</xdr:row>
      <xdr:rowOff>285749</xdr:rowOff>
    </xdr:from>
    <xdr:to>
      <xdr:col>4</xdr:col>
      <xdr:colOff>0</xdr:colOff>
      <xdr:row>32</xdr:row>
      <xdr:rowOff>0</xdr:rowOff>
    </xdr:to>
    <xdr:sp macro="" textlink="">
      <xdr:nvSpPr>
        <xdr:cNvPr id="2" name="TextBox 1">
          <a:extLst>
            <a:ext uri="{FF2B5EF4-FFF2-40B4-BE49-F238E27FC236}">
              <a16:creationId xmlns:a16="http://schemas.microsoft.com/office/drawing/2014/main" id="{92923759-F559-47E2-8BF3-83C3FEE039F2}"/>
            </a:ext>
          </a:extLst>
        </xdr:cNvPr>
        <xdr:cNvSpPr txBox="1"/>
      </xdr:nvSpPr>
      <xdr:spPr>
        <a:xfrm>
          <a:off x="190500" y="6953249"/>
          <a:ext cx="6512719" cy="1333501"/>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a:p>
          <a:endParaRPr lang="nb-NO" sz="1000"/>
        </a:p>
        <a:p>
          <a:r>
            <a:rPr lang="nb-NO" sz="1000" b="0" i="1" baseline="0">
              <a:solidFill>
                <a:schemeClr val="dk1"/>
              </a:solidFill>
              <a:effectLst/>
              <a:latin typeface="+mn-lt"/>
              <a:ea typeface="+mn-ea"/>
              <a:cs typeface="+mn-cs"/>
            </a:rPr>
            <a:t>Other adjustments:</a:t>
          </a:r>
        </a:p>
        <a:p>
          <a:r>
            <a:rPr lang="nb-NO" sz="1000" b="0" i="0" baseline="0">
              <a:solidFill>
                <a:schemeClr val="dk1"/>
              </a:solidFill>
              <a:effectLst/>
              <a:latin typeface="+mn-lt"/>
              <a:ea typeface="+mn-ea"/>
              <a:cs typeface="+mn-cs"/>
            </a:rPr>
            <a:t>SpareBank 1 Boligkreditt AS, SpareBank 1 Næringskreditt AS, SpareBank 1 Kreditt AS and BN Bank ASA are proportionally consolidated for capital requirement purposes.</a:t>
          </a:r>
          <a:endParaRPr lang="nb-NO" sz="1000">
            <a:effectLst/>
          </a:endParaRPr>
        </a:p>
        <a:p>
          <a:endParaRPr lang="nb-NO" sz="10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74</xdr:row>
      <xdr:rowOff>0</xdr:rowOff>
    </xdr:from>
    <xdr:to>
      <xdr:col>5</xdr:col>
      <xdr:colOff>0</xdr:colOff>
      <xdr:row>82</xdr:row>
      <xdr:rowOff>0</xdr:rowOff>
    </xdr:to>
    <xdr:sp macro="" textlink="">
      <xdr:nvSpPr>
        <xdr:cNvPr id="2" name="TextBox 1">
          <a:extLst>
            <a:ext uri="{FF2B5EF4-FFF2-40B4-BE49-F238E27FC236}">
              <a16:creationId xmlns:a16="http://schemas.microsoft.com/office/drawing/2014/main" id="{628F4877-8475-4E34-932A-7B2DEA14DAC8}"/>
            </a:ext>
          </a:extLst>
        </xdr:cNvPr>
        <xdr:cNvSpPr txBox="1"/>
      </xdr:nvSpPr>
      <xdr:spPr>
        <a:xfrm>
          <a:off x="190500" y="29956125"/>
          <a:ext cx="7655719" cy="1333500"/>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21</xdr:row>
      <xdr:rowOff>0</xdr:rowOff>
    </xdr:from>
    <xdr:to>
      <xdr:col>4</xdr:col>
      <xdr:colOff>0</xdr:colOff>
      <xdr:row>28</xdr:row>
      <xdr:rowOff>154780</xdr:rowOff>
    </xdr:to>
    <xdr:sp macro="" textlink="">
      <xdr:nvSpPr>
        <xdr:cNvPr id="2" name="TextBox 1">
          <a:extLst>
            <a:ext uri="{FF2B5EF4-FFF2-40B4-BE49-F238E27FC236}">
              <a16:creationId xmlns:a16="http://schemas.microsoft.com/office/drawing/2014/main" id="{023A4C70-F5E3-46C4-8A91-C9D1291F66EB}"/>
            </a:ext>
          </a:extLst>
        </xdr:cNvPr>
        <xdr:cNvSpPr txBox="1"/>
      </xdr:nvSpPr>
      <xdr:spPr>
        <a:xfrm>
          <a:off x="190500" y="6572250"/>
          <a:ext cx="6322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100" b="0" i="0" u="none" strike="noStrike">
            <a:solidFill>
              <a:schemeClr val="dk1"/>
            </a:solidFill>
            <a:effectLst/>
            <a:latin typeface="+mn-lt"/>
            <a:ea typeface="+mn-ea"/>
            <a:cs typeface="+mn-cs"/>
          </a:endParaRPr>
        </a:p>
        <a:p>
          <a:r>
            <a:rPr lang="nb-NO" sz="1000" b="0" i="0" u="none" strike="noStrike">
              <a:solidFill>
                <a:schemeClr val="dk1"/>
              </a:solidFill>
              <a:effectLst/>
              <a:latin typeface="+mn-lt"/>
              <a:ea typeface="+mn-ea"/>
              <a:cs typeface="+mn-cs"/>
            </a:rPr>
            <a:t>Level</a:t>
          </a:r>
          <a:r>
            <a:rPr lang="nb-NO" sz="1000" b="0" i="0" u="none" strike="noStrike" baseline="0">
              <a:solidFill>
                <a:schemeClr val="dk1"/>
              </a:solidFill>
              <a:effectLst/>
              <a:latin typeface="+mn-lt"/>
              <a:ea typeface="+mn-ea"/>
              <a:cs typeface="+mn-cs"/>
            </a:rPr>
            <a:t> of application: Consolidated</a:t>
          </a:r>
          <a:endParaRPr lang="nb-NO" sz="10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123</xdr:row>
      <xdr:rowOff>0</xdr:rowOff>
    </xdr:from>
    <xdr:to>
      <xdr:col>3</xdr:col>
      <xdr:colOff>0</xdr:colOff>
      <xdr:row>131</xdr:row>
      <xdr:rowOff>130968</xdr:rowOff>
    </xdr:to>
    <xdr:sp macro="" textlink="">
      <xdr:nvSpPr>
        <xdr:cNvPr id="3" name="TextBox 2">
          <a:extLst>
            <a:ext uri="{FF2B5EF4-FFF2-40B4-BE49-F238E27FC236}">
              <a16:creationId xmlns:a16="http://schemas.microsoft.com/office/drawing/2014/main" id="{5EC9B562-0CD9-4924-B8A4-CE986714B915}"/>
            </a:ext>
          </a:extLst>
        </xdr:cNvPr>
        <xdr:cNvSpPr txBox="1"/>
      </xdr:nvSpPr>
      <xdr:spPr>
        <a:xfrm>
          <a:off x="190500" y="33242250"/>
          <a:ext cx="5369719" cy="1464468"/>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a:t>
          </a:r>
          <a:r>
            <a:rPr lang="nb-NO" sz="1000" baseline="0"/>
            <a:t> of application: Consolidated</a:t>
          </a:r>
          <a:endParaRPr lang="nb-NO" sz="10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47</xdr:row>
      <xdr:rowOff>0</xdr:rowOff>
    </xdr:from>
    <xdr:to>
      <xdr:col>4</xdr:col>
      <xdr:colOff>0</xdr:colOff>
      <xdr:row>54</xdr:row>
      <xdr:rowOff>154780</xdr:rowOff>
    </xdr:to>
    <xdr:sp macro="" textlink="">
      <xdr:nvSpPr>
        <xdr:cNvPr id="2" name="TextBox 1">
          <a:extLst>
            <a:ext uri="{FF2B5EF4-FFF2-40B4-BE49-F238E27FC236}">
              <a16:creationId xmlns:a16="http://schemas.microsoft.com/office/drawing/2014/main" id="{2800FF21-BB24-4D88-835B-AF1EC57CB564}"/>
            </a:ext>
          </a:extLst>
        </xdr:cNvPr>
        <xdr:cNvSpPr txBox="1"/>
      </xdr:nvSpPr>
      <xdr:spPr>
        <a:xfrm>
          <a:off x="190500" y="12573000"/>
          <a:ext cx="6322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190499</xdr:colOff>
      <xdr:row>48</xdr:row>
      <xdr:rowOff>11906</xdr:rowOff>
    </xdr:from>
    <xdr:to>
      <xdr:col>3</xdr:col>
      <xdr:colOff>0</xdr:colOff>
      <xdr:row>55</xdr:row>
      <xdr:rowOff>0</xdr:rowOff>
    </xdr:to>
    <xdr:sp macro="" textlink="">
      <xdr:nvSpPr>
        <xdr:cNvPr id="2" name="TextBox 1">
          <a:extLst>
            <a:ext uri="{FF2B5EF4-FFF2-40B4-BE49-F238E27FC236}">
              <a16:creationId xmlns:a16="http://schemas.microsoft.com/office/drawing/2014/main" id="{E49EC1CD-B780-4792-A438-4DC245EC82B8}"/>
            </a:ext>
          </a:extLst>
        </xdr:cNvPr>
        <xdr:cNvSpPr txBox="1"/>
      </xdr:nvSpPr>
      <xdr:spPr>
        <a:xfrm>
          <a:off x="190499" y="12001500"/>
          <a:ext cx="5369720" cy="1154906"/>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33</xdr:row>
      <xdr:rowOff>0</xdr:rowOff>
    </xdr:from>
    <xdr:to>
      <xdr:col>5</xdr:col>
      <xdr:colOff>0</xdr:colOff>
      <xdr:row>40</xdr:row>
      <xdr:rowOff>154780</xdr:rowOff>
    </xdr:to>
    <xdr:sp macro="" textlink="">
      <xdr:nvSpPr>
        <xdr:cNvPr id="2" name="TextBox 1">
          <a:extLst>
            <a:ext uri="{FF2B5EF4-FFF2-40B4-BE49-F238E27FC236}">
              <a16:creationId xmlns:a16="http://schemas.microsoft.com/office/drawing/2014/main" id="{B2BFB851-2EB9-40C6-B08C-5EDB63BC2F82}"/>
            </a:ext>
          </a:extLst>
        </xdr:cNvPr>
        <xdr:cNvSpPr txBox="1"/>
      </xdr:nvSpPr>
      <xdr:spPr>
        <a:xfrm>
          <a:off x="190500" y="9667875"/>
          <a:ext cx="584596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a:t>
          </a:r>
          <a:r>
            <a:rPr lang="nb-NO" sz="1000" baseline="0"/>
            <a:t> of application: Consolidated</a:t>
          </a:r>
          <a:endParaRPr lang="nb-NO" sz="10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13</xdr:row>
      <xdr:rowOff>0</xdr:rowOff>
    </xdr:from>
    <xdr:to>
      <xdr:col>6</xdr:col>
      <xdr:colOff>0</xdr:colOff>
      <xdr:row>20</xdr:row>
      <xdr:rowOff>154780</xdr:rowOff>
    </xdr:to>
    <xdr:sp macro="" textlink="">
      <xdr:nvSpPr>
        <xdr:cNvPr id="2" name="TextBox 1">
          <a:extLst>
            <a:ext uri="{FF2B5EF4-FFF2-40B4-BE49-F238E27FC236}">
              <a16:creationId xmlns:a16="http://schemas.microsoft.com/office/drawing/2014/main" id="{3145703A-9C88-4861-BBAC-E3C7BB554D7E}"/>
            </a:ext>
          </a:extLst>
        </xdr:cNvPr>
        <xdr:cNvSpPr txBox="1"/>
      </xdr:nvSpPr>
      <xdr:spPr>
        <a:xfrm>
          <a:off x="190500" y="3048000"/>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45</xdr:row>
      <xdr:rowOff>0</xdr:rowOff>
    </xdr:from>
    <xdr:to>
      <xdr:col>5</xdr:col>
      <xdr:colOff>0</xdr:colOff>
      <xdr:row>57</xdr:row>
      <xdr:rowOff>0</xdr:rowOff>
    </xdr:to>
    <xdr:sp macro="" textlink="">
      <xdr:nvSpPr>
        <xdr:cNvPr id="2" name="TextBox 1">
          <a:extLst>
            <a:ext uri="{FF2B5EF4-FFF2-40B4-BE49-F238E27FC236}">
              <a16:creationId xmlns:a16="http://schemas.microsoft.com/office/drawing/2014/main" id="{D39BBCEF-7D9E-4D1D-A506-5136C98BCDD8}"/>
            </a:ext>
          </a:extLst>
        </xdr:cNvPr>
        <xdr:cNvSpPr txBox="1"/>
      </xdr:nvSpPr>
      <xdr:spPr>
        <a:xfrm>
          <a:off x="190500" y="12668250"/>
          <a:ext cx="504825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b="0" i="1"/>
            <a:t>Net value of exposures at the end of the period (31.12.20) is calculated</a:t>
          </a:r>
          <a:r>
            <a:rPr lang="nb-NO" sz="1000" b="0" i="1" baseline="0"/>
            <a:t> by:</a:t>
          </a:r>
        </a:p>
        <a:p>
          <a:r>
            <a:rPr lang="nb-NO" sz="1000" b="0" i="0" baseline="0"/>
            <a:t>1) IRB-portfolio: Deducting "value adjustments" concerning individiual/specific value adjustments from the original exposures (on- and off-balance).</a:t>
          </a:r>
        </a:p>
        <a:p>
          <a:endParaRPr lang="nb-NO" sz="1000" b="0" i="0" baseline="0"/>
        </a:p>
        <a:p>
          <a:r>
            <a:rPr lang="nb-NO" sz="1000" b="0" i="0" baseline="0"/>
            <a:t>This means that impairments regarding ECL stage 1, 2 and 3/J is not deducted in the table above. This is due to lack of available data regarding the split to the various categories above.</a:t>
          </a:r>
        </a:p>
        <a:p>
          <a:endParaRPr lang="nb-NO" sz="1000" b="0" i="0" baseline="0"/>
        </a:p>
        <a:p>
          <a:r>
            <a:rPr lang="nb-NO" sz="1000" b="0" i="0" baseline="0"/>
            <a:t>2) SA-portfolio: Deducting "value adjustments" concerning all stages in ECL (including stage 3/K) from the original exposures (on- and off-balance).</a:t>
          </a:r>
          <a:endParaRPr lang="nb-NO" sz="1000" b="0" i="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21</xdr:row>
      <xdr:rowOff>0</xdr:rowOff>
    </xdr:from>
    <xdr:to>
      <xdr:col>4</xdr:col>
      <xdr:colOff>0</xdr:colOff>
      <xdr:row>28</xdr:row>
      <xdr:rowOff>154780</xdr:rowOff>
    </xdr:to>
    <xdr:sp macro="" textlink="">
      <xdr:nvSpPr>
        <xdr:cNvPr id="2" name="TextBox 1">
          <a:extLst>
            <a:ext uri="{FF2B5EF4-FFF2-40B4-BE49-F238E27FC236}">
              <a16:creationId xmlns:a16="http://schemas.microsoft.com/office/drawing/2014/main" id="{34525310-353B-44BC-894B-8F4150C1EA91}"/>
            </a:ext>
          </a:extLst>
        </xdr:cNvPr>
        <xdr:cNvSpPr txBox="1"/>
      </xdr:nvSpPr>
      <xdr:spPr>
        <a:xfrm>
          <a:off x="190500" y="6238875"/>
          <a:ext cx="4607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15</xdr:row>
      <xdr:rowOff>0</xdr:rowOff>
    </xdr:from>
    <xdr:to>
      <xdr:col>4</xdr:col>
      <xdr:colOff>0</xdr:colOff>
      <xdr:row>22</xdr:row>
      <xdr:rowOff>154780</xdr:rowOff>
    </xdr:to>
    <xdr:sp macro="" textlink="">
      <xdr:nvSpPr>
        <xdr:cNvPr id="2" name="TextBox 1">
          <a:extLst>
            <a:ext uri="{FF2B5EF4-FFF2-40B4-BE49-F238E27FC236}">
              <a16:creationId xmlns:a16="http://schemas.microsoft.com/office/drawing/2014/main" id="{80D2CF0E-8810-4DC5-8483-B197FA8422D2}"/>
            </a:ext>
          </a:extLst>
        </xdr:cNvPr>
        <xdr:cNvSpPr txBox="1"/>
      </xdr:nvSpPr>
      <xdr:spPr>
        <a:xfrm>
          <a:off x="190500" y="3679031"/>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22</xdr:row>
      <xdr:rowOff>0</xdr:rowOff>
    </xdr:from>
    <xdr:to>
      <xdr:col>5</xdr:col>
      <xdr:colOff>0</xdr:colOff>
      <xdr:row>29</xdr:row>
      <xdr:rowOff>154780</xdr:rowOff>
    </xdr:to>
    <xdr:sp macro="" textlink="">
      <xdr:nvSpPr>
        <xdr:cNvPr id="2" name="TextBox 1">
          <a:extLst>
            <a:ext uri="{FF2B5EF4-FFF2-40B4-BE49-F238E27FC236}">
              <a16:creationId xmlns:a16="http://schemas.microsoft.com/office/drawing/2014/main" id="{B8AD18FF-0C79-459F-8673-316EBB55ED62}"/>
            </a:ext>
          </a:extLst>
        </xdr:cNvPr>
        <xdr:cNvSpPr txBox="1"/>
      </xdr:nvSpPr>
      <xdr:spPr>
        <a:xfrm>
          <a:off x="190500" y="5869781"/>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0</xdr:rowOff>
    </xdr:from>
    <xdr:to>
      <xdr:col>3</xdr:col>
      <xdr:colOff>0</xdr:colOff>
      <xdr:row>19</xdr:row>
      <xdr:rowOff>0</xdr:rowOff>
    </xdr:to>
    <xdr:sp macro="" textlink="">
      <xdr:nvSpPr>
        <xdr:cNvPr id="2" name="TextBox 1">
          <a:extLst>
            <a:ext uri="{FF2B5EF4-FFF2-40B4-BE49-F238E27FC236}">
              <a16:creationId xmlns:a16="http://schemas.microsoft.com/office/drawing/2014/main" id="{63A4E708-25BB-438C-917C-F9E42D406480}"/>
            </a:ext>
          </a:extLst>
        </xdr:cNvPr>
        <xdr:cNvSpPr txBox="1"/>
      </xdr:nvSpPr>
      <xdr:spPr>
        <a:xfrm>
          <a:off x="190500" y="2571750"/>
          <a:ext cx="5369719" cy="116681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36</xdr:row>
      <xdr:rowOff>0</xdr:rowOff>
    </xdr:from>
    <xdr:to>
      <xdr:col>4</xdr:col>
      <xdr:colOff>0</xdr:colOff>
      <xdr:row>43</xdr:row>
      <xdr:rowOff>154780</xdr:rowOff>
    </xdr:to>
    <xdr:sp macro="" textlink="">
      <xdr:nvSpPr>
        <xdr:cNvPr id="2" name="TextBox 1">
          <a:extLst>
            <a:ext uri="{FF2B5EF4-FFF2-40B4-BE49-F238E27FC236}">
              <a16:creationId xmlns:a16="http://schemas.microsoft.com/office/drawing/2014/main" id="{8AB71D34-659B-401C-ABC8-22F481B867F7}"/>
            </a:ext>
          </a:extLst>
        </xdr:cNvPr>
        <xdr:cNvSpPr txBox="1"/>
      </xdr:nvSpPr>
      <xdr:spPr>
        <a:xfrm>
          <a:off x="190500" y="9525000"/>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27</xdr:row>
      <xdr:rowOff>0</xdr:rowOff>
    </xdr:from>
    <xdr:to>
      <xdr:col>5</xdr:col>
      <xdr:colOff>0</xdr:colOff>
      <xdr:row>34</xdr:row>
      <xdr:rowOff>154780</xdr:rowOff>
    </xdr:to>
    <xdr:sp macro="" textlink="">
      <xdr:nvSpPr>
        <xdr:cNvPr id="2" name="TextBox 1">
          <a:extLst>
            <a:ext uri="{FF2B5EF4-FFF2-40B4-BE49-F238E27FC236}">
              <a16:creationId xmlns:a16="http://schemas.microsoft.com/office/drawing/2014/main" id="{B96B1740-36A6-4C22-A538-03D5D32225BE}"/>
            </a:ext>
          </a:extLst>
        </xdr:cNvPr>
        <xdr:cNvSpPr txBox="1"/>
      </xdr:nvSpPr>
      <xdr:spPr>
        <a:xfrm>
          <a:off x="190500" y="700087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32</xdr:row>
      <xdr:rowOff>0</xdr:rowOff>
    </xdr:from>
    <xdr:to>
      <xdr:col>3</xdr:col>
      <xdr:colOff>0</xdr:colOff>
      <xdr:row>39</xdr:row>
      <xdr:rowOff>154781</xdr:rowOff>
    </xdr:to>
    <xdr:sp macro="" textlink="">
      <xdr:nvSpPr>
        <xdr:cNvPr id="2" name="TextBox 1">
          <a:extLst>
            <a:ext uri="{FF2B5EF4-FFF2-40B4-BE49-F238E27FC236}">
              <a16:creationId xmlns:a16="http://schemas.microsoft.com/office/drawing/2014/main" id="{BC0D2A3B-8A83-4C2B-9549-5DAF92FFDE27}"/>
            </a:ext>
          </a:extLst>
        </xdr:cNvPr>
        <xdr:cNvSpPr txBox="1"/>
      </xdr:nvSpPr>
      <xdr:spPr>
        <a:xfrm>
          <a:off x="190500" y="8548688"/>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54</xdr:row>
      <xdr:rowOff>11907</xdr:rowOff>
    </xdr:from>
    <xdr:to>
      <xdr:col>3</xdr:col>
      <xdr:colOff>0</xdr:colOff>
      <xdr:row>62</xdr:row>
      <xdr:rowOff>0</xdr:rowOff>
    </xdr:to>
    <xdr:sp macro="" textlink="">
      <xdr:nvSpPr>
        <xdr:cNvPr id="2" name="TextBox 1">
          <a:extLst>
            <a:ext uri="{FF2B5EF4-FFF2-40B4-BE49-F238E27FC236}">
              <a16:creationId xmlns:a16="http://schemas.microsoft.com/office/drawing/2014/main" id="{B075DCA5-00A8-4F3F-82ED-780B6E191EAC}"/>
            </a:ext>
          </a:extLst>
        </xdr:cNvPr>
        <xdr:cNvSpPr txBox="1"/>
      </xdr:nvSpPr>
      <xdr:spPr>
        <a:xfrm>
          <a:off x="190500" y="14632782"/>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26</xdr:row>
      <xdr:rowOff>0</xdr:rowOff>
    </xdr:from>
    <xdr:to>
      <xdr:col>3</xdr:col>
      <xdr:colOff>0</xdr:colOff>
      <xdr:row>33</xdr:row>
      <xdr:rowOff>154780</xdr:rowOff>
    </xdr:to>
    <xdr:sp macro="" textlink="">
      <xdr:nvSpPr>
        <xdr:cNvPr id="2" name="TextBox 1">
          <a:extLst>
            <a:ext uri="{FF2B5EF4-FFF2-40B4-BE49-F238E27FC236}">
              <a16:creationId xmlns:a16="http://schemas.microsoft.com/office/drawing/2014/main" id="{E3FEC4EF-05FA-4A34-91E0-144D86FB657E}"/>
            </a:ext>
          </a:extLst>
        </xdr:cNvPr>
        <xdr:cNvSpPr txBox="1"/>
      </xdr:nvSpPr>
      <xdr:spPr>
        <a:xfrm>
          <a:off x="190500" y="69056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19</xdr:row>
      <xdr:rowOff>0</xdr:rowOff>
    </xdr:from>
    <xdr:to>
      <xdr:col>4</xdr:col>
      <xdr:colOff>0</xdr:colOff>
      <xdr:row>27</xdr:row>
      <xdr:rowOff>0</xdr:rowOff>
    </xdr:to>
    <xdr:sp macro="" textlink="">
      <xdr:nvSpPr>
        <xdr:cNvPr id="2" name="TextBox 1">
          <a:extLst>
            <a:ext uri="{FF2B5EF4-FFF2-40B4-BE49-F238E27FC236}">
              <a16:creationId xmlns:a16="http://schemas.microsoft.com/office/drawing/2014/main" id="{AAAC02E6-C5F7-431C-BAF8-7E385818840C}"/>
            </a:ext>
          </a:extLst>
        </xdr:cNvPr>
        <xdr:cNvSpPr txBox="1"/>
      </xdr:nvSpPr>
      <xdr:spPr>
        <a:xfrm>
          <a:off x="190500" y="4810125"/>
          <a:ext cx="4071938"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b="0"/>
            <a:t>The figures in this template do not include proportionally consolidated entitites</a:t>
          </a:r>
          <a:r>
            <a:rPr lang="nb-NO" sz="1000" b="0" baseline="0"/>
            <a:t> due to insufficient data.</a:t>
          </a:r>
          <a:endParaRPr lang="nb-NO" sz="1000" b="0"/>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19</xdr:row>
      <xdr:rowOff>0</xdr:rowOff>
    </xdr:from>
    <xdr:to>
      <xdr:col>3</xdr:col>
      <xdr:colOff>0</xdr:colOff>
      <xdr:row>26</xdr:row>
      <xdr:rowOff>154780</xdr:rowOff>
    </xdr:to>
    <xdr:sp macro="" textlink="">
      <xdr:nvSpPr>
        <xdr:cNvPr id="2" name="TextBox 1">
          <a:extLst>
            <a:ext uri="{FF2B5EF4-FFF2-40B4-BE49-F238E27FC236}">
              <a16:creationId xmlns:a16="http://schemas.microsoft.com/office/drawing/2014/main" id="{7EBE4070-4AB8-4150-A90C-7CDD207293FE}"/>
            </a:ext>
          </a:extLst>
        </xdr:cNvPr>
        <xdr:cNvSpPr txBox="1"/>
      </xdr:nvSpPr>
      <xdr:spPr>
        <a:xfrm>
          <a:off x="190500" y="48101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0</xdr:colOff>
      <xdr:row>16</xdr:row>
      <xdr:rowOff>0</xdr:rowOff>
    </xdr:from>
    <xdr:to>
      <xdr:col>3</xdr:col>
      <xdr:colOff>0</xdr:colOff>
      <xdr:row>23</xdr:row>
      <xdr:rowOff>154780</xdr:rowOff>
    </xdr:to>
    <xdr:sp macro="" textlink="">
      <xdr:nvSpPr>
        <xdr:cNvPr id="2" name="TextBox 1">
          <a:extLst>
            <a:ext uri="{FF2B5EF4-FFF2-40B4-BE49-F238E27FC236}">
              <a16:creationId xmlns:a16="http://schemas.microsoft.com/office/drawing/2014/main" id="{91F646D3-A087-453D-9F05-B9025ABC7D92}"/>
            </a:ext>
          </a:extLst>
        </xdr:cNvPr>
        <xdr:cNvSpPr txBox="1"/>
      </xdr:nvSpPr>
      <xdr:spPr>
        <a:xfrm>
          <a:off x="190500" y="5203031"/>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27</xdr:row>
      <xdr:rowOff>0</xdr:rowOff>
    </xdr:from>
    <xdr:to>
      <xdr:col>3</xdr:col>
      <xdr:colOff>0</xdr:colOff>
      <xdr:row>34</xdr:row>
      <xdr:rowOff>154781</xdr:rowOff>
    </xdr:to>
    <xdr:sp macro="" textlink="">
      <xdr:nvSpPr>
        <xdr:cNvPr id="2" name="TextBox 1">
          <a:extLst>
            <a:ext uri="{FF2B5EF4-FFF2-40B4-BE49-F238E27FC236}">
              <a16:creationId xmlns:a16="http://schemas.microsoft.com/office/drawing/2014/main" id="{C54FE3C6-86FB-4E86-8ED1-D12913CDAC9F}"/>
            </a:ext>
          </a:extLst>
        </xdr:cNvPr>
        <xdr:cNvSpPr txBox="1"/>
      </xdr:nvSpPr>
      <xdr:spPr>
        <a:xfrm>
          <a:off x="190500" y="7500938"/>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27</xdr:row>
      <xdr:rowOff>0</xdr:rowOff>
    </xdr:from>
    <xdr:to>
      <xdr:col>3</xdr:col>
      <xdr:colOff>0</xdr:colOff>
      <xdr:row>34</xdr:row>
      <xdr:rowOff>154780</xdr:rowOff>
    </xdr:to>
    <xdr:sp macro="" textlink="">
      <xdr:nvSpPr>
        <xdr:cNvPr id="2" name="TextBox 1">
          <a:extLst>
            <a:ext uri="{FF2B5EF4-FFF2-40B4-BE49-F238E27FC236}">
              <a16:creationId xmlns:a16="http://schemas.microsoft.com/office/drawing/2014/main" id="{18AF8DD5-510F-4458-B879-20F4E77DE8B8}"/>
            </a:ext>
          </a:extLst>
        </xdr:cNvPr>
        <xdr:cNvSpPr txBox="1"/>
      </xdr:nvSpPr>
      <xdr:spPr>
        <a:xfrm>
          <a:off x="190500" y="69056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a:t>
          </a:r>
          <a:r>
            <a:rPr lang="nb-NO" sz="1000" baseline="0"/>
            <a:t> Consolidated</a:t>
          </a:r>
          <a:endParaRPr lang="nb-NO" sz="1000"/>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94</xdr:row>
      <xdr:rowOff>2102</xdr:rowOff>
    </xdr:from>
    <xdr:to>
      <xdr:col>7</xdr:col>
      <xdr:colOff>0</xdr:colOff>
      <xdr:row>102</xdr:row>
      <xdr:rowOff>0</xdr:rowOff>
    </xdr:to>
    <xdr:sp macro="" textlink="">
      <xdr:nvSpPr>
        <xdr:cNvPr id="2" name="TextBox 1">
          <a:extLst>
            <a:ext uri="{FF2B5EF4-FFF2-40B4-BE49-F238E27FC236}">
              <a16:creationId xmlns:a16="http://schemas.microsoft.com/office/drawing/2014/main" id="{D1463485-D757-47BF-8FBC-8DDF65A5C4E2}"/>
            </a:ext>
          </a:extLst>
        </xdr:cNvPr>
        <xdr:cNvSpPr txBox="1"/>
      </xdr:nvSpPr>
      <xdr:spPr>
        <a:xfrm>
          <a:off x="190500" y="26571249"/>
          <a:ext cx="6768353" cy="1252957"/>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a:p>
          <a:endParaRPr lang="nb-NO" sz="1000"/>
        </a:p>
        <a:p>
          <a:r>
            <a:rPr lang="nb-NO" sz="1000"/>
            <a:t>PD range has been modified to internal</a:t>
          </a:r>
          <a:r>
            <a:rPr lang="nb-NO" sz="1000" baseline="0"/>
            <a:t> PD range due to insufficient data on </a:t>
          </a:r>
          <a:r>
            <a:rPr lang="nb-NO" sz="1000" baseline="0">
              <a:solidFill>
                <a:schemeClr val="dk1"/>
              </a:solidFill>
              <a:effectLst/>
              <a:latin typeface="+mn-lt"/>
              <a:ea typeface="+mn-ea"/>
              <a:cs typeface="+mn-cs"/>
            </a:rPr>
            <a:t>PD range provided by </a:t>
          </a:r>
          <a:r>
            <a:rPr lang="nb-NO" sz="1000" baseline="0"/>
            <a:t>the template.</a:t>
          </a:r>
          <a:endParaRPr lang="nb-NO" sz="1000"/>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25</xdr:row>
      <xdr:rowOff>0</xdr:rowOff>
    </xdr:from>
    <xdr:to>
      <xdr:col>3</xdr:col>
      <xdr:colOff>0</xdr:colOff>
      <xdr:row>32</xdr:row>
      <xdr:rowOff>154780</xdr:rowOff>
    </xdr:to>
    <xdr:sp macro="" textlink="">
      <xdr:nvSpPr>
        <xdr:cNvPr id="2" name="TextBox 1">
          <a:extLst>
            <a:ext uri="{FF2B5EF4-FFF2-40B4-BE49-F238E27FC236}">
              <a16:creationId xmlns:a16="http://schemas.microsoft.com/office/drawing/2014/main" id="{F14570C6-E545-439D-8FC3-A3CF9C862258}"/>
            </a:ext>
          </a:extLst>
        </xdr:cNvPr>
        <xdr:cNvSpPr txBox="1"/>
      </xdr:nvSpPr>
      <xdr:spPr>
        <a:xfrm>
          <a:off x="190500" y="76676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0</xdr:colOff>
      <xdr:row>35</xdr:row>
      <xdr:rowOff>154780</xdr:rowOff>
    </xdr:to>
    <xdr:sp macro="" textlink="">
      <xdr:nvSpPr>
        <xdr:cNvPr id="2" name="TextBox 1">
          <a:extLst>
            <a:ext uri="{FF2B5EF4-FFF2-40B4-BE49-F238E27FC236}">
              <a16:creationId xmlns:a16="http://schemas.microsoft.com/office/drawing/2014/main" id="{3B8D079B-D70D-4320-A600-1F09E5A36D69}"/>
            </a:ext>
          </a:extLst>
        </xdr:cNvPr>
        <xdr:cNvSpPr txBox="1"/>
      </xdr:nvSpPr>
      <xdr:spPr>
        <a:xfrm>
          <a:off x="190500" y="7905750"/>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45</xdr:row>
      <xdr:rowOff>0</xdr:rowOff>
    </xdr:from>
    <xdr:to>
      <xdr:col>3</xdr:col>
      <xdr:colOff>0</xdr:colOff>
      <xdr:row>52</xdr:row>
      <xdr:rowOff>154780</xdr:rowOff>
    </xdr:to>
    <xdr:sp macro="" textlink="">
      <xdr:nvSpPr>
        <xdr:cNvPr id="2" name="TextBox 1">
          <a:extLst>
            <a:ext uri="{FF2B5EF4-FFF2-40B4-BE49-F238E27FC236}">
              <a16:creationId xmlns:a16="http://schemas.microsoft.com/office/drawing/2014/main" id="{303ADA87-5CFB-4527-9AED-A57458EDE454}"/>
            </a:ext>
          </a:extLst>
        </xdr:cNvPr>
        <xdr:cNvSpPr txBox="1"/>
      </xdr:nvSpPr>
      <xdr:spPr>
        <a:xfrm>
          <a:off x="190500" y="13763625"/>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23813</xdr:colOff>
      <xdr:row>10</xdr:row>
      <xdr:rowOff>11907</xdr:rowOff>
    </xdr:from>
    <xdr:to>
      <xdr:col>3</xdr:col>
      <xdr:colOff>23813</xdr:colOff>
      <xdr:row>18</xdr:row>
      <xdr:rowOff>0</xdr:rowOff>
    </xdr:to>
    <xdr:sp macro="" textlink="">
      <xdr:nvSpPr>
        <xdr:cNvPr id="2" name="TextBox 1">
          <a:extLst>
            <a:ext uri="{FF2B5EF4-FFF2-40B4-BE49-F238E27FC236}">
              <a16:creationId xmlns:a16="http://schemas.microsoft.com/office/drawing/2014/main" id="{69138D6D-5787-401A-8E8A-D52A6B8F3ECF}"/>
            </a:ext>
          </a:extLst>
        </xdr:cNvPr>
        <xdr:cNvSpPr txBox="1"/>
      </xdr:nvSpPr>
      <xdr:spPr>
        <a:xfrm>
          <a:off x="214313" y="2607470"/>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0</xdr:colOff>
      <xdr:row>17</xdr:row>
      <xdr:rowOff>285749</xdr:rowOff>
    </xdr:from>
    <xdr:to>
      <xdr:col>3</xdr:col>
      <xdr:colOff>0</xdr:colOff>
      <xdr:row>31</xdr:row>
      <xdr:rowOff>166686</xdr:rowOff>
    </xdr:to>
    <xdr:sp macro="" textlink="">
      <xdr:nvSpPr>
        <xdr:cNvPr id="2" name="TextBox 1">
          <a:extLst>
            <a:ext uri="{FF2B5EF4-FFF2-40B4-BE49-F238E27FC236}">
              <a16:creationId xmlns:a16="http://schemas.microsoft.com/office/drawing/2014/main" id="{96E4E79D-F9C1-41DD-A2ED-E7CFFA5A0EE4}"/>
            </a:ext>
          </a:extLst>
        </xdr:cNvPr>
        <xdr:cNvSpPr txBox="1"/>
      </xdr:nvSpPr>
      <xdr:spPr>
        <a:xfrm>
          <a:off x="190500" y="4762499"/>
          <a:ext cx="5369719" cy="2333625"/>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a:p>
          <a:endParaRPr lang="nb-NO" sz="1000"/>
        </a:p>
        <a:p>
          <a:r>
            <a:rPr lang="nb-NO" sz="1000" i="1"/>
            <a:t>RWAs as</a:t>
          </a:r>
          <a:r>
            <a:rPr lang="nb-NO" sz="1000" i="1" baseline="0"/>
            <a:t> at the end of the previous reporting period:</a:t>
          </a:r>
        </a:p>
        <a:p>
          <a:r>
            <a:rPr lang="nb-NO" sz="1000" baseline="0"/>
            <a:t>31.12.2019</a:t>
          </a:r>
        </a:p>
        <a:p>
          <a:endParaRPr lang="nb-NO" sz="1000" baseline="0"/>
        </a:p>
        <a:p>
          <a:r>
            <a:rPr lang="nb-NO" sz="1000" i="1" baseline="0"/>
            <a:t>Model updates:</a:t>
          </a:r>
        </a:p>
        <a:p>
          <a:r>
            <a:rPr lang="nb-NO" sz="1000" i="0" baseline="0"/>
            <a:t>Updates of the LGD model.</a:t>
          </a:r>
        </a:p>
        <a:p>
          <a:endParaRPr lang="nb-NO" sz="1000" i="0" baseline="0"/>
        </a:p>
        <a:p>
          <a:r>
            <a:rPr lang="nb-NO" sz="1000" i="1" baseline="0"/>
            <a:t>Other:</a:t>
          </a:r>
        </a:p>
        <a:p>
          <a:pPr marL="0" marR="0" lvl="0" indent="0" defTabSz="914400" eaLnBrk="1" fontAlgn="auto" latinLnBrk="0" hangingPunct="1">
            <a:lnSpc>
              <a:spcPct val="100000"/>
            </a:lnSpc>
            <a:spcBef>
              <a:spcPts val="0"/>
            </a:spcBef>
            <a:spcAft>
              <a:spcPts val="0"/>
            </a:spcAft>
            <a:buClrTx/>
            <a:buSzTx/>
            <a:buFontTx/>
            <a:buNone/>
            <a:tabLst/>
            <a:defRPr/>
          </a:pPr>
          <a:r>
            <a:rPr lang="nb-NO" sz="1000" i="0">
              <a:solidFill>
                <a:schemeClr val="dk1"/>
              </a:solidFill>
              <a:effectLst/>
              <a:latin typeface="+mn-lt"/>
              <a:ea typeface="+mn-ea"/>
              <a:cs typeface="+mn-cs"/>
            </a:rPr>
            <a:t>SpareBank 1 Boligkreditt AS</a:t>
          </a:r>
          <a:r>
            <a:rPr lang="nb-NO" sz="1000" i="0" baseline="0">
              <a:solidFill>
                <a:schemeClr val="dk1"/>
              </a:solidFill>
              <a:effectLst/>
              <a:latin typeface="+mn-lt"/>
              <a:ea typeface="+mn-ea"/>
              <a:cs typeface="+mn-cs"/>
            </a:rPr>
            <a:t> </a:t>
          </a:r>
          <a:r>
            <a:rPr lang="nb-NO" sz="1000" i="0">
              <a:solidFill>
                <a:schemeClr val="dk1"/>
              </a:solidFill>
              <a:effectLst/>
              <a:latin typeface="+mn-lt"/>
              <a:ea typeface="+mn-ea"/>
              <a:cs typeface="+mn-cs"/>
            </a:rPr>
            <a:t>and BN Bank ASA are proportionally consolidated for capital requirement purposes. Insufficient</a:t>
          </a:r>
          <a:r>
            <a:rPr lang="nb-NO" sz="1000" i="0" baseline="0">
              <a:solidFill>
                <a:schemeClr val="dk1"/>
              </a:solidFill>
              <a:effectLst/>
              <a:latin typeface="+mn-lt"/>
              <a:ea typeface="+mn-ea"/>
              <a:cs typeface="+mn-cs"/>
            </a:rPr>
            <a:t> data regarding the entities portfolio.</a:t>
          </a:r>
          <a:endParaRPr lang="nb-NO" sz="1000">
            <a:effectLst/>
          </a:endParaRPr>
        </a:p>
        <a:p>
          <a:endParaRPr lang="nb-NO" sz="1000" i="0"/>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0</xdr:colOff>
      <xdr:row>15</xdr:row>
      <xdr:rowOff>0</xdr:rowOff>
    </xdr:from>
    <xdr:to>
      <xdr:col>5</xdr:col>
      <xdr:colOff>0</xdr:colOff>
      <xdr:row>22</xdr:row>
      <xdr:rowOff>154780</xdr:rowOff>
    </xdr:to>
    <xdr:sp macro="" textlink="">
      <xdr:nvSpPr>
        <xdr:cNvPr id="2" name="TextBox 1">
          <a:extLst>
            <a:ext uri="{FF2B5EF4-FFF2-40B4-BE49-F238E27FC236}">
              <a16:creationId xmlns:a16="http://schemas.microsoft.com/office/drawing/2014/main" id="{05888AE7-3DAE-4211-BDA7-7B561FA14260}"/>
            </a:ext>
          </a:extLst>
        </xdr:cNvPr>
        <xdr:cNvSpPr txBox="1"/>
      </xdr:nvSpPr>
      <xdr:spPr>
        <a:xfrm>
          <a:off x="190500" y="7810500"/>
          <a:ext cx="3655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Solo</a:t>
          </a:r>
        </a:p>
        <a:p>
          <a:endParaRPr lang="nb-NO" sz="1000"/>
        </a:p>
        <a:p>
          <a:r>
            <a:rPr lang="nb-NO" sz="1000"/>
            <a:t>No breakdown provided in PD range due to insufficient</a:t>
          </a:r>
          <a:r>
            <a:rPr lang="nb-NO" sz="1000" baseline="0"/>
            <a:t> data.</a:t>
          </a:r>
          <a:endParaRPr lang="nb-NO" sz="1000"/>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1</xdr:colOff>
      <xdr:row>18</xdr:row>
      <xdr:rowOff>0</xdr:rowOff>
    </xdr:from>
    <xdr:to>
      <xdr:col>5</xdr:col>
      <xdr:colOff>1</xdr:colOff>
      <xdr:row>25</xdr:row>
      <xdr:rowOff>154780</xdr:rowOff>
    </xdr:to>
    <xdr:sp macro="" textlink="">
      <xdr:nvSpPr>
        <xdr:cNvPr id="2" name="TextBox 1">
          <a:extLst>
            <a:ext uri="{FF2B5EF4-FFF2-40B4-BE49-F238E27FC236}">
              <a16:creationId xmlns:a16="http://schemas.microsoft.com/office/drawing/2014/main" id="{0D9BC4A9-0782-49A8-8EC9-FE13732701EB}"/>
            </a:ext>
          </a:extLst>
        </xdr:cNvPr>
        <xdr:cNvSpPr txBox="1"/>
      </xdr:nvSpPr>
      <xdr:spPr>
        <a:xfrm>
          <a:off x="190501" y="5238750"/>
          <a:ext cx="4095750"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xdr:colOff>
      <xdr:row>83</xdr:row>
      <xdr:rowOff>0</xdr:rowOff>
    </xdr:from>
    <xdr:to>
      <xdr:col>5</xdr:col>
      <xdr:colOff>1</xdr:colOff>
      <xdr:row>90</xdr:row>
      <xdr:rowOff>154780</xdr:rowOff>
    </xdr:to>
    <xdr:sp macro="" textlink="">
      <xdr:nvSpPr>
        <xdr:cNvPr id="2" name="TextBox 1">
          <a:extLst>
            <a:ext uri="{FF2B5EF4-FFF2-40B4-BE49-F238E27FC236}">
              <a16:creationId xmlns:a16="http://schemas.microsoft.com/office/drawing/2014/main" id="{D068B243-D78A-484E-9097-32FD75C88282}"/>
            </a:ext>
          </a:extLst>
        </xdr:cNvPr>
        <xdr:cNvSpPr txBox="1"/>
      </xdr:nvSpPr>
      <xdr:spPr>
        <a:xfrm>
          <a:off x="190501" y="23193375"/>
          <a:ext cx="4000500"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0</xdr:colOff>
      <xdr:row>19</xdr:row>
      <xdr:rowOff>0</xdr:rowOff>
    </xdr:from>
    <xdr:to>
      <xdr:col>4</xdr:col>
      <xdr:colOff>0</xdr:colOff>
      <xdr:row>26</xdr:row>
      <xdr:rowOff>0</xdr:rowOff>
    </xdr:to>
    <xdr:sp macro="" textlink="">
      <xdr:nvSpPr>
        <xdr:cNvPr id="2" name="TextBox 1">
          <a:extLst>
            <a:ext uri="{FF2B5EF4-FFF2-40B4-BE49-F238E27FC236}">
              <a16:creationId xmlns:a16="http://schemas.microsoft.com/office/drawing/2014/main" id="{24872B5A-7E1D-4B35-972F-0918E0672AA9}"/>
            </a:ext>
          </a:extLst>
        </xdr:cNvPr>
        <xdr:cNvSpPr txBox="1"/>
      </xdr:nvSpPr>
      <xdr:spPr>
        <a:xfrm>
          <a:off x="190500" y="5191125"/>
          <a:ext cx="4976813" cy="1333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b="0"/>
            <a:t>The</a:t>
          </a:r>
          <a:r>
            <a:rPr lang="nb-NO" sz="1000" b="0" baseline="0"/>
            <a:t> figures in this template do not include proportionally consolidated entities due to insufficient data regarding columns </a:t>
          </a:r>
          <a:r>
            <a:rPr lang="nb-NO" sz="1000" b="0" i="1" baseline="0"/>
            <a:t>b</a:t>
          </a:r>
          <a:r>
            <a:rPr lang="nb-NO" sz="1000" b="0" baseline="0"/>
            <a:t> and </a:t>
          </a:r>
          <a:r>
            <a:rPr lang="nb-NO" sz="1000" b="0" i="1" baseline="0"/>
            <a:t>c</a:t>
          </a:r>
          <a:r>
            <a:rPr lang="nb-NO" sz="1000" b="0" baseline="0"/>
            <a:t>.</a:t>
          </a:r>
        </a:p>
        <a:p>
          <a:endParaRPr lang="nb-NO" sz="1000" b="0" baseline="0"/>
        </a:p>
        <a:p>
          <a:r>
            <a:rPr lang="nb-NO" sz="1000" b="0" baseline="0"/>
            <a:t>Columns </a:t>
          </a:r>
          <a:r>
            <a:rPr lang="nb-NO" sz="1000" b="0" i="1" baseline="0"/>
            <a:t>f</a:t>
          </a:r>
          <a:r>
            <a:rPr lang="nb-NO" sz="1000" b="0" baseline="0"/>
            <a:t> (EAD post CRM) and </a:t>
          </a:r>
          <a:r>
            <a:rPr lang="nb-NO" sz="1000" b="0" i="1" baseline="0"/>
            <a:t>g</a:t>
          </a:r>
          <a:r>
            <a:rPr lang="nb-NO" sz="1000" b="0" baseline="0"/>
            <a:t> (RWAs) amount to 2 666 MNOK and 1 188 MNOK when including proportionally consolidated entities. </a:t>
          </a:r>
          <a:endParaRPr lang="nb-NO" sz="1000" b="0"/>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0</xdr:colOff>
      <xdr:row>16</xdr:row>
      <xdr:rowOff>0</xdr:rowOff>
    </xdr:from>
    <xdr:to>
      <xdr:col>3</xdr:col>
      <xdr:colOff>0</xdr:colOff>
      <xdr:row>23</xdr:row>
      <xdr:rowOff>154780</xdr:rowOff>
    </xdr:to>
    <xdr:sp macro="" textlink="">
      <xdr:nvSpPr>
        <xdr:cNvPr id="2" name="TextBox 1">
          <a:extLst>
            <a:ext uri="{FF2B5EF4-FFF2-40B4-BE49-F238E27FC236}">
              <a16:creationId xmlns:a16="http://schemas.microsoft.com/office/drawing/2014/main" id="{FA4B05E1-662C-482F-A5B4-83CFC70ED431}"/>
            </a:ext>
          </a:extLst>
        </xdr:cNvPr>
        <xdr:cNvSpPr txBox="1"/>
      </xdr:nvSpPr>
      <xdr:spPr>
        <a:xfrm>
          <a:off x="190500" y="376237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0</xdr:colOff>
      <xdr:row>28</xdr:row>
      <xdr:rowOff>154780</xdr:rowOff>
    </xdr:to>
    <xdr:sp macro="" textlink="">
      <xdr:nvSpPr>
        <xdr:cNvPr id="2" name="TextBox 1">
          <a:extLst>
            <a:ext uri="{FF2B5EF4-FFF2-40B4-BE49-F238E27FC236}">
              <a16:creationId xmlns:a16="http://schemas.microsoft.com/office/drawing/2014/main" id="{750B6476-7A81-4701-B4A8-1EDE7C48A8C2}"/>
            </a:ext>
          </a:extLst>
        </xdr:cNvPr>
        <xdr:cNvSpPr txBox="1"/>
      </xdr:nvSpPr>
      <xdr:spPr>
        <a:xfrm>
          <a:off x="190500" y="5334000"/>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0</xdr:colOff>
      <xdr:row>21</xdr:row>
      <xdr:rowOff>0</xdr:rowOff>
    </xdr:from>
    <xdr:to>
      <xdr:col>5</xdr:col>
      <xdr:colOff>0</xdr:colOff>
      <xdr:row>28</xdr:row>
      <xdr:rowOff>154780</xdr:rowOff>
    </xdr:to>
    <xdr:sp macro="" textlink="">
      <xdr:nvSpPr>
        <xdr:cNvPr id="2" name="TextBox 1">
          <a:extLst>
            <a:ext uri="{FF2B5EF4-FFF2-40B4-BE49-F238E27FC236}">
              <a16:creationId xmlns:a16="http://schemas.microsoft.com/office/drawing/2014/main" id="{C41B5ED1-B9F1-4262-8D34-164511206EA1}"/>
            </a:ext>
          </a:extLst>
        </xdr:cNvPr>
        <xdr:cNvSpPr txBox="1"/>
      </xdr:nvSpPr>
      <xdr:spPr>
        <a:xfrm>
          <a:off x="190500" y="5476875"/>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0</xdr:colOff>
      <xdr:row>12</xdr:row>
      <xdr:rowOff>0</xdr:rowOff>
    </xdr:from>
    <xdr:to>
      <xdr:col>5</xdr:col>
      <xdr:colOff>0</xdr:colOff>
      <xdr:row>18</xdr:row>
      <xdr:rowOff>19049</xdr:rowOff>
    </xdr:to>
    <xdr:sp macro="" textlink="">
      <xdr:nvSpPr>
        <xdr:cNvPr id="2" name="TextBox 4">
          <a:extLst>
            <a:ext uri="{FF2B5EF4-FFF2-40B4-BE49-F238E27FC236}">
              <a16:creationId xmlns:a16="http://schemas.microsoft.com/office/drawing/2014/main" id="{5A860345-19E9-4037-963E-4B6BD9522998}"/>
            </a:ext>
          </a:extLst>
        </xdr:cNvPr>
        <xdr:cNvSpPr txBox="1"/>
      </xdr:nvSpPr>
      <xdr:spPr>
        <a:xfrm>
          <a:off x="190500" y="3190875"/>
          <a:ext cx="4202906" cy="1162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i="0">
              <a:solidFill>
                <a:schemeClr val="dk1"/>
              </a:solidFill>
              <a:effectLst/>
              <a:latin typeface="+mn-lt"/>
              <a:ea typeface="+mn-ea"/>
              <a:cs typeface="+mn-cs"/>
            </a:rPr>
            <a:t>Accompanying narrative: </a:t>
          </a:r>
          <a:endParaRPr lang="nb-NO" sz="1000">
            <a:effectLst/>
          </a:endParaRPr>
        </a:p>
        <a:p>
          <a:endParaRPr lang="nb-NO" sz="1000" b="0" i="0" u="none" strike="noStrike" baseline="0">
            <a:solidFill>
              <a:schemeClr val="dk1"/>
            </a:solidFill>
            <a:latin typeface="+mn-lt"/>
            <a:ea typeface="+mn-ea"/>
            <a:cs typeface="+mn-cs"/>
          </a:endParaRPr>
        </a:p>
        <a:p>
          <a:r>
            <a:rPr lang="nb-NO" sz="1000" b="0" i="0" u="none" strike="noStrike" baseline="0">
              <a:solidFill>
                <a:schemeClr val="dk1"/>
              </a:solidFill>
              <a:latin typeface="+mn-lt"/>
              <a:ea typeface="+mn-ea"/>
              <a:cs typeface="+mn-cs"/>
            </a:rPr>
            <a:t>The figures in this template do not include proportionally consolidated entities due to insufficient data.</a:t>
          </a:r>
        </a:p>
        <a:p>
          <a:endParaRPr lang="nb-NO" sz="1100"/>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0</xdr:colOff>
      <xdr:row>11</xdr:row>
      <xdr:rowOff>0</xdr:rowOff>
    </xdr:from>
    <xdr:to>
      <xdr:col>6</xdr:col>
      <xdr:colOff>0</xdr:colOff>
      <xdr:row>17</xdr:row>
      <xdr:rowOff>95250</xdr:rowOff>
    </xdr:to>
    <xdr:sp macro="" textlink="">
      <xdr:nvSpPr>
        <xdr:cNvPr id="2" name="TextBox 1">
          <a:extLst>
            <a:ext uri="{FF2B5EF4-FFF2-40B4-BE49-F238E27FC236}">
              <a16:creationId xmlns:a16="http://schemas.microsoft.com/office/drawing/2014/main" id="{180C4D84-E288-40B9-A674-1444839D546F}"/>
            </a:ext>
          </a:extLst>
        </xdr:cNvPr>
        <xdr:cNvSpPr txBox="1"/>
      </xdr:nvSpPr>
      <xdr:spPr>
        <a:xfrm>
          <a:off x="190500" y="2476500"/>
          <a:ext cx="4798219"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b="0"/>
            <a:t>The figures in this template do not include proportionally</a:t>
          </a:r>
          <a:r>
            <a:rPr lang="nb-NO" sz="1000" b="0" baseline="0"/>
            <a:t> consolidated entities due to insufficient data.</a:t>
          </a:r>
        </a:p>
        <a:p>
          <a:endParaRPr lang="nb-NO" sz="1000" b="0" baseline="0"/>
        </a:p>
        <a:p>
          <a:r>
            <a:rPr lang="nb-NO" sz="1000" b="0" baseline="0"/>
            <a:t>No breakdown provided due to insufficient data.</a:t>
          </a:r>
          <a:endParaRPr lang="nb-NO" sz="1000" b="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11</xdr:row>
      <xdr:rowOff>0</xdr:rowOff>
    </xdr:from>
    <xdr:to>
      <xdr:col>3</xdr:col>
      <xdr:colOff>0</xdr:colOff>
      <xdr:row>18</xdr:row>
      <xdr:rowOff>154780</xdr:rowOff>
    </xdr:to>
    <xdr:sp macro="" textlink="">
      <xdr:nvSpPr>
        <xdr:cNvPr id="2" name="TextBox 1">
          <a:extLst>
            <a:ext uri="{FF2B5EF4-FFF2-40B4-BE49-F238E27FC236}">
              <a16:creationId xmlns:a16="http://schemas.microsoft.com/office/drawing/2014/main" id="{80E26344-340F-4C20-A758-A6D8CDD63DAA}"/>
            </a:ext>
          </a:extLst>
        </xdr:cNvPr>
        <xdr:cNvSpPr txBox="1"/>
      </xdr:nvSpPr>
      <xdr:spPr>
        <a:xfrm>
          <a:off x="190500" y="23336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0</xdr:colOff>
      <xdr:row>19</xdr:row>
      <xdr:rowOff>0</xdr:rowOff>
    </xdr:from>
    <xdr:to>
      <xdr:col>3</xdr:col>
      <xdr:colOff>0</xdr:colOff>
      <xdr:row>26</xdr:row>
      <xdr:rowOff>154780</xdr:rowOff>
    </xdr:to>
    <xdr:sp macro="" textlink="">
      <xdr:nvSpPr>
        <xdr:cNvPr id="2" name="TextBox 1">
          <a:extLst>
            <a:ext uri="{FF2B5EF4-FFF2-40B4-BE49-F238E27FC236}">
              <a16:creationId xmlns:a16="http://schemas.microsoft.com/office/drawing/2014/main" id="{5EC671DB-784F-4BEA-933F-AB8180566407}"/>
            </a:ext>
          </a:extLst>
        </xdr:cNvPr>
        <xdr:cNvSpPr txBox="1"/>
      </xdr:nvSpPr>
      <xdr:spPr>
        <a:xfrm>
          <a:off x="190500" y="4667250"/>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0</xdr:colOff>
      <xdr:row>18</xdr:row>
      <xdr:rowOff>0</xdr:rowOff>
    </xdr:from>
    <xdr:to>
      <xdr:col>3</xdr:col>
      <xdr:colOff>0</xdr:colOff>
      <xdr:row>25</xdr:row>
      <xdr:rowOff>154780</xdr:rowOff>
    </xdr:to>
    <xdr:sp macro="" textlink="">
      <xdr:nvSpPr>
        <xdr:cNvPr id="2" name="TextBox 1">
          <a:extLst>
            <a:ext uri="{FF2B5EF4-FFF2-40B4-BE49-F238E27FC236}">
              <a16:creationId xmlns:a16="http://schemas.microsoft.com/office/drawing/2014/main" id="{AF79A0A3-F314-42AF-AFFD-F12DE9C7E68E}"/>
            </a:ext>
          </a:extLst>
        </xdr:cNvPr>
        <xdr:cNvSpPr txBox="1"/>
      </xdr:nvSpPr>
      <xdr:spPr>
        <a:xfrm>
          <a:off x="190500" y="44291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0</xdr:colOff>
      <xdr:row>29</xdr:row>
      <xdr:rowOff>0</xdr:rowOff>
    </xdr:from>
    <xdr:to>
      <xdr:col>3</xdr:col>
      <xdr:colOff>0</xdr:colOff>
      <xdr:row>36</xdr:row>
      <xdr:rowOff>154780</xdr:rowOff>
    </xdr:to>
    <xdr:sp macro="" textlink="">
      <xdr:nvSpPr>
        <xdr:cNvPr id="2" name="TextBox 1">
          <a:extLst>
            <a:ext uri="{FF2B5EF4-FFF2-40B4-BE49-F238E27FC236}">
              <a16:creationId xmlns:a16="http://schemas.microsoft.com/office/drawing/2014/main" id="{12A8BE39-A478-421D-AEB9-E0EEF508905F}"/>
            </a:ext>
          </a:extLst>
        </xdr:cNvPr>
        <xdr:cNvSpPr txBox="1"/>
      </xdr:nvSpPr>
      <xdr:spPr>
        <a:xfrm>
          <a:off x="190500" y="7715250"/>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0</xdr:colOff>
      <xdr:row>24</xdr:row>
      <xdr:rowOff>0</xdr:rowOff>
    </xdr:from>
    <xdr:to>
      <xdr:col>4</xdr:col>
      <xdr:colOff>0</xdr:colOff>
      <xdr:row>31</xdr:row>
      <xdr:rowOff>154780</xdr:rowOff>
    </xdr:to>
    <xdr:sp macro="" textlink="">
      <xdr:nvSpPr>
        <xdr:cNvPr id="2" name="TextBox 1">
          <a:extLst>
            <a:ext uri="{FF2B5EF4-FFF2-40B4-BE49-F238E27FC236}">
              <a16:creationId xmlns:a16="http://schemas.microsoft.com/office/drawing/2014/main" id="{5B3AF5F6-F3F8-4EF1-9796-16845F89A217}"/>
            </a:ext>
          </a:extLst>
        </xdr:cNvPr>
        <xdr:cNvSpPr txBox="1"/>
      </xdr:nvSpPr>
      <xdr:spPr>
        <a:xfrm>
          <a:off x="190500" y="5857875"/>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0</xdr:colOff>
      <xdr:row>23</xdr:row>
      <xdr:rowOff>0</xdr:rowOff>
    </xdr:from>
    <xdr:to>
      <xdr:col>4</xdr:col>
      <xdr:colOff>0</xdr:colOff>
      <xdr:row>30</xdr:row>
      <xdr:rowOff>154780</xdr:rowOff>
    </xdr:to>
    <xdr:sp macro="" textlink="">
      <xdr:nvSpPr>
        <xdr:cNvPr id="2" name="TextBox 1">
          <a:extLst>
            <a:ext uri="{FF2B5EF4-FFF2-40B4-BE49-F238E27FC236}">
              <a16:creationId xmlns:a16="http://schemas.microsoft.com/office/drawing/2014/main" id="{AA408335-8743-4407-9B84-875F1152F58E}"/>
            </a:ext>
          </a:extLst>
        </xdr:cNvPr>
        <xdr:cNvSpPr txBox="1"/>
      </xdr:nvSpPr>
      <xdr:spPr>
        <a:xfrm>
          <a:off x="190500" y="5667375"/>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1</xdr:colOff>
      <xdr:row>23</xdr:row>
      <xdr:rowOff>0</xdr:rowOff>
    </xdr:from>
    <xdr:to>
      <xdr:col>4</xdr:col>
      <xdr:colOff>1</xdr:colOff>
      <xdr:row>30</xdr:row>
      <xdr:rowOff>154780</xdr:rowOff>
    </xdr:to>
    <xdr:sp macro="" textlink="">
      <xdr:nvSpPr>
        <xdr:cNvPr id="2" name="TextBox 1">
          <a:extLst>
            <a:ext uri="{FF2B5EF4-FFF2-40B4-BE49-F238E27FC236}">
              <a16:creationId xmlns:a16="http://schemas.microsoft.com/office/drawing/2014/main" id="{2C38168B-BC4C-4511-B708-B231FD846070}"/>
            </a:ext>
          </a:extLst>
        </xdr:cNvPr>
        <xdr:cNvSpPr txBox="1"/>
      </xdr:nvSpPr>
      <xdr:spPr>
        <a:xfrm>
          <a:off x="190501" y="6048375"/>
          <a:ext cx="3119438"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1</xdr:colOff>
      <xdr:row>23</xdr:row>
      <xdr:rowOff>0</xdr:rowOff>
    </xdr:from>
    <xdr:to>
      <xdr:col>5</xdr:col>
      <xdr:colOff>1</xdr:colOff>
      <xdr:row>30</xdr:row>
      <xdr:rowOff>154780</xdr:rowOff>
    </xdr:to>
    <xdr:sp macro="" textlink="">
      <xdr:nvSpPr>
        <xdr:cNvPr id="2" name="TextBox 1">
          <a:extLst>
            <a:ext uri="{FF2B5EF4-FFF2-40B4-BE49-F238E27FC236}">
              <a16:creationId xmlns:a16="http://schemas.microsoft.com/office/drawing/2014/main" id="{4CEB96A0-5A1E-4144-BC37-C1E8BC9048E0}"/>
            </a:ext>
          </a:extLst>
        </xdr:cNvPr>
        <xdr:cNvSpPr txBox="1"/>
      </xdr:nvSpPr>
      <xdr:spPr>
        <a:xfrm>
          <a:off x="190501" y="6048375"/>
          <a:ext cx="3595688"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0</xdr:colOff>
      <xdr:row>23</xdr:row>
      <xdr:rowOff>0</xdr:rowOff>
    </xdr:from>
    <xdr:to>
      <xdr:col>4</xdr:col>
      <xdr:colOff>0</xdr:colOff>
      <xdr:row>30</xdr:row>
      <xdr:rowOff>154780</xdr:rowOff>
    </xdr:to>
    <xdr:sp macro="" textlink="">
      <xdr:nvSpPr>
        <xdr:cNvPr id="2" name="TextBox 1">
          <a:extLst>
            <a:ext uri="{FF2B5EF4-FFF2-40B4-BE49-F238E27FC236}">
              <a16:creationId xmlns:a16="http://schemas.microsoft.com/office/drawing/2014/main" id="{02A7A0F0-E46D-4AC9-92D6-A1A17CC39F3A}"/>
            </a:ext>
          </a:extLst>
        </xdr:cNvPr>
        <xdr:cNvSpPr txBox="1"/>
      </xdr:nvSpPr>
      <xdr:spPr>
        <a:xfrm>
          <a:off x="190500" y="6096000"/>
          <a:ext cx="3655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0</xdr:colOff>
      <xdr:row>20</xdr:row>
      <xdr:rowOff>0</xdr:rowOff>
    </xdr:from>
    <xdr:to>
      <xdr:col>4</xdr:col>
      <xdr:colOff>0</xdr:colOff>
      <xdr:row>27</xdr:row>
      <xdr:rowOff>154780</xdr:rowOff>
    </xdr:to>
    <xdr:sp macro="" textlink="">
      <xdr:nvSpPr>
        <xdr:cNvPr id="2" name="TextBox 1">
          <a:extLst>
            <a:ext uri="{FF2B5EF4-FFF2-40B4-BE49-F238E27FC236}">
              <a16:creationId xmlns:a16="http://schemas.microsoft.com/office/drawing/2014/main" id="{18A289A8-6D38-40CD-BD10-4C748ED0EDB6}"/>
            </a:ext>
          </a:extLst>
        </xdr:cNvPr>
        <xdr:cNvSpPr txBox="1"/>
      </xdr:nvSpPr>
      <xdr:spPr>
        <a:xfrm>
          <a:off x="190500" y="4714875"/>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0</xdr:colOff>
      <xdr:row>24</xdr:row>
      <xdr:rowOff>0</xdr:rowOff>
    </xdr:from>
    <xdr:to>
      <xdr:col>3</xdr:col>
      <xdr:colOff>0</xdr:colOff>
      <xdr:row>31</xdr:row>
      <xdr:rowOff>154780</xdr:rowOff>
    </xdr:to>
    <xdr:sp macro="" textlink="">
      <xdr:nvSpPr>
        <xdr:cNvPr id="2" name="TextBox 1">
          <a:extLst>
            <a:ext uri="{FF2B5EF4-FFF2-40B4-BE49-F238E27FC236}">
              <a16:creationId xmlns:a16="http://schemas.microsoft.com/office/drawing/2014/main" id="{FE32D1F0-3885-4687-A03E-2798F605AEAD}"/>
            </a:ext>
          </a:extLst>
        </xdr:cNvPr>
        <xdr:cNvSpPr txBox="1"/>
      </xdr:nvSpPr>
      <xdr:spPr>
        <a:xfrm>
          <a:off x="190500" y="642937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33</xdr:row>
      <xdr:rowOff>0</xdr:rowOff>
    </xdr:from>
    <xdr:to>
      <xdr:col>5</xdr:col>
      <xdr:colOff>0</xdr:colOff>
      <xdr:row>41</xdr:row>
      <xdr:rowOff>61913</xdr:rowOff>
    </xdr:to>
    <xdr:sp macro="" textlink="">
      <xdr:nvSpPr>
        <xdr:cNvPr id="2" name="TextBox 1">
          <a:extLst>
            <a:ext uri="{FF2B5EF4-FFF2-40B4-BE49-F238E27FC236}">
              <a16:creationId xmlns:a16="http://schemas.microsoft.com/office/drawing/2014/main" id="{7A24CCDC-DF8A-4851-9A1B-7D1D190BD192}"/>
            </a:ext>
          </a:extLst>
        </xdr:cNvPr>
        <xdr:cNvSpPr txBox="1"/>
      </xdr:nvSpPr>
      <xdr:spPr>
        <a:xfrm>
          <a:off x="190500" y="9286875"/>
          <a:ext cx="8227219" cy="139541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b="0"/>
            <a:t>General	Differences between</a:t>
          </a:r>
          <a:r>
            <a:rPr lang="nb-NO" sz="1000" b="0" baseline="0"/>
            <a:t> column </a:t>
          </a:r>
          <a:r>
            <a:rPr lang="nb-NO" sz="1000" b="0" i="1" baseline="0"/>
            <a:t>a</a:t>
          </a:r>
          <a:r>
            <a:rPr lang="nb-NO" sz="1000" b="0" baseline="0"/>
            <a:t> and</a:t>
          </a:r>
          <a:r>
            <a:rPr lang="nb-NO" sz="1000" b="0" i="1" baseline="0"/>
            <a:t> b</a:t>
          </a:r>
          <a:r>
            <a:rPr lang="nb-NO" sz="1000" b="0" baseline="0"/>
            <a:t>: several enities have deviant financial and regulatory scope of consolidation (ref. OV1.). </a:t>
          </a:r>
        </a:p>
        <a:p>
          <a:pPr marL="0" marR="0" lvl="0" indent="0" defTabSz="914400" eaLnBrk="1" fontAlgn="auto" latinLnBrk="0" hangingPunct="1">
            <a:lnSpc>
              <a:spcPct val="100000"/>
            </a:lnSpc>
            <a:spcBef>
              <a:spcPts val="0"/>
            </a:spcBef>
            <a:spcAft>
              <a:spcPts val="0"/>
            </a:spcAft>
            <a:buClrTx/>
            <a:buSzTx/>
            <a:buFontTx/>
            <a:buNone/>
            <a:tabLst/>
            <a:defRPr/>
          </a:pPr>
          <a:r>
            <a:rPr lang="nb-NO" sz="1000" b="0" baseline="0"/>
            <a:t>	</a:t>
          </a:r>
          <a:r>
            <a:rPr lang="nb-NO" sz="1000">
              <a:solidFill>
                <a:schemeClr val="dk1"/>
              </a:solidFill>
              <a:effectLst/>
              <a:latin typeface="+mn-lt"/>
              <a:ea typeface="+mn-ea"/>
              <a:cs typeface="+mn-cs"/>
            </a:rPr>
            <a:t>All rows: The sum of column </a:t>
          </a:r>
          <a:r>
            <a:rPr lang="nb-NO" sz="1000" i="1">
              <a:solidFill>
                <a:schemeClr val="dk1"/>
              </a:solidFill>
              <a:effectLst/>
              <a:latin typeface="+mn-lt"/>
              <a:ea typeface="+mn-ea"/>
              <a:cs typeface="+mn-cs"/>
            </a:rPr>
            <a:t>c-g</a:t>
          </a:r>
          <a:r>
            <a:rPr lang="nb-NO" sz="1000">
              <a:solidFill>
                <a:schemeClr val="dk1"/>
              </a:solidFill>
              <a:effectLst/>
              <a:latin typeface="+mn-lt"/>
              <a:ea typeface="+mn-ea"/>
              <a:cs typeface="+mn-cs"/>
            </a:rPr>
            <a:t> equals column </a:t>
          </a:r>
          <a:r>
            <a:rPr lang="nb-NO" sz="1000" i="1">
              <a:solidFill>
                <a:schemeClr val="dk1"/>
              </a:solidFill>
              <a:effectLst/>
              <a:latin typeface="+mn-lt"/>
              <a:ea typeface="+mn-ea"/>
              <a:cs typeface="+mn-cs"/>
            </a:rPr>
            <a:t>b</a:t>
          </a:r>
          <a:r>
            <a:rPr lang="nb-NO" sz="1000">
              <a:solidFill>
                <a:schemeClr val="dk1"/>
              </a:solidFill>
              <a:effectLst/>
              <a:latin typeface="+mn-lt"/>
              <a:ea typeface="+mn-ea"/>
              <a:cs typeface="+mn-cs"/>
            </a:rPr>
            <a:t> - hence there</a:t>
          </a:r>
          <a:r>
            <a:rPr lang="nb-NO" sz="1000" baseline="0">
              <a:solidFill>
                <a:schemeClr val="dk1"/>
              </a:solidFill>
              <a:effectLst/>
              <a:latin typeface="+mn-lt"/>
              <a:ea typeface="+mn-ea"/>
              <a:cs typeface="+mn-cs"/>
            </a:rPr>
            <a:t> are no cases of carrying values included in several frameworks</a:t>
          </a:r>
          <a:r>
            <a:rPr lang="nb-NO" sz="100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mn-lt"/>
              <a:ea typeface="+mn-ea"/>
              <a:cs typeface="+mn-cs"/>
            </a:rPr>
            <a:t>	All amounts in MNOK.</a:t>
          </a:r>
          <a:endParaRPr lang="nb-NO" sz="1000" b="0"/>
        </a:p>
        <a:p>
          <a:endParaRPr lang="nb-NO" sz="1000"/>
        </a:p>
        <a:p>
          <a:r>
            <a:rPr lang="nb-NO" sz="1000"/>
            <a:t>* Carrying values</a:t>
          </a:r>
          <a:r>
            <a:rPr lang="nb-NO" sz="1000" baseline="0"/>
            <a:t> are</a:t>
          </a:r>
          <a:r>
            <a:rPr lang="nb-NO" sz="1000"/>
            <a:t> included in "Investment in associated companies and joint ventures" in column</a:t>
          </a:r>
          <a:r>
            <a:rPr lang="nb-NO" sz="1000" baseline="0"/>
            <a:t> </a:t>
          </a:r>
          <a:r>
            <a:rPr lang="nb-NO" sz="1000" i="1" baseline="0"/>
            <a:t>b-g</a:t>
          </a:r>
          <a:r>
            <a:rPr lang="nb-NO" sz="1000" baseline="0"/>
            <a: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0</xdr:colOff>
      <xdr:row>28</xdr:row>
      <xdr:rowOff>154780</xdr:rowOff>
    </xdr:to>
    <xdr:sp macro="" textlink="">
      <xdr:nvSpPr>
        <xdr:cNvPr id="2" name="TextBox 1">
          <a:extLst>
            <a:ext uri="{FF2B5EF4-FFF2-40B4-BE49-F238E27FC236}">
              <a16:creationId xmlns:a16="http://schemas.microsoft.com/office/drawing/2014/main" id="{CD401CB4-51DB-4368-91A0-87F0304AE4B8}"/>
            </a:ext>
          </a:extLst>
        </xdr:cNvPr>
        <xdr:cNvSpPr txBox="1"/>
      </xdr:nvSpPr>
      <xdr:spPr>
        <a:xfrm>
          <a:off x="190500" y="55721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0</xdr:colOff>
      <xdr:row>28</xdr:row>
      <xdr:rowOff>0</xdr:rowOff>
    </xdr:from>
    <xdr:to>
      <xdr:col>4</xdr:col>
      <xdr:colOff>0</xdr:colOff>
      <xdr:row>35</xdr:row>
      <xdr:rowOff>154780</xdr:rowOff>
    </xdr:to>
    <xdr:sp macro="" textlink="">
      <xdr:nvSpPr>
        <xdr:cNvPr id="2" name="TextBox 1">
          <a:extLst>
            <a:ext uri="{FF2B5EF4-FFF2-40B4-BE49-F238E27FC236}">
              <a16:creationId xmlns:a16="http://schemas.microsoft.com/office/drawing/2014/main" id="{171E3ACB-ABA4-4A75-8FB1-2C3401ABE610}"/>
            </a:ext>
          </a:extLst>
        </xdr:cNvPr>
        <xdr:cNvSpPr txBox="1"/>
      </xdr:nvSpPr>
      <xdr:spPr>
        <a:xfrm>
          <a:off x="190500" y="7000875"/>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0</xdr:colOff>
      <xdr:row>13</xdr:row>
      <xdr:rowOff>154780</xdr:rowOff>
    </xdr:to>
    <xdr:sp macro="" textlink="">
      <xdr:nvSpPr>
        <xdr:cNvPr id="2" name="TextBox 1">
          <a:extLst>
            <a:ext uri="{FF2B5EF4-FFF2-40B4-BE49-F238E27FC236}">
              <a16:creationId xmlns:a16="http://schemas.microsoft.com/office/drawing/2014/main" id="{9D857C95-6D57-44C2-BC8F-C9070C767782}"/>
            </a:ext>
          </a:extLst>
        </xdr:cNvPr>
        <xdr:cNvSpPr txBox="1"/>
      </xdr:nvSpPr>
      <xdr:spPr>
        <a:xfrm>
          <a:off x="190500" y="1190625"/>
          <a:ext cx="3643313"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0</xdr:colOff>
      <xdr:row>15</xdr:row>
      <xdr:rowOff>0</xdr:rowOff>
    </xdr:from>
    <xdr:to>
      <xdr:col>3</xdr:col>
      <xdr:colOff>0</xdr:colOff>
      <xdr:row>22</xdr:row>
      <xdr:rowOff>154780</xdr:rowOff>
    </xdr:to>
    <xdr:sp macro="" textlink="">
      <xdr:nvSpPr>
        <xdr:cNvPr id="2" name="TextBox 1">
          <a:extLst>
            <a:ext uri="{FF2B5EF4-FFF2-40B4-BE49-F238E27FC236}">
              <a16:creationId xmlns:a16="http://schemas.microsoft.com/office/drawing/2014/main" id="{5A156095-4B57-4961-9636-261BD5D39754}"/>
            </a:ext>
          </a:extLst>
        </xdr:cNvPr>
        <xdr:cNvSpPr txBox="1"/>
      </xdr:nvSpPr>
      <xdr:spPr>
        <a:xfrm>
          <a:off x="190500" y="395287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xdr:colOff>
      <xdr:row>32</xdr:row>
      <xdr:rowOff>0</xdr:rowOff>
    </xdr:from>
    <xdr:to>
      <xdr:col>5</xdr:col>
      <xdr:colOff>1</xdr:colOff>
      <xdr:row>39</xdr:row>
      <xdr:rowOff>154781</xdr:rowOff>
    </xdr:to>
    <xdr:sp macro="" textlink="">
      <xdr:nvSpPr>
        <xdr:cNvPr id="2" name="TextBox 1">
          <a:extLst>
            <a:ext uri="{FF2B5EF4-FFF2-40B4-BE49-F238E27FC236}">
              <a16:creationId xmlns:a16="http://schemas.microsoft.com/office/drawing/2014/main" id="{234AAF64-55DD-402B-A613-D80A67E1B8D9}"/>
            </a:ext>
          </a:extLst>
        </xdr:cNvPr>
        <xdr:cNvSpPr txBox="1"/>
      </xdr:nvSpPr>
      <xdr:spPr>
        <a:xfrm>
          <a:off x="190501" y="8560594"/>
          <a:ext cx="5798344"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0</xdr:colOff>
      <xdr:row>23</xdr:row>
      <xdr:rowOff>0</xdr:rowOff>
    </xdr:from>
    <xdr:to>
      <xdr:col>4</xdr:col>
      <xdr:colOff>0</xdr:colOff>
      <xdr:row>30</xdr:row>
      <xdr:rowOff>154780</xdr:rowOff>
    </xdr:to>
    <xdr:sp macro="" textlink="">
      <xdr:nvSpPr>
        <xdr:cNvPr id="2" name="TextBox 1">
          <a:extLst>
            <a:ext uri="{FF2B5EF4-FFF2-40B4-BE49-F238E27FC236}">
              <a16:creationId xmlns:a16="http://schemas.microsoft.com/office/drawing/2014/main" id="{D7E95CB1-D538-45C0-B7BC-6EAC2F5EFE12}"/>
            </a:ext>
          </a:extLst>
        </xdr:cNvPr>
        <xdr:cNvSpPr txBox="1"/>
      </xdr:nvSpPr>
      <xdr:spPr>
        <a:xfrm>
          <a:off x="190500" y="61436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0</xdr:colOff>
      <xdr:row>34</xdr:row>
      <xdr:rowOff>0</xdr:rowOff>
    </xdr:from>
    <xdr:to>
      <xdr:col>3</xdr:col>
      <xdr:colOff>0</xdr:colOff>
      <xdr:row>41</xdr:row>
      <xdr:rowOff>154780</xdr:rowOff>
    </xdr:to>
    <xdr:sp macro="" textlink="">
      <xdr:nvSpPr>
        <xdr:cNvPr id="2" name="TextBox 1">
          <a:extLst>
            <a:ext uri="{FF2B5EF4-FFF2-40B4-BE49-F238E27FC236}">
              <a16:creationId xmlns:a16="http://schemas.microsoft.com/office/drawing/2014/main" id="{4507EA3C-207C-47BE-ABEB-9F455F44A92A}"/>
            </a:ext>
          </a:extLst>
        </xdr:cNvPr>
        <xdr:cNvSpPr txBox="1"/>
      </xdr:nvSpPr>
      <xdr:spPr>
        <a:xfrm>
          <a:off x="190500" y="9953625"/>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0</xdr:colOff>
      <xdr:row>21</xdr:row>
      <xdr:rowOff>0</xdr:rowOff>
    </xdr:from>
    <xdr:to>
      <xdr:col>4</xdr:col>
      <xdr:colOff>0</xdr:colOff>
      <xdr:row>28</xdr:row>
      <xdr:rowOff>154780</xdr:rowOff>
    </xdr:to>
    <xdr:sp macro="" textlink="">
      <xdr:nvSpPr>
        <xdr:cNvPr id="2" name="TextBox 1">
          <a:extLst>
            <a:ext uri="{FF2B5EF4-FFF2-40B4-BE49-F238E27FC236}">
              <a16:creationId xmlns:a16="http://schemas.microsoft.com/office/drawing/2014/main" id="{2F5F8386-A4A8-4991-8846-3821B7C94626}"/>
            </a:ext>
          </a:extLst>
        </xdr:cNvPr>
        <xdr:cNvSpPr txBox="1"/>
      </xdr:nvSpPr>
      <xdr:spPr>
        <a:xfrm>
          <a:off x="190500" y="6048375"/>
          <a:ext cx="4417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0</xdr:colOff>
      <xdr:row>17</xdr:row>
      <xdr:rowOff>0</xdr:rowOff>
    </xdr:from>
    <xdr:to>
      <xdr:col>3</xdr:col>
      <xdr:colOff>0</xdr:colOff>
      <xdr:row>24</xdr:row>
      <xdr:rowOff>154780</xdr:rowOff>
    </xdr:to>
    <xdr:sp macro="" textlink="">
      <xdr:nvSpPr>
        <xdr:cNvPr id="2" name="TextBox 1">
          <a:extLst>
            <a:ext uri="{FF2B5EF4-FFF2-40B4-BE49-F238E27FC236}">
              <a16:creationId xmlns:a16="http://schemas.microsoft.com/office/drawing/2014/main" id="{64F8FB8C-BE26-4BDC-9640-B1CEDAB0C7EC}"/>
            </a:ext>
          </a:extLst>
        </xdr:cNvPr>
        <xdr:cNvSpPr txBox="1"/>
      </xdr:nvSpPr>
      <xdr:spPr>
        <a:xfrm>
          <a:off x="190500" y="4429125"/>
          <a:ext cx="298846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1</xdr:col>
      <xdr:colOff>0</xdr:colOff>
      <xdr:row>19</xdr:row>
      <xdr:rowOff>0</xdr:rowOff>
    </xdr:from>
    <xdr:to>
      <xdr:col>3</xdr:col>
      <xdr:colOff>0</xdr:colOff>
      <xdr:row>26</xdr:row>
      <xdr:rowOff>154780</xdr:rowOff>
    </xdr:to>
    <xdr:sp macro="" textlink="">
      <xdr:nvSpPr>
        <xdr:cNvPr id="2" name="TextBox 1">
          <a:extLst>
            <a:ext uri="{FF2B5EF4-FFF2-40B4-BE49-F238E27FC236}">
              <a16:creationId xmlns:a16="http://schemas.microsoft.com/office/drawing/2014/main" id="{F309BC35-F740-494E-8BB0-0AFC8A0920CD}"/>
            </a:ext>
          </a:extLst>
        </xdr:cNvPr>
        <xdr:cNvSpPr txBox="1"/>
      </xdr:nvSpPr>
      <xdr:spPr>
        <a:xfrm>
          <a:off x="190500" y="5381625"/>
          <a:ext cx="5369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22</xdr:row>
      <xdr:rowOff>0</xdr:rowOff>
    </xdr:from>
    <xdr:to>
      <xdr:col>4</xdr:col>
      <xdr:colOff>99391</xdr:colOff>
      <xdr:row>29</xdr:row>
      <xdr:rowOff>154780</xdr:rowOff>
    </xdr:to>
    <xdr:sp macro="" textlink="">
      <xdr:nvSpPr>
        <xdr:cNvPr id="2" name="TextBox 1">
          <a:extLst>
            <a:ext uri="{FF2B5EF4-FFF2-40B4-BE49-F238E27FC236}">
              <a16:creationId xmlns:a16="http://schemas.microsoft.com/office/drawing/2014/main" id="{0F6D0A85-F249-4D3C-8AB3-58C25FC2DC45}"/>
            </a:ext>
          </a:extLst>
        </xdr:cNvPr>
        <xdr:cNvSpPr txBox="1"/>
      </xdr:nvSpPr>
      <xdr:spPr>
        <a:xfrm>
          <a:off x="190500" y="5822674"/>
          <a:ext cx="6427304" cy="1314345"/>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b="1"/>
        </a:p>
        <a:p>
          <a:r>
            <a:rPr lang="nb-NO" sz="1000"/>
            <a:t>General 	All rows: The sum of column </a:t>
          </a:r>
          <a:r>
            <a:rPr lang="nb-NO" sz="1000" i="1"/>
            <a:t>b-e </a:t>
          </a:r>
          <a:r>
            <a:rPr lang="nb-NO" sz="1000"/>
            <a:t>equals the sum of column </a:t>
          </a:r>
          <a:r>
            <a:rPr lang="nb-NO" sz="1000" i="1"/>
            <a:t>c-f</a:t>
          </a:r>
          <a:r>
            <a:rPr lang="nb-NO" sz="1000" baseline="0"/>
            <a:t> in LI1</a:t>
          </a:r>
          <a:r>
            <a:rPr lang="nb-NO" sz="1000"/>
            <a:t>.</a:t>
          </a:r>
        </a:p>
        <a:p>
          <a:r>
            <a:rPr lang="nb-NO" sz="1000"/>
            <a:t>	The sum of column</a:t>
          </a:r>
          <a:r>
            <a:rPr lang="nb-NO" sz="1000" i="1" baseline="0"/>
            <a:t> b-e </a:t>
          </a:r>
          <a:r>
            <a:rPr lang="nb-NO" sz="1000" baseline="0"/>
            <a:t>does not equal column </a:t>
          </a:r>
          <a:r>
            <a:rPr lang="nb-NO" sz="1000" i="1" baseline="0"/>
            <a:t>a</a:t>
          </a:r>
          <a:r>
            <a:rPr lang="nb-NO" sz="1000" baseline="0"/>
            <a:t> since column </a:t>
          </a:r>
          <a:r>
            <a:rPr lang="nb-NO" sz="1000" i="1" baseline="0"/>
            <a:t>a</a:t>
          </a:r>
          <a:r>
            <a:rPr lang="nb-NO" sz="1000" baseline="0"/>
            <a:t> also includes the sum of colum </a:t>
          </a:r>
          <a:r>
            <a:rPr lang="nb-NO" sz="1000" i="1" baseline="0"/>
            <a:t>g</a:t>
          </a:r>
          <a:r>
            <a:rPr lang="nb-NO" sz="1000" baseline="0"/>
            <a:t> in LI1</a:t>
          </a:r>
          <a:r>
            <a:rPr lang="nb-NO" sz="1000"/>
            <a:t>	</a:t>
          </a:r>
          <a:r>
            <a:rPr lang="nb-NO" sz="1000">
              <a:solidFill>
                <a:schemeClr val="dk1"/>
              </a:solidFill>
              <a:effectLst/>
              <a:latin typeface="+mn-lt"/>
              <a:ea typeface="+mn-ea"/>
              <a:cs typeface="+mn-cs"/>
            </a:rPr>
            <a:t>All amounts i MNOK.</a:t>
          </a:r>
          <a:endParaRPr lang="nb-NO" sz="1000">
            <a:effectLst/>
          </a:endParaRPr>
        </a:p>
        <a:p>
          <a:endParaRPr lang="nb-NO" sz="1000"/>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25</xdr:row>
      <xdr:rowOff>0</xdr:rowOff>
    </xdr:from>
    <xdr:to>
      <xdr:col>3</xdr:col>
      <xdr:colOff>0</xdr:colOff>
      <xdr:row>32</xdr:row>
      <xdr:rowOff>0</xdr:rowOff>
    </xdr:to>
    <xdr:sp macro="" textlink="">
      <xdr:nvSpPr>
        <xdr:cNvPr id="2" name="TextBox 1">
          <a:extLst>
            <a:ext uri="{FF2B5EF4-FFF2-40B4-BE49-F238E27FC236}">
              <a16:creationId xmlns:a16="http://schemas.microsoft.com/office/drawing/2014/main" id="{FA9827D6-4A26-4056-BD7A-9953B24A8566}"/>
            </a:ext>
          </a:extLst>
        </xdr:cNvPr>
        <xdr:cNvSpPr txBox="1"/>
      </xdr:nvSpPr>
      <xdr:spPr>
        <a:xfrm>
          <a:off x="190500" y="7548563"/>
          <a:ext cx="3464719" cy="1166812"/>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 Consolidated</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0</xdr:colOff>
      <xdr:row>15</xdr:row>
      <xdr:rowOff>0</xdr:rowOff>
    </xdr:from>
    <xdr:to>
      <xdr:col>3</xdr:col>
      <xdr:colOff>0</xdr:colOff>
      <xdr:row>22</xdr:row>
      <xdr:rowOff>154780</xdr:rowOff>
    </xdr:to>
    <xdr:sp macro="" textlink="">
      <xdr:nvSpPr>
        <xdr:cNvPr id="2" name="TextBox 1">
          <a:extLst>
            <a:ext uri="{FF2B5EF4-FFF2-40B4-BE49-F238E27FC236}">
              <a16:creationId xmlns:a16="http://schemas.microsoft.com/office/drawing/2014/main" id="{AD89E7F3-5ECF-4AF0-B545-0851491666F2}"/>
            </a:ext>
          </a:extLst>
        </xdr:cNvPr>
        <xdr:cNvSpPr txBox="1"/>
      </xdr:nvSpPr>
      <xdr:spPr>
        <a:xfrm>
          <a:off x="190500" y="3857625"/>
          <a:ext cx="34647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Level of application:</a:t>
          </a:r>
          <a:r>
            <a:rPr lang="nb-NO" sz="1000" baseline="0"/>
            <a:t> Consolidated</a:t>
          </a:r>
          <a:endParaRPr lang="nb-NO" sz="1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26</xdr:row>
      <xdr:rowOff>0</xdr:rowOff>
    </xdr:from>
    <xdr:to>
      <xdr:col>3</xdr:col>
      <xdr:colOff>1</xdr:colOff>
      <xdr:row>32</xdr:row>
      <xdr:rowOff>0</xdr:rowOff>
    </xdr:to>
    <xdr:sp macro="" textlink="">
      <xdr:nvSpPr>
        <xdr:cNvPr id="2" name="TextBox 1">
          <a:extLst>
            <a:ext uri="{FF2B5EF4-FFF2-40B4-BE49-F238E27FC236}">
              <a16:creationId xmlns:a16="http://schemas.microsoft.com/office/drawing/2014/main" id="{0AFEEFB6-B2B2-4141-8BA4-BEE9D4054F2B}"/>
            </a:ext>
          </a:extLst>
        </xdr:cNvPr>
        <xdr:cNvSpPr txBox="1"/>
      </xdr:nvSpPr>
      <xdr:spPr>
        <a:xfrm>
          <a:off x="190501" y="7191375"/>
          <a:ext cx="4762500" cy="1000125"/>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a:p>
          <a:r>
            <a:rPr lang="nb-NO" sz="1000"/>
            <a:t>* Companies are risk weighted based on their accounting value.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22</xdr:row>
      <xdr:rowOff>0</xdr:rowOff>
    </xdr:from>
    <xdr:to>
      <xdr:col>6</xdr:col>
      <xdr:colOff>0</xdr:colOff>
      <xdr:row>29</xdr:row>
      <xdr:rowOff>154781</xdr:rowOff>
    </xdr:to>
    <xdr:sp macro="" textlink="">
      <xdr:nvSpPr>
        <xdr:cNvPr id="2" name="TextBox 1">
          <a:extLst>
            <a:ext uri="{FF2B5EF4-FFF2-40B4-BE49-F238E27FC236}">
              <a16:creationId xmlns:a16="http://schemas.microsoft.com/office/drawing/2014/main" id="{7F7637ED-3EFA-4292-A9E0-BE7EBDFA6CB5}"/>
            </a:ext>
          </a:extLst>
        </xdr:cNvPr>
        <xdr:cNvSpPr txBox="1"/>
      </xdr:nvSpPr>
      <xdr:spPr>
        <a:xfrm>
          <a:off x="190500" y="6405563"/>
          <a:ext cx="6322219" cy="1321593"/>
        </a:xfrm>
        <a:prstGeom prst="rect">
          <a:avLst/>
        </a:prstGeom>
        <a:solidFill>
          <a:schemeClr val="lt1"/>
        </a:solidFill>
        <a:ln w="9525" cmpd="sng">
          <a:solidFill>
            <a:schemeClr val="bg2">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t>Accompanying narrative:</a:t>
          </a:r>
        </a:p>
        <a:p>
          <a:endParaRPr lang="nb-NO"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 val="Tabell"/>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SNN">
      <a:dk1>
        <a:sysClr val="windowText" lastClr="000000"/>
      </a:dk1>
      <a:lt1>
        <a:sysClr val="window" lastClr="FFFFFF"/>
      </a:lt1>
      <a:dk2>
        <a:srgbClr val="44546A"/>
      </a:dk2>
      <a:lt2>
        <a:srgbClr val="E7E6E6"/>
      </a:lt2>
      <a:accent1>
        <a:srgbClr val="002776"/>
      </a:accent1>
      <a:accent2>
        <a:srgbClr val="005AA4"/>
      </a:accent2>
      <a:accent3>
        <a:srgbClr val="008ED2"/>
      </a:accent3>
      <a:accent4>
        <a:srgbClr val="7FC6E8"/>
      </a:accent4>
      <a:accent5>
        <a:srgbClr val="E1D8AF"/>
      </a:accent5>
      <a:accent6>
        <a:srgbClr val="F0EAD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nordictrustee.com/" TargetMode="External"/><Relationship Id="rId1" Type="http://schemas.openxmlformats.org/officeDocument/2006/relationships/hyperlink" Target="https://nordictrustee.com/" TargetMode="Externa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F213-3D81-41CE-B3F4-28C1A1ACAD5B}">
  <sheetPr codeName="Sheet1"/>
  <dimension ref="B2:B6"/>
  <sheetViews>
    <sheetView showGridLines="0" showRowColHeaders="0" tabSelected="1" workbookViewId="0"/>
  </sheetViews>
  <sheetFormatPr baseColWidth="10" defaultColWidth="9.140625" defaultRowHeight="15" x14ac:dyDescent="0.25"/>
  <cols>
    <col min="1" max="1" width="2.85546875" style="695" customWidth="1"/>
    <col min="2" max="16384" width="9.140625" style="695"/>
  </cols>
  <sheetData>
    <row r="2" spans="2:2" ht="26.25" x14ac:dyDescent="0.4">
      <c r="B2" s="694"/>
    </row>
    <row r="4" spans="2:2" ht="15.75" x14ac:dyDescent="0.25">
      <c r="B4" s="696"/>
    </row>
    <row r="6" spans="2:2" x14ac:dyDescent="0.25">
      <c r="B6" s="697"/>
    </row>
  </sheetData>
  <sheetProtection algorithmName="SHA-512" hashValue="W5Vq9LYHgaUNXzvebFovj/f7Qttc4EJeF6HJL8NkL3xsRqVNimNJsX9Sfj+1yGth93eWPOzI8yPOSOCnH0RlkQ==" saltValue="d6ZkJgOCaHpXuNbj/PWlQQ==" spinCount="100000" sheet="1" objects="1" scenarios="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41AE4-2333-4E6B-87AD-31B67F227A9E}">
  <sheetPr codeName="Sheet10"/>
  <dimension ref="B1:J26"/>
  <sheetViews>
    <sheetView showGridLines="0" showRowColHeaders="0" zoomScale="80" zoomScaleNormal="80" workbookViewId="0"/>
  </sheetViews>
  <sheetFormatPr baseColWidth="10" defaultColWidth="9.140625" defaultRowHeight="12.75" x14ac:dyDescent="0.2"/>
  <cols>
    <col min="1" max="1" width="2.85546875" style="333" customWidth="1"/>
    <col min="2" max="2" width="42.85546875" style="333" customWidth="1"/>
    <col min="3" max="3" width="28.5703125" style="333" customWidth="1"/>
    <col min="4" max="8" width="14.28515625" style="333" customWidth="1"/>
    <col min="9" max="9" width="35.7109375" style="333" customWidth="1"/>
    <col min="10" max="10" width="14.140625" style="333" customWidth="1"/>
    <col min="11" max="16384" width="9.140625" style="333"/>
  </cols>
  <sheetData>
    <row r="1" spans="2:10" ht="15" customHeight="1" x14ac:dyDescent="0.2">
      <c r="B1" s="332"/>
      <c r="C1" s="332"/>
      <c r="D1" s="332"/>
      <c r="E1" s="332"/>
      <c r="F1" s="332"/>
      <c r="G1" s="332"/>
      <c r="H1" s="332"/>
      <c r="I1" s="332"/>
      <c r="J1" s="332"/>
    </row>
    <row r="2" spans="2:10" ht="15" customHeight="1" x14ac:dyDescent="0.2">
      <c r="B2" s="200" t="s">
        <v>146</v>
      </c>
      <c r="C2" s="332"/>
      <c r="D2" s="332"/>
      <c r="E2" s="332"/>
      <c r="F2" s="332"/>
      <c r="G2" s="332"/>
      <c r="H2" s="332"/>
      <c r="I2" s="332"/>
      <c r="J2" s="332"/>
    </row>
    <row r="3" spans="2:10" ht="15" customHeight="1" x14ac:dyDescent="0.2">
      <c r="B3" s="332"/>
      <c r="C3" s="332"/>
      <c r="D3" s="332"/>
      <c r="E3" s="332"/>
      <c r="F3" s="332"/>
      <c r="G3" s="332"/>
      <c r="H3" s="332"/>
      <c r="I3" s="332"/>
      <c r="J3" s="332"/>
    </row>
    <row r="4" spans="2:10" ht="18.75" customHeight="1" x14ac:dyDescent="0.35">
      <c r="B4" s="4" t="s">
        <v>311</v>
      </c>
      <c r="C4" s="332"/>
      <c r="D4" s="332"/>
      <c r="E4" s="332"/>
      <c r="F4" s="332"/>
      <c r="G4" s="332"/>
      <c r="H4" s="332"/>
      <c r="I4" s="332"/>
      <c r="J4" s="332"/>
    </row>
    <row r="5" spans="2:10" ht="15" customHeight="1" x14ac:dyDescent="0.2">
      <c r="B5" s="332"/>
      <c r="C5" s="332"/>
      <c r="D5" s="332"/>
      <c r="E5" s="332"/>
      <c r="F5" s="332"/>
      <c r="G5" s="332"/>
      <c r="H5" s="332"/>
      <c r="I5" s="332"/>
      <c r="J5" s="332"/>
    </row>
    <row r="6" spans="2:10" ht="15" customHeight="1" x14ac:dyDescent="0.2">
      <c r="B6" s="332"/>
      <c r="C6" s="332"/>
      <c r="D6" s="332"/>
      <c r="E6" s="332"/>
      <c r="F6" s="332"/>
      <c r="G6" s="332"/>
      <c r="H6" s="332"/>
      <c r="I6" s="332"/>
      <c r="J6" s="332"/>
    </row>
    <row r="7" spans="2:10" ht="15" customHeight="1" x14ac:dyDescent="0.2">
      <c r="B7" s="389" t="s">
        <v>149</v>
      </c>
      <c r="C7" s="376" t="s">
        <v>150</v>
      </c>
      <c r="D7" s="389" t="s">
        <v>151</v>
      </c>
      <c r="E7" s="389" t="s">
        <v>253</v>
      </c>
      <c r="F7" s="389" t="s">
        <v>254</v>
      </c>
      <c r="G7" s="389" t="s">
        <v>255</v>
      </c>
      <c r="H7" s="389" t="s">
        <v>256</v>
      </c>
      <c r="I7" s="376" t="s">
        <v>312</v>
      </c>
      <c r="J7" s="332"/>
    </row>
    <row r="8" spans="2:10" ht="37.5" customHeight="1" x14ac:dyDescent="0.2">
      <c r="B8" s="716" t="s">
        <v>313</v>
      </c>
      <c r="C8" s="717" t="s">
        <v>314</v>
      </c>
      <c r="D8" s="718" t="s">
        <v>315</v>
      </c>
      <c r="E8" s="719"/>
      <c r="F8" s="719"/>
      <c r="G8" s="719"/>
      <c r="H8" s="720"/>
      <c r="I8" s="723" t="s">
        <v>316</v>
      </c>
      <c r="J8" s="721" t="s">
        <v>317</v>
      </c>
    </row>
    <row r="9" spans="2:10" ht="37.5" customHeight="1" x14ac:dyDescent="0.2">
      <c r="B9" s="716"/>
      <c r="C9" s="717"/>
      <c r="D9" s="389" t="s">
        <v>318</v>
      </c>
      <c r="E9" s="389" t="s">
        <v>319</v>
      </c>
      <c r="F9" s="389" t="s">
        <v>320</v>
      </c>
      <c r="G9" s="389" t="s">
        <v>321</v>
      </c>
      <c r="H9" s="389" t="s">
        <v>322</v>
      </c>
      <c r="I9" s="724"/>
      <c r="J9" s="722"/>
    </row>
    <row r="10" spans="2:10" ht="22.5" customHeight="1" x14ac:dyDescent="0.2">
      <c r="B10" s="245" t="s">
        <v>323</v>
      </c>
      <c r="C10" s="390" t="s">
        <v>318</v>
      </c>
      <c r="D10" s="391" t="s">
        <v>324</v>
      </c>
      <c r="E10" s="391"/>
      <c r="F10" s="391"/>
      <c r="G10" s="391"/>
      <c r="H10" s="391"/>
      <c r="I10" s="245" t="s">
        <v>325</v>
      </c>
      <c r="J10" s="246" t="s">
        <v>7</v>
      </c>
    </row>
    <row r="11" spans="2:10" ht="22.5" customHeight="1" x14ac:dyDescent="0.2">
      <c r="B11" s="247" t="s">
        <v>326</v>
      </c>
      <c r="C11" s="390" t="s">
        <v>318</v>
      </c>
      <c r="D11" s="391" t="s">
        <v>324</v>
      </c>
      <c r="E11" s="391"/>
      <c r="F11" s="391"/>
      <c r="G11" s="391"/>
      <c r="H11" s="391"/>
      <c r="I11" s="248" t="s">
        <v>327</v>
      </c>
      <c r="J11" s="249">
        <v>1</v>
      </c>
    </row>
    <row r="12" spans="2:10" ht="22.5" customHeight="1" x14ac:dyDescent="0.2">
      <c r="B12" s="247" t="s">
        <v>328</v>
      </c>
      <c r="C12" s="390" t="s">
        <v>318</v>
      </c>
      <c r="D12" s="391" t="s">
        <v>324</v>
      </c>
      <c r="E12" s="391"/>
      <c r="F12" s="391"/>
      <c r="G12" s="391"/>
      <c r="H12" s="391"/>
      <c r="I12" s="248" t="s">
        <v>329</v>
      </c>
      <c r="J12" s="249">
        <v>1</v>
      </c>
    </row>
    <row r="13" spans="2:10" ht="22.5" customHeight="1" x14ac:dyDescent="0.2">
      <c r="B13" s="247" t="s">
        <v>330</v>
      </c>
      <c r="C13" s="390" t="s">
        <v>318</v>
      </c>
      <c r="D13" s="391" t="s">
        <v>324</v>
      </c>
      <c r="E13" s="391"/>
      <c r="F13" s="391"/>
      <c r="G13" s="391"/>
      <c r="H13" s="391"/>
      <c r="I13" s="248" t="s">
        <v>331</v>
      </c>
      <c r="J13" s="249">
        <v>1</v>
      </c>
    </row>
    <row r="14" spans="2:10" ht="22.5" customHeight="1" x14ac:dyDescent="0.2">
      <c r="B14" s="247" t="s">
        <v>332</v>
      </c>
      <c r="C14" s="390" t="s">
        <v>318</v>
      </c>
      <c r="D14" s="391" t="s">
        <v>324</v>
      </c>
      <c r="E14" s="391"/>
      <c r="F14" s="391"/>
      <c r="G14" s="391"/>
      <c r="H14" s="391"/>
      <c r="I14" s="248" t="s">
        <v>333</v>
      </c>
      <c r="J14" s="249">
        <v>1</v>
      </c>
    </row>
    <row r="15" spans="2:10" ht="22.5" customHeight="1" x14ac:dyDescent="0.2">
      <c r="B15" s="247" t="s">
        <v>334</v>
      </c>
      <c r="C15" s="390" t="s">
        <v>318</v>
      </c>
      <c r="D15" s="391" t="s">
        <v>324</v>
      </c>
      <c r="E15" s="391"/>
      <c r="F15" s="391"/>
      <c r="G15" s="391"/>
      <c r="H15" s="391"/>
      <c r="I15" s="248" t="s">
        <v>335</v>
      </c>
      <c r="J15" s="249">
        <v>1</v>
      </c>
    </row>
    <row r="16" spans="2:10" ht="22.5" customHeight="1" x14ac:dyDescent="0.2">
      <c r="B16" s="250" t="s">
        <v>336</v>
      </c>
      <c r="C16" s="390" t="s">
        <v>337</v>
      </c>
      <c r="D16" s="391"/>
      <c r="E16" s="391"/>
      <c r="F16" s="391" t="s">
        <v>338</v>
      </c>
      <c r="G16" s="391"/>
      <c r="H16" s="391"/>
      <c r="I16" s="248" t="s">
        <v>339</v>
      </c>
      <c r="J16" s="249">
        <v>1</v>
      </c>
    </row>
    <row r="17" spans="2:10" ht="22.5" customHeight="1" x14ac:dyDescent="0.2">
      <c r="B17" s="247" t="s">
        <v>340</v>
      </c>
      <c r="C17" s="390" t="s">
        <v>320</v>
      </c>
      <c r="D17" s="391"/>
      <c r="E17" s="391"/>
      <c r="F17" s="391" t="s">
        <v>338</v>
      </c>
      <c r="G17" s="391"/>
      <c r="H17" s="391"/>
      <c r="I17" s="248" t="s">
        <v>341</v>
      </c>
      <c r="J17" s="249">
        <v>0.2</v>
      </c>
    </row>
    <row r="18" spans="2:10" ht="22.5" customHeight="1" x14ac:dyDescent="0.2">
      <c r="B18" s="247" t="s">
        <v>342</v>
      </c>
      <c r="C18" s="390" t="s">
        <v>320</v>
      </c>
      <c r="D18" s="391"/>
      <c r="E18" s="391"/>
      <c r="F18" s="391" t="s">
        <v>338</v>
      </c>
      <c r="G18" s="391"/>
      <c r="H18" s="391"/>
      <c r="I18" s="248" t="s">
        <v>343</v>
      </c>
      <c r="J18" s="249">
        <v>0.1774</v>
      </c>
    </row>
    <row r="19" spans="2:10" ht="22.5" customHeight="1" x14ac:dyDescent="0.2">
      <c r="B19" s="247" t="s">
        <v>344</v>
      </c>
      <c r="C19" s="390" t="s">
        <v>320</v>
      </c>
      <c r="D19" s="391"/>
      <c r="E19" s="391"/>
      <c r="F19" s="391"/>
      <c r="G19" s="391"/>
      <c r="H19" s="391" t="s">
        <v>324</v>
      </c>
      <c r="I19" s="248" t="s">
        <v>345</v>
      </c>
      <c r="J19" s="249">
        <v>0.1857</v>
      </c>
    </row>
    <row r="20" spans="2:10" ht="22.5" customHeight="1" x14ac:dyDescent="0.2">
      <c r="B20" s="247" t="s">
        <v>346</v>
      </c>
      <c r="C20" s="390" t="s">
        <v>320</v>
      </c>
      <c r="D20" s="391"/>
      <c r="E20" s="391"/>
      <c r="F20" s="391"/>
      <c r="G20" s="391"/>
      <c r="H20" s="391" t="s">
        <v>324</v>
      </c>
      <c r="I20" s="248" t="s">
        <v>345</v>
      </c>
      <c r="J20" s="249">
        <v>0.19500000000000001</v>
      </c>
    </row>
    <row r="21" spans="2:10" ht="22.5" customHeight="1" x14ac:dyDescent="0.2">
      <c r="B21" s="247" t="s">
        <v>347</v>
      </c>
      <c r="C21" s="390" t="s">
        <v>348</v>
      </c>
      <c r="D21" s="391"/>
      <c r="E21" s="391" t="s">
        <v>324</v>
      </c>
      <c r="F21" s="391"/>
      <c r="G21" s="391"/>
      <c r="H21" s="391"/>
      <c r="I21" s="248" t="s">
        <v>327</v>
      </c>
      <c r="J21" s="249">
        <v>9.9900000000000003E-2</v>
      </c>
    </row>
    <row r="22" spans="2:10" ht="22.5" customHeight="1" x14ac:dyDescent="0.2">
      <c r="B22" s="247" t="s">
        <v>349</v>
      </c>
      <c r="C22" s="390" t="s">
        <v>320</v>
      </c>
      <c r="D22" s="391"/>
      <c r="E22" s="391" t="s">
        <v>324</v>
      </c>
      <c r="F22" s="391"/>
      <c r="G22" s="391"/>
      <c r="H22" s="391"/>
      <c r="I22" s="248" t="s">
        <v>350</v>
      </c>
      <c r="J22" s="249">
        <v>0.18140000000000001</v>
      </c>
    </row>
    <row r="23" spans="2:10" ht="22.5" customHeight="1" x14ac:dyDescent="0.2">
      <c r="B23" s="247" t="s">
        <v>351</v>
      </c>
      <c r="C23" s="390" t="s">
        <v>320</v>
      </c>
      <c r="D23" s="391"/>
      <c r="E23" s="391" t="s">
        <v>324</v>
      </c>
      <c r="F23" s="391"/>
      <c r="G23" s="391"/>
      <c r="H23" s="391"/>
      <c r="I23" s="248" t="s">
        <v>350</v>
      </c>
      <c r="J23" s="249">
        <v>8.5999999999999993E-2</v>
      </c>
    </row>
    <row r="24" spans="2:10" ht="22.5" customHeight="1" x14ac:dyDescent="0.2">
      <c r="B24" s="247" t="s">
        <v>352</v>
      </c>
      <c r="C24" s="390" t="s">
        <v>320</v>
      </c>
      <c r="D24" s="391"/>
      <c r="E24" s="391" t="s">
        <v>324</v>
      </c>
      <c r="F24" s="391"/>
      <c r="G24" s="391"/>
      <c r="H24" s="391"/>
      <c r="I24" s="248" t="s">
        <v>327</v>
      </c>
      <c r="J24" s="249">
        <v>0.16889999999999999</v>
      </c>
    </row>
    <row r="25" spans="2:10" ht="22.5" customHeight="1" x14ac:dyDescent="0.2">
      <c r="B25" s="247" t="s">
        <v>353</v>
      </c>
      <c r="C25" s="390" t="s">
        <v>320</v>
      </c>
      <c r="D25" s="391"/>
      <c r="E25" s="391"/>
      <c r="F25" s="391" t="s">
        <v>338</v>
      </c>
      <c r="G25" s="391"/>
      <c r="H25" s="391"/>
      <c r="I25" s="248" t="s">
        <v>345</v>
      </c>
      <c r="J25" s="249">
        <v>0.1444</v>
      </c>
    </row>
    <row r="26" spans="2:10" ht="22.5" customHeight="1" x14ac:dyDescent="0.2">
      <c r="B26" s="332"/>
      <c r="C26" s="332"/>
      <c r="D26" s="332"/>
      <c r="E26" s="332"/>
      <c r="F26" s="332"/>
      <c r="G26" s="332"/>
      <c r="H26" s="332"/>
      <c r="I26" s="332"/>
      <c r="J26" s="332"/>
    </row>
  </sheetData>
  <sheetProtection algorithmName="SHA-512" hashValue="xbE2B4XuzIJAXDW1bCR48Amy5bZX/b1J9xZ0XxltT45vjqhCxpczxZfntvVHM1+F68Y8bxdpUcGNybo3aDbLkQ==" saltValue="s1qvSSPdTc8e+A8lxf64Iw==" spinCount="100000" sheet="1" objects="1" scenarios="1"/>
  <mergeCells count="5">
    <mergeCell ref="B8:B9"/>
    <mergeCell ref="C8:C9"/>
    <mergeCell ref="D8:H8"/>
    <mergeCell ref="J8:J9"/>
    <mergeCell ref="I8:I9"/>
  </mergeCells>
  <hyperlinks>
    <hyperlink ref="B2" location="Contents!A1" display="Back to contents page" xr:uid="{4CD4D43E-1133-4E52-BD05-0C89CE9A212F}"/>
  </hyperlinks>
  <pageMargins left="0.7" right="0.7" top="0.75" bottom="0.75" header="0.3" footer="0.3"/>
  <pageSetup paperSize="9" orientation="portrait" horizontalDpi="144"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3E0D4-F046-42F0-8C74-9F84556483C0}">
  <sheetPr codeName="Sheet11"/>
  <dimension ref="B1:M22"/>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13" width="14.28515625" style="29" customWidth="1"/>
    <col min="14" max="16384" width="9.140625" style="29"/>
  </cols>
  <sheetData>
    <row r="1" spans="2:13" ht="15" customHeight="1" x14ac:dyDescent="0.2">
      <c r="B1" s="230"/>
      <c r="C1" s="230"/>
      <c r="D1" s="230"/>
      <c r="E1" s="230"/>
      <c r="F1" s="230"/>
      <c r="G1" s="230"/>
      <c r="H1" s="230"/>
      <c r="I1" s="230"/>
      <c r="J1" s="230"/>
      <c r="K1" s="230"/>
      <c r="L1" s="230"/>
      <c r="M1" s="230"/>
    </row>
    <row r="2" spans="2:13" ht="15" customHeight="1" x14ac:dyDescent="0.2">
      <c r="B2" s="124" t="s">
        <v>146</v>
      </c>
      <c r="C2" s="230"/>
      <c r="D2" s="230"/>
      <c r="E2" s="230"/>
      <c r="F2" s="230"/>
      <c r="G2" s="230"/>
      <c r="H2" s="230"/>
      <c r="I2" s="230"/>
      <c r="J2" s="230"/>
      <c r="K2" s="230"/>
      <c r="L2" s="230"/>
      <c r="M2" s="230"/>
    </row>
    <row r="3" spans="2:13" ht="15" customHeight="1" x14ac:dyDescent="0.2">
      <c r="B3" s="230"/>
      <c r="C3" s="230"/>
      <c r="D3" s="230"/>
      <c r="E3" s="230"/>
      <c r="F3" s="230"/>
      <c r="G3" s="230"/>
      <c r="H3" s="230"/>
      <c r="I3" s="230"/>
      <c r="J3" s="230"/>
      <c r="K3" s="230"/>
      <c r="L3" s="230"/>
      <c r="M3" s="230"/>
    </row>
    <row r="4" spans="2:13" ht="18.75" customHeight="1" x14ac:dyDescent="0.35">
      <c r="B4" s="35" t="s">
        <v>111</v>
      </c>
      <c r="C4" s="230"/>
      <c r="D4" s="230"/>
      <c r="E4" s="230"/>
      <c r="F4" s="230"/>
      <c r="G4" s="230"/>
      <c r="H4" s="230"/>
      <c r="I4" s="230"/>
      <c r="J4" s="230"/>
      <c r="K4" s="230"/>
      <c r="L4" s="230"/>
      <c r="M4" s="230"/>
    </row>
    <row r="5" spans="2:13" ht="15" customHeight="1" x14ac:dyDescent="0.2">
      <c r="B5" s="230"/>
      <c r="C5" s="230"/>
      <c r="D5" s="230"/>
      <c r="E5" s="230"/>
      <c r="F5" s="230"/>
      <c r="G5" s="230"/>
      <c r="H5" s="230"/>
      <c r="I5" s="230"/>
      <c r="J5" s="230"/>
      <c r="K5" s="230"/>
      <c r="L5" s="230"/>
      <c r="M5" s="230"/>
    </row>
    <row r="6" spans="2:13" ht="15" customHeight="1" x14ac:dyDescent="0.2">
      <c r="B6" s="230"/>
      <c r="C6" s="230"/>
      <c r="D6" s="230"/>
      <c r="E6" s="230"/>
      <c r="F6" s="230"/>
      <c r="G6" s="230"/>
      <c r="H6" s="230"/>
      <c r="I6" s="230"/>
      <c r="J6" s="230"/>
      <c r="K6" s="230"/>
      <c r="L6" s="230"/>
      <c r="M6" s="230"/>
    </row>
    <row r="7" spans="2:13" ht="15" customHeight="1" x14ac:dyDescent="0.2">
      <c r="B7" s="113"/>
      <c r="C7" s="114"/>
      <c r="D7" s="232" t="s">
        <v>149</v>
      </c>
      <c r="E7" s="232" t="s">
        <v>150</v>
      </c>
      <c r="F7" s="232" t="s">
        <v>151</v>
      </c>
      <c r="G7" s="232" t="s">
        <v>253</v>
      </c>
      <c r="H7" s="232" t="s">
        <v>254</v>
      </c>
      <c r="I7" s="216" t="s">
        <v>354</v>
      </c>
      <c r="J7" s="216" t="s">
        <v>355</v>
      </c>
      <c r="K7" s="232" t="s">
        <v>255</v>
      </c>
      <c r="L7" s="232" t="s">
        <v>256</v>
      </c>
      <c r="M7" s="232" t="s">
        <v>312</v>
      </c>
    </row>
    <row r="8" spans="2:13" ht="26.25" customHeight="1" x14ac:dyDescent="0.2">
      <c r="B8" s="113"/>
      <c r="C8" s="114"/>
      <c r="D8" s="725" t="s">
        <v>356</v>
      </c>
      <c r="E8" s="726"/>
      <c r="F8" s="726"/>
      <c r="G8" s="726"/>
      <c r="H8" s="727"/>
      <c r="I8" s="728" t="s">
        <v>357</v>
      </c>
      <c r="J8" s="729"/>
      <c r="K8" s="730" t="s">
        <v>358</v>
      </c>
      <c r="L8" s="251"/>
      <c r="M8" s="252"/>
    </row>
    <row r="9" spans="2:13" ht="51" x14ac:dyDescent="0.2">
      <c r="B9" s="115"/>
      <c r="C9" s="253" t="s">
        <v>359</v>
      </c>
      <c r="D9" s="232" t="s">
        <v>360</v>
      </c>
      <c r="E9" s="232" t="s">
        <v>361</v>
      </c>
      <c r="F9" s="232" t="s">
        <v>362</v>
      </c>
      <c r="G9" s="232" t="s">
        <v>363</v>
      </c>
      <c r="H9" s="232" t="s">
        <v>364</v>
      </c>
      <c r="I9" s="216" t="s">
        <v>365</v>
      </c>
      <c r="J9" s="216" t="s">
        <v>366</v>
      </c>
      <c r="K9" s="731"/>
      <c r="L9" s="216" t="s">
        <v>367</v>
      </c>
      <c r="M9" s="216" t="s">
        <v>368</v>
      </c>
    </row>
    <row r="10" spans="2:13" ht="22.5" customHeight="1" x14ac:dyDescent="0.2">
      <c r="B10" s="232">
        <v>1</v>
      </c>
      <c r="C10" s="253" t="s">
        <v>369</v>
      </c>
      <c r="D10" s="232"/>
      <c r="E10" s="232"/>
      <c r="F10" s="232"/>
      <c r="G10" s="232"/>
      <c r="H10" s="232"/>
      <c r="I10" s="116"/>
      <c r="J10" s="116"/>
      <c r="K10" s="220"/>
      <c r="L10" s="232"/>
      <c r="M10" s="232"/>
    </row>
    <row r="11" spans="2:13" ht="15" customHeight="1" x14ac:dyDescent="0.2">
      <c r="B11" s="254">
        <v>2</v>
      </c>
      <c r="C11" s="255" t="s">
        <v>370</v>
      </c>
      <c r="D11" s="254"/>
      <c r="E11" s="254"/>
      <c r="F11" s="254"/>
      <c r="G11" s="254"/>
      <c r="H11" s="254"/>
      <c r="I11" s="117"/>
      <c r="J11" s="117"/>
      <c r="K11" s="118"/>
      <c r="L11" s="254"/>
      <c r="M11" s="254"/>
    </row>
    <row r="12" spans="2:13" ht="22.5" customHeight="1" x14ac:dyDescent="0.2">
      <c r="B12" s="232">
        <v>3</v>
      </c>
      <c r="C12" s="253" t="s">
        <v>371</v>
      </c>
      <c r="D12" s="256"/>
      <c r="E12" s="256"/>
      <c r="F12" s="256"/>
      <c r="G12" s="256"/>
      <c r="H12" s="256"/>
      <c r="I12" s="119"/>
      <c r="J12" s="119"/>
      <c r="K12" s="256"/>
      <c r="L12" s="256"/>
      <c r="M12" s="256"/>
    </row>
    <row r="13" spans="2:13" ht="22.5" customHeight="1" x14ac:dyDescent="0.2">
      <c r="B13" s="232">
        <v>4</v>
      </c>
      <c r="C13" s="253" t="s">
        <v>372</v>
      </c>
      <c r="D13" s="256"/>
      <c r="E13" s="256"/>
      <c r="F13" s="256"/>
      <c r="G13" s="256"/>
      <c r="H13" s="256"/>
      <c r="I13" s="119"/>
      <c r="J13" s="119"/>
      <c r="K13" s="256"/>
      <c r="L13" s="256"/>
      <c r="M13" s="256"/>
    </row>
    <row r="14" spans="2:13" ht="22.5" customHeight="1" x14ac:dyDescent="0.2">
      <c r="B14" s="232">
        <v>5</v>
      </c>
      <c r="C14" s="253" t="s">
        <v>373</v>
      </c>
      <c r="D14" s="256"/>
      <c r="E14" s="256"/>
      <c r="F14" s="256"/>
      <c r="G14" s="256"/>
      <c r="H14" s="256"/>
      <c r="I14" s="119"/>
      <c r="J14" s="119"/>
      <c r="K14" s="256"/>
      <c r="L14" s="256"/>
      <c r="M14" s="256"/>
    </row>
    <row r="15" spans="2:13" ht="22.5" customHeight="1" x14ac:dyDescent="0.2">
      <c r="B15" s="232">
        <v>6</v>
      </c>
      <c r="C15" s="253" t="s">
        <v>374</v>
      </c>
      <c r="D15" s="256"/>
      <c r="E15" s="256"/>
      <c r="F15" s="256"/>
      <c r="G15" s="256"/>
      <c r="H15" s="256"/>
      <c r="I15" s="119"/>
      <c r="J15" s="119"/>
      <c r="K15" s="256"/>
      <c r="L15" s="256"/>
      <c r="M15" s="256"/>
    </row>
    <row r="16" spans="2:13" ht="22.5" customHeight="1" x14ac:dyDescent="0.2">
      <c r="B16" s="232">
        <v>7</v>
      </c>
      <c r="C16" s="253" t="s">
        <v>375</v>
      </c>
      <c r="D16" s="256"/>
      <c r="E16" s="256"/>
      <c r="F16" s="256"/>
      <c r="G16" s="256"/>
      <c r="H16" s="256"/>
      <c r="I16" s="119"/>
      <c r="J16" s="119"/>
      <c r="K16" s="256"/>
      <c r="L16" s="256"/>
      <c r="M16" s="256"/>
    </row>
    <row r="17" spans="2:13" ht="15" customHeight="1" x14ac:dyDescent="0.2">
      <c r="B17" s="257">
        <v>8</v>
      </c>
      <c r="C17" s="258" t="s">
        <v>370</v>
      </c>
      <c r="D17" s="257"/>
      <c r="E17" s="257"/>
      <c r="F17" s="257"/>
      <c r="G17" s="257"/>
      <c r="H17" s="257"/>
      <c r="I17" s="257"/>
      <c r="J17" s="257"/>
      <c r="K17" s="120"/>
      <c r="L17" s="257"/>
      <c r="M17" s="257"/>
    </row>
    <row r="18" spans="2:13" ht="15" customHeight="1" x14ac:dyDescent="0.2">
      <c r="B18" s="257">
        <v>9</v>
      </c>
      <c r="C18" s="258" t="s">
        <v>370</v>
      </c>
      <c r="D18" s="257"/>
      <c r="E18" s="257"/>
      <c r="F18" s="257"/>
      <c r="G18" s="257"/>
      <c r="H18" s="257"/>
      <c r="I18" s="257"/>
      <c r="J18" s="257"/>
      <c r="K18" s="120"/>
      <c r="L18" s="257"/>
      <c r="M18" s="257"/>
    </row>
    <row r="19" spans="2:13" ht="22.5" customHeight="1" x14ac:dyDescent="0.2">
      <c r="B19" s="232">
        <v>10</v>
      </c>
      <c r="C19" s="253" t="s">
        <v>376</v>
      </c>
      <c r="D19" s="256"/>
      <c r="E19" s="256"/>
      <c r="F19" s="256"/>
      <c r="G19" s="256"/>
      <c r="H19" s="256"/>
      <c r="I19" s="119"/>
      <c r="J19" s="119"/>
      <c r="K19" s="256"/>
      <c r="L19" s="256"/>
      <c r="M19" s="256"/>
    </row>
    <row r="20" spans="2:13" ht="15" customHeight="1" x14ac:dyDescent="0.2">
      <c r="B20" s="257">
        <v>11</v>
      </c>
      <c r="C20" s="258" t="s">
        <v>370</v>
      </c>
      <c r="D20" s="257"/>
      <c r="E20" s="257"/>
      <c r="F20" s="257"/>
      <c r="G20" s="257"/>
      <c r="H20" s="257"/>
      <c r="I20" s="257"/>
      <c r="J20" s="257"/>
      <c r="K20" s="120"/>
      <c r="L20" s="257"/>
      <c r="M20" s="257"/>
    </row>
    <row r="21" spans="2:13" ht="22.5" customHeight="1" x14ac:dyDescent="0.2">
      <c r="B21" s="232">
        <v>12</v>
      </c>
      <c r="C21" s="121" t="s">
        <v>377</v>
      </c>
      <c r="D21" s="122"/>
      <c r="E21" s="122"/>
      <c r="F21" s="122"/>
      <c r="G21" s="122"/>
      <c r="H21" s="122"/>
      <c r="I21" s="122"/>
      <c r="J21" s="122"/>
      <c r="K21" s="259"/>
      <c r="L21" s="123"/>
      <c r="M21" s="123"/>
    </row>
    <row r="22" spans="2:13" ht="22.5" customHeight="1" x14ac:dyDescent="0.2">
      <c r="B22" s="230"/>
      <c r="C22" s="230"/>
      <c r="D22" s="230"/>
      <c r="E22" s="230"/>
      <c r="F22" s="230"/>
      <c r="G22" s="230"/>
      <c r="H22" s="230"/>
      <c r="I22" s="230"/>
      <c r="J22" s="230"/>
      <c r="K22" s="230"/>
      <c r="L22" s="230"/>
      <c r="M22" s="230"/>
    </row>
  </sheetData>
  <mergeCells count="3">
    <mergeCell ref="D8:H8"/>
    <mergeCell ref="I8:J8"/>
    <mergeCell ref="K8:K9"/>
  </mergeCells>
  <hyperlinks>
    <hyperlink ref="B2" location="Contents!A1" display="Back to contents page" xr:uid="{1A0BCB24-3F7F-46C9-8465-F2993031B197}"/>
  </hyperlinks>
  <pageMargins left="0.7" right="0.7" top="0.75" bottom="0.75" header="0.3" footer="0.3"/>
  <pageSetup paperSize="9" orientation="portrait" horizontalDpi="144" verticalDpi="14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F66DB-5644-49FD-A703-CE04B83453E5}">
  <sheetPr codeName="Sheet12"/>
  <dimension ref="B1:E124"/>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100" style="333" customWidth="1"/>
    <col min="4" max="4" width="21.42578125" style="333" customWidth="1"/>
    <col min="5" max="9" width="9.140625" style="333"/>
    <col min="10" max="10" width="11.5703125" style="333" bestFit="1" customWidth="1"/>
    <col min="11" max="16384" width="9.140625" style="333"/>
  </cols>
  <sheetData>
    <row r="1" spans="2:4" ht="15" customHeight="1" x14ac:dyDescent="0.2">
      <c r="B1" s="332"/>
      <c r="C1" s="332"/>
      <c r="D1" s="332"/>
    </row>
    <row r="2" spans="2:4" ht="15" customHeight="1" x14ac:dyDescent="0.2">
      <c r="B2" s="200" t="s">
        <v>146</v>
      </c>
      <c r="C2" s="332"/>
      <c r="D2" s="332"/>
    </row>
    <row r="3" spans="2:4" ht="15" customHeight="1" x14ac:dyDescent="0.2">
      <c r="B3" s="332"/>
      <c r="C3" s="332"/>
      <c r="D3" s="332"/>
    </row>
    <row r="4" spans="2:4" ht="18.75" customHeight="1" x14ac:dyDescent="0.35">
      <c r="B4" s="4" t="s">
        <v>15</v>
      </c>
      <c r="C4" s="332"/>
      <c r="D4" s="332"/>
    </row>
    <row r="5" spans="2:4" ht="15" customHeight="1" x14ac:dyDescent="0.2">
      <c r="B5" s="332"/>
      <c r="C5" s="332"/>
      <c r="D5" s="332"/>
    </row>
    <row r="6" spans="2:4" ht="15" customHeight="1" x14ac:dyDescent="0.2">
      <c r="B6" s="332"/>
      <c r="C6" s="332"/>
      <c r="D6" s="332"/>
    </row>
    <row r="7" spans="2:4" ht="15" customHeight="1" x14ac:dyDescent="0.2">
      <c r="B7" s="380"/>
      <c r="C7" s="380"/>
      <c r="D7" s="392" t="s">
        <v>378</v>
      </c>
    </row>
    <row r="8" spans="2:4" ht="112.5" customHeight="1" x14ac:dyDescent="0.2">
      <c r="B8" s="380"/>
      <c r="C8" s="380"/>
      <c r="D8" s="392" t="s">
        <v>379</v>
      </c>
    </row>
    <row r="9" spans="2:4" ht="22.5" customHeight="1" x14ac:dyDescent="0.2">
      <c r="B9" s="734" t="s">
        <v>380</v>
      </c>
      <c r="C9" s="734"/>
      <c r="D9" s="734"/>
    </row>
    <row r="10" spans="2:4" ht="37.5" customHeight="1" x14ac:dyDescent="0.2">
      <c r="B10" s="393">
        <v>1</v>
      </c>
      <c r="C10" s="394" t="s">
        <v>381</v>
      </c>
      <c r="D10" s="395">
        <v>2650.4327539999999</v>
      </c>
    </row>
    <row r="11" spans="2:4" ht="22.5" customHeight="1" x14ac:dyDescent="0.2">
      <c r="B11" s="393"/>
      <c r="C11" s="394" t="s">
        <v>382</v>
      </c>
      <c r="D11" s="395">
        <v>1807.1642879999999</v>
      </c>
    </row>
    <row r="12" spans="2:4" ht="22.5" customHeight="1" x14ac:dyDescent="0.2">
      <c r="B12" s="393"/>
      <c r="C12" s="394" t="s">
        <v>383</v>
      </c>
      <c r="D12" s="395">
        <v>843.26846599999999</v>
      </c>
    </row>
    <row r="13" spans="2:4" ht="37.5" customHeight="1" x14ac:dyDescent="0.2">
      <c r="B13" s="393">
        <v>2</v>
      </c>
      <c r="C13" s="394" t="s">
        <v>384</v>
      </c>
      <c r="D13" s="395">
        <v>9789.7427349999998</v>
      </c>
    </row>
    <row r="14" spans="2:4" ht="37.5" customHeight="1" x14ac:dyDescent="0.2">
      <c r="B14" s="393">
        <v>3</v>
      </c>
      <c r="C14" s="394" t="s">
        <v>385</v>
      </c>
      <c r="D14" s="395">
        <v>31.114948999999999</v>
      </c>
    </row>
    <row r="15" spans="2:4" ht="37.5" customHeight="1" x14ac:dyDescent="0.2">
      <c r="B15" s="393" t="s">
        <v>386</v>
      </c>
      <c r="C15" s="394" t="s">
        <v>387</v>
      </c>
      <c r="D15" s="395"/>
    </row>
    <row r="16" spans="2:4" ht="37.5" customHeight="1" x14ac:dyDescent="0.2">
      <c r="B16" s="393">
        <v>4</v>
      </c>
      <c r="C16" s="394" t="s">
        <v>388</v>
      </c>
      <c r="D16" s="395"/>
    </row>
    <row r="17" spans="2:4" ht="37.5" customHeight="1" x14ac:dyDescent="0.2">
      <c r="B17" s="393">
        <v>5</v>
      </c>
      <c r="C17" s="394" t="s">
        <v>389</v>
      </c>
      <c r="D17" s="395"/>
    </row>
    <row r="18" spans="2:4" ht="37.5" customHeight="1" x14ac:dyDescent="0.2">
      <c r="B18" s="393" t="s">
        <v>390</v>
      </c>
      <c r="C18" s="394" t="s">
        <v>391</v>
      </c>
      <c r="D18" s="395">
        <v>897.85719600000004</v>
      </c>
    </row>
    <row r="19" spans="2:4" ht="37.5" customHeight="1" x14ac:dyDescent="0.2">
      <c r="B19" s="396">
        <v>6</v>
      </c>
      <c r="C19" s="397" t="s">
        <v>392</v>
      </c>
      <c r="D19" s="398">
        <f>D10+D13+D14+D18</f>
        <v>13369.147634000001</v>
      </c>
    </row>
    <row r="20" spans="2:4" ht="22.5" customHeight="1" x14ac:dyDescent="0.2">
      <c r="B20" s="733" t="s">
        <v>393</v>
      </c>
      <c r="C20" s="733"/>
      <c r="D20" s="733"/>
    </row>
    <row r="21" spans="2:4" ht="37.5" customHeight="1" x14ac:dyDescent="0.2">
      <c r="B21" s="393">
        <v>7</v>
      </c>
      <c r="C21" s="399" t="s">
        <v>394</v>
      </c>
      <c r="D21" s="395">
        <v>-38.413367999999998</v>
      </c>
    </row>
    <row r="22" spans="2:4" ht="37.5" customHeight="1" x14ac:dyDescent="0.2">
      <c r="B22" s="393">
        <v>8</v>
      </c>
      <c r="C22" s="399" t="s">
        <v>395</v>
      </c>
      <c r="D22" s="395">
        <v>-130.10298599999999</v>
      </c>
    </row>
    <row r="23" spans="2:4" ht="15" customHeight="1" x14ac:dyDescent="0.2">
      <c r="B23" s="393">
        <v>9</v>
      </c>
      <c r="C23" s="400" t="s">
        <v>166</v>
      </c>
      <c r="D23" s="401"/>
    </row>
    <row r="24" spans="2:4" ht="37.5" customHeight="1" x14ac:dyDescent="0.2">
      <c r="B24" s="393">
        <v>10</v>
      </c>
      <c r="C24" s="399" t="s">
        <v>396</v>
      </c>
      <c r="D24" s="395"/>
    </row>
    <row r="25" spans="2:4" ht="37.5" customHeight="1" x14ac:dyDescent="0.2">
      <c r="B25" s="393">
        <v>11</v>
      </c>
      <c r="C25" s="399" t="s">
        <v>397</v>
      </c>
      <c r="D25" s="395">
        <v>10.131716000000001</v>
      </c>
    </row>
    <row r="26" spans="2:4" ht="37.5" customHeight="1" x14ac:dyDescent="0.2">
      <c r="B26" s="393">
        <v>12</v>
      </c>
      <c r="C26" s="399" t="s">
        <v>398</v>
      </c>
      <c r="D26" s="395"/>
    </row>
    <row r="27" spans="2:4" ht="37.5" customHeight="1" x14ac:dyDescent="0.2">
      <c r="B27" s="393">
        <v>13</v>
      </c>
      <c r="C27" s="399" t="s">
        <v>399</v>
      </c>
      <c r="D27" s="395"/>
    </row>
    <row r="28" spans="2:4" ht="37.5" customHeight="1" x14ac:dyDescent="0.2">
      <c r="B28" s="393">
        <v>14</v>
      </c>
      <c r="C28" s="399" t="s">
        <v>400</v>
      </c>
      <c r="D28" s="395"/>
    </row>
    <row r="29" spans="2:4" ht="37.5" customHeight="1" x14ac:dyDescent="0.2">
      <c r="B29" s="393">
        <v>15</v>
      </c>
      <c r="C29" s="399" t="s">
        <v>401</v>
      </c>
      <c r="D29" s="395">
        <v>-148.14599899999999</v>
      </c>
    </row>
    <row r="30" spans="2:4" ht="37.5" customHeight="1" x14ac:dyDescent="0.2">
      <c r="B30" s="393">
        <v>16</v>
      </c>
      <c r="C30" s="399" t="s">
        <v>402</v>
      </c>
      <c r="D30" s="395"/>
    </row>
    <row r="31" spans="2:4" ht="37.5" customHeight="1" x14ac:dyDescent="0.2">
      <c r="B31" s="393">
        <v>17</v>
      </c>
      <c r="C31" s="399" t="s">
        <v>403</v>
      </c>
      <c r="D31" s="395"/>
    </row>
    <row r="32" spans="2:4" ht="37.5" customHeight="1" x14ac:dyDescent="0.2">
      <c r="B32" s="393">
        <v>18</v>
      </c>
      <c r="C32" s="399" t="s">
        <v>404</v>
      </c>
      <c r="D32" s="395"/>
    </row>
    <row r="33" spans="2:4" ht="37.5" customHeight="1" x14ac:dyDescent="0.2">
      <c r="B33" s="393">
        <v>19</v>
      </c>
      <c r="C33" s="399" t="s">
        <v>405</v>
      </c>
      <c r="D33" s="402">
        <v>-900.43925899999999</v>
      </c>
    </row>
    <row r="34" spans="2:4" ht="15" customHeight="1" x14ac:dyDescent="0.2">
      <c r="B34" s="393">
        <v>20</v>
      </c>
      <c r="C34" s="400" t="s">
        <v>166</v>
      </c>
      <c r="D34" s="401"/>
    </row>
    <row r="35" spans="2:4" ht="37.5" customHeight="1" x14ac:dyDescent="0.2">
      <c r="B35" s="393" t="s">
        <v>406</v>
      </c>
      <c r="C35" s="399" t="s">
        <v>407</v>
      </c>
      <c r="D35" s="395"/>
    </row>
    <row r="36" spans="2:4" ht="37.5" customHeight="1" x14ac:dyDescent="0.2">
      <c r="B36" s="393" t="s">
        <v>408</v>
      </c>
      <c r="C36" s="399" t="s">
        <v>409</v>
      </c>
      <c r="D36" s="395"/>
    </row>
    <row r="37" spans="2:4" ht="37.5" customHeight="1" x14ac:dyDescent="0.2">
      <c r="B37" s="393" t="s">
        <v>410</v>
      </c>
      <c r="C37" s="403" t="s">
        <v>411</v>
      </c>
      <c r="D37" s="395"/>
    </row>
    <row r="38" spans="2:4" ht="37.5" customHeight="1" x14ac:dyDescent="0.2">
      <c r="B38" s="393" t="s">
        <v>412</v>
      </c>
      <c r="C38" s="399" t="s">
        <v>413</v>
      </c>
      <c r="D38" s="395"/>
    </row>
    <row r="39" spans="2:4" ht="37.5" customHeight="1" x14ac:dyDescent="0.2">
      <c r="B39" s="393">
        <v>21</v>
      </c>
      <c r="C39" s="399" t="s">
        <v>414</v>
      </c>
      <c r="D39" s="395"/>
    </row>
    <row r="40" spans="2:4" ht="37.5" customHeight="1" x14ac:dyDescent="0.2">
      <c r="B40" s="393">
        <v>22</v>
      </c>
      <c r="C40" s="399" t="s">
        <v>415</v>
      </c>
      <c r="D40" s="395"/>
    </row>
    <row r="41" spans="2:4" ht="37.5" customHeight="1" x14ac:dyDescent="0.2">
      <c r="B41" s="393">
        <v>23</v>
      </c>
      <c r="C41" s="399" t="s">
        <v>416</v>
      </c>
      <c r="D41" s="395"/>
    </row>
    <row r="42" spans="2:4" ht="15" customHeight="1" x14ac:dyDescent="0.2">
      <c r="B42" s="393">
        <v>24</v>
      </c>
      <c r="C42" s="400" t="s">
        <v>166</v>
      </c>
      <c r="D42" s="401"/>
    </row>
    <row r="43" spans="2:4" ht="37.5" customHeight="1" x14ac:dyDescent="0.2">
      <c r="B43" s="393">
        <v>25</v>
      </c>
      <c r="C43" s="399" t="s">
        <v>417</v>
      </c>
      <c r="D43" s="395"/>
    </row>
    <row r="44" spans="2:4" ht="37.5" customHeight="1" x14ac:dyDescent="0.2">
      <c r="B44" s="393" t="s">
        <v>418</v>
      </c>
      <c r="C44" s="399" t="s">
        <v>419</v>
      </c>
      <c r="D44" s="395"/>
    </row>
    <row r="45" spans="2:4" ht="37.5" customHeight="1" x14ac:dyDescent="0.2">
      <c r="B45" s="393" t="s">
        <v>420</v>
      </c>
      <c r="C45" s="399" t="s">
        <v>421</v>
      </c>
      <c r="D45" s="395"/>
    </row>
    <row r="46" spans="2:4" ht="15" customHeight="1" x14ac:dyDescent="0.2">
      <c r="B46" s="393">
        <v>26</v>
      </c>
      <c r="C46" s="400" t="s">
        <v>166</v>
      </c>
      <c r="D46" s="401"/>
    </row>
    <row r="47" spans="2:4" ht="37.5" customHeight="1" x14ac:dyDescent="0.2">
      <c r="B47" s="393">
        <v>27</v>
      </c>
      <c r="C47" s="399" t="s">
        <v>422</v>
      </c>
      <c r="D47" s="395"/>
    </row>
    <row r="48" spans="2:4" ht="37.5" customHeight="1" x14ac:dyDescent="0.2">
      <c r="B48" s="393" t="s">
        <v>423</v>
      </c>
      <c r="C48" s="399" t="s">
        <v>424</v>
      </c>
      <c r="D48" s="395">
        <v>-143.26638399999999</v>
      </c>
    </row>
    <row r="49" spans="2:4" ht="37.5" customHeight="1" x14ac:dyDescent="0.2">
      <c r="B49" s="404">
        <v>28</v>
      </c>
      <c r="C49" s="405" t="s">
        <v>425</v>
      </c>
      <c r="D49" s="406">
        <f>(SUM(D21:D35)+D39+D40+SUM(D44:D48))</f>
        <v>-1350.2362800000001</v>
      </c>
    </row>
    <row r="50" spans="2:4" ht="37.5" customHeight="1" x14ac:dyDescent="0.2">
      <c r="B50" s="404">
        <v>29</v>
      </c>
      <c r="C50" s="405" t="s">
        <v>426</v>
      </c>
      <c r="D50" s="398">
        <f>D19+D49</f>
        <v>12018.911354</v>
      </c>
    </row>
    <row r="51" spans="2:4" ht="22.5" customHeight="1" x14ac:dyDescent="0.2">
      <c r="B51" s="733" t="s">
        <v>427</v>
      </c>
      <c r="C51" s="733"/>
      <c r="D51" s="733"/>
    </row>
    <row r="52" spans="2:4" ht="37.5" customHeight="1" x14ac:dyDescent="0.2">
      <c r="B52" s="393">
        <v>30</v>
      </c>
      <c r="C52" s="399" t="s">
        <v>381</v>
      </c>
      <c r="D52" s="395">
        <v>972.00422700000001</v>
      </c>
    </row>
    <row r="53" spans="2:4" ht="37.5" customHeight="1" x14ac:dyDescent="0.2">
      <c r="B53" s="393">
        <v>31</v>
      </c>
      <c r="C53" s="399" t="s">
        <v>428</v>
      </c>
      <c r="D53" s="395">
        <v>972.00422700000001</v>
      </c>
    </row>
    <row r="54" spans="2:4" ht="37.5" customHeight="1" x14ac:dyDescent="0.2">
      <c r="B54" s="393">
        <v>32</v>
      </c>
      <c r="C54" s="399" t="s">
        <v>429</v>
      </c>
      <c r="D54" s="407"/>
    </row>
    <row r="55" spans="2:4" ht="37.5" customHeight="1" x14ac:dyDescent="0.2">
      <c r="B55" s="393">
        <v>33</v>
      </c>
      <c r="C55" s="399" t="s">
        <v>430</v>
      </c>
      <c r="D55" s="407"/>
    </row>
    <row r="56" spans="2:4" ht="37.5" customHeight="1" x14ac:dyDescent="0.2">
      <c r="B56" s="393" t="s">
        <v>431</v>
      </c>
      <c r="C56" s="399" t="s">
        <v>432</v>
      </c>
      <c r="D56" s="407"/>
    </row>
    <row r="57" spans="2:4" ht="37.5" customHeight="1" x14ac:dyDescent="0.2">
      <c r="B57" s="393" t="s">
        <v>433</v>
      </c>
      <c r="C57" s="399" t="s">
        <v>434</v>
      </c>
      <c r="D57" s="407"/>
    </row>
    <row r="58" spans="2:4" ht="37.5" customHeight="1" x14ac:dyDescent="0.2">
      <c r="B58" s="393">
        <v>34</v>
      </c>
      <c r="C58" s="399" t="s">
        <v>435</v>
      </c>
      <c r="D58" s="407"/>
    </row>
    <row r="59" spans="2:4" ht="37.5" customHeight="1" x14ac:dyDescent="0.2">
      <c r="B59" s="393">
        <v>35</v>
      </c>
      <c r="C59" s="399" t="s">
        <v>436</v>
      </c>
      <c r="D59" s="407"/>
    </row>
    <row r="60" spans="2:4" ht="37.5" customHeight="1" x14ac:dyDescent="0.2">
      <c r="B60" s="396">
        <v>36</v>
      </c>
      <c r="C60" s="405" t="s">
        <v>437</v>
      </c>
      <c r="D60" s="398">
        <v>972.00422700000001</v>
      </c>
    </row>
    <row r="61" spans="2:4" ht="22.5" customHeight="1" x14ac:dyDescent="0.2">
      <c r="B61" s="733" t="s">
        <v>438</v>
      </c>
      <c r="C61" s="733"/>
      <c r="D61" s="733"/>
    </row>
    <row r="62" spans="2:4" ht="37.5" customHeight="1" x14ac:dyDescent="0.2">
      <c r="B62" s="393">
        <v>37</v>
      </c>
      <c r="C62" s="399" t="s">
        <v>439</v>
      </c>
      <c r="D62" s="407"/>
    </row>
    <row r="63" spans="2:4" ht="37.5" customHeight="1" x14ac:dyDescent="0.2">
      <c r="B63" s="393">
        <v>38</v>
      </c>
      <c r="C63" s="399" t="s">
        <v>440</v>
      </c>
      <c r="D63" s="407"/>
    </row>
    <row r="64" spans="2:4" ht="37.5" customHeight="1" x14ac:dyDescent="0.2">
      <c r="B64" s="393">
        <v>39</v>
      </c>
      <c r="C64" s="399" t="s">
        <v>441</v>
      </c>
      <c r="D64" s="407"/>
    </row>
    <row r="65" spans="2:4" ht="37.5" customHeight="1" x14ac:dyDescent="0.2">
      <c r="B65" s="393">
        <v>40</v>
      </c>
      <c r="C65" s="399" t="s">
        <v>442</v>
      </c>
      <c r="D65" s="407"/>
    </row>
    <row r="66" spans="2:4" ht="15" customHeight="1" x14ac:dyDescent="0.2">
      <c r="B66" s="393">
        <v>41</v>
      </c>
      <c r="C66" s="400" t="s">
        <v>166</v>
      </c>
      <c r="D66" s="408"/>
    </row>
    <row r="67" spans="2:4" ht="37.5" customHeight="1" x14ac:dyDescent="0.2">
      <c r="B67" s="393">
        <v>42</v>
      </c>
      <c r="C67" s="399" t="s">
        <v>443</v>
      </c>
      <c r="D67" s="407"/>
    </row>
    <row r="68" spans="2:4" ht="37.5" customHeight="1" x14ac:dyDescent="0.2">
      <c r="B68" s="393" t="s">
        <v>444</v>
      </c>
      <c r="C68" s="399" t="s">
        <v>445</v>
      </c>
      <c r="D68" s="407"/>
    </row>
    <row r="69" spans="2:4" ht="37.5" customHeight="1" x14ac:dyDescent="0.2">
      <c r="B69" s="396">
        <v>43</v>
      </c>
      <c r="C69" s="405" t="s">
        <v>446</v>
      </c>
      <c r="D69" s="409"/>
    </row>
    <row r="70" spans="2:4" ht="37.5" customHeight="1" x14ac:dyDescent="0.2">
      <c r="B70" s="396">
        <v>44</v>
      </c>
      <c r="C70" s="405" t="s">
        <v>447</v>
      </c>
      <c r="D70" s="410">
        <f>D60</f>
        <v>972.00422700000001</v>
      </c>
    </row>
    <row r="71" spans="2:4" ht="37.5" customHeight="1" x14ac:dyDescent="0.2">
      <c r="B71" s="396">
        <v>45</v>
      </c>
      <c r="C71" s="405" t="s">
        <v>448</v>
      </c>
      <c r="D71" s="410">
        <f>D50+D70</f>
        <v>12990.915580999999</v>
      </c>
    </row>
    <row r="72" spans="2:4" ht="22.5" customHeight="1" x14ac:dyDescent="0.2">
      <c r="B72" s="733" t="s">
        <v>449</v>
      </c>
      <c r="C72" s="733"/>
      <c r="D72" s="733"/>
    </row>
    <row r="73" spans="2:4" ht="37.5" customHeight="1" x14ac:dyDescent="0.2">
      <c r="B73" s="393">
        <v>46</v>
      </c>
      <c r="C73" s="399" t="s">
        <v>450</v>
      </c>
      <c r="D73" s="395">
        <v>1359.0645489999999</v>
      </c>
    </row>
    <row r="74" spans="2:4" ht="37.5" customHeight="1" x14ac:dyDescent="0.2">
      <c r="B74" s="393">
        <v>47</v>
      </c>
      <c r="C74" s="399" t="s">
        <v>451</v>
      </c>
      <c r="D74" s="395"/>
    </row>
    <row r="75" spans="2:4" ht="37.5" customHeight="1" x14ac:dyDescent="0.2">
      <c r="B75" s="393" t="s">
        <v>452</v>
      </c>
      <c r="C75" s="399" t="s">
        <v>453</v>
      </c>
      <c r="D75" s="395"/>
    </row>
    <row r="76" spans="2:4" ht="37.5" customHeight="1" x14ac:dyDescent="0.2">
      <c r="B76" s="393" t="s">
        <v>454</v>
      </c>
      <c r="C76" s="399" t="s">
        <v>455</v>
      </c>
      <c r="D76" s="395"/>
    </row>
    <row r="77" spans="2:4" ht="37.5" customHeight="1" x14ac:dyDescent="0.2">
      <c r="B77" s="393">
        <v>48</v>
      </c>
      <c r="C77" s="399" t="s">
        <v>456</v>
      </c>
      <c r="D77" s="395"/>
    </row>
    <row r="78" spans="2:4" ht="37.5" customHeight="1" x14ac:dyDescent="0.2">
      <c r="B78" s="393">
        <v>49</v>
      </c>
      <c r="C78" s="399" t="s">
        <v>457</v>
      </c>
      <c r="D78" s="395"/>
    </row>
    <row r="79" spans="2:4" ht="37.5" customHeight="1" x14ac:dyDescent="0.2">
      <c r="B79" s="393">
        <v>50</v>
      </c>
      <c r="C79" s="399" t="s">
        <v>458</v>
      </c>
      <c r="D79" s="395">
        <v>149.73768100000001</v>
      </c>
    </row>
    <row r="80" spans="2:4" ht="37.5" customHeight="1" x14ac:dyDescent="0.2">
      <c r="B80" s="396">
        <v>51</v>
      </c>
      <c r="C80" s="405" t="s">
        <v>459</v>
      </c>
      <c r="D80" s="398">
        <f>SUM(D73:D79)</f>
        <v>1508.80223</v>
      </c>
    </row>
    <row r="81" spans="2:4" ht="22.5" customHeight="1" x14ac:dyDescent="0.2">
      <c r="B81" s="733" t="s">
        <v>460</v>
      </c>
      <c r="C81" s="733"/>
      <c r="D81" s="733"/>
    </row>
    <row r="82" spans="2:4" ht="37.5" customHeight="1" x14ac:dyDescent="0.2">
      <c r="B82" s="393">
        <v>52</v>
      </c>
      <c r="C82" s="399" t="s">
        <v>461</v>
      </c>
      <c r="D82" s="407"/>
    </row>
    <row r="83" spans="2:4" ht="37.5" customHeight="1" x14ac:dyDescent="0.2">
      <c r="B83" s="393">
        <v>53</v>
      </c>
      <c r="C83" s="399" t="s">
        <v>462</v>
      </c>
      <c r="D83" s="407"/>
    </row>
    <row r="84" spans="2:4" ht="37.5" customHeight="1" x14ac:dyDescent="0.2">
      <c r="B84" s="393">
        <v>54</v>
      </c>
      <c r="C84" s="399" t="s">
        <v>463</v>
      </c>
      <c r="D84" s="407"/>
    </row>
    <row r="85" spans="2:4" ht="15" customHeight="1" x14ac:dyDescent="0.2">
      <c r="B85" s="393" t="s">
        <v>464</v>
      </c>
      <c r="C85" s="400" t="s">
        <v>166</v>
      </c>
      <c r="D85" s="408"/>
    </row>
    <row r="86" spans="2:4" ht="37.5" customHeight="1" x14ac:dyDescent="0.2">
      <c r="B86" s="393">
        <v>55</v>
      </c>
      <c r="C86" s="399" t="s">
        <v>465</v>
      </c>
      <c r="D86" s="395">
        <v>-134.19554299999999</v>
      </c>
    </row>
    <row r="87" spans="2:4" ht="15" customHeight="1" x14ac:dyDescent="0.2">
      <c r="B87" s="393">
        <v>56</v>
      </c>
      <c r="C87" s="400" t="s">
        <v>166</v>
      </c>
      <c r="D87" s="408"/>
    </row>
    <row r="88" spans="2:4" ht="37.5" customHeight="1" x14ac:dyDescent="0.2">
      <c r="B88" s="393" t="s">
        <v>466</v>
      </c>
      <c r="C88" s="403" t="s">
        <v>467</v>
      </c>
      <c r="D88" s="411"/>
    </row>
    <row r="89" spans="2:4" ht="37.5" customHeight="1" x14ac:dyDescent="0.2">
      <c r="B89" s="393" t="s">
        <v>468</v>
      </c>
      <c r="C89" s="403" t="s">
        <v>469</v>
      </c>
      <c r="D89" s="411"/>
    </row>
    <row r="90" spans="2:4" ht="37.5" customHeight="1" x14ac:dyDescent="0.2">
      <c r="B90" s="396">
        <v>57</v>
      </c>
      <c r="C90" s="412" t="s">
        <v>470</v>
      </c>
      <c r="D90" s="398">
        <f>D86</f>
        <v>-134.19554299999999</v>
      </c>
    </row>
    <row r="91" spans="2:4" ht="37.5" customHeight="1" x14ac:dyDescent="0.2">
      <c r="B91" s="396">
        <v>58</v>
      </c>
      <c r="C91" s="412" t="s">
        <v>471</v>
      </c>
      <c r="D91" s="410">
        <f>D80+D90</f>
        <v>1374.606687</v>
      </c>
    </row>
    <row r="92" spans="2:4" ht="37.5" customHeight="1" x14ac:dyDescent="0.2">
      <c r="B92" s="396">
        <v>59</v>
      </c>
      <c r="C92" s="412" t="s">
        <v>472</v>
      </c>
      <c r="D92" s="410">
        <f>D71+D91</f>
        <v>14365.522267999999</v>
      </c>
    </row>
    <row r="93" spans="2:4" ht="37.5" customHeight="1" x14ac:dyDescent="0.2">
      <c r="B93" s="396">
        <v>60</v>
      </c>
      <c r="C93" s="412" t="s">
        <v>473</v>
      </c>
      <c r="D93" s="398">
        <v>68588.384537000005</v>
      </c>
    </row>
    <row r="94" spans="2:4" ht="22.5" customHeight="1" x14ac:dyDescent="0.2">
      <c r="B94" s="735" t="s">
        <v>474</v>
      </c>
      <c r="C94" s="736"/>
      <c r="D94" s="737"/>
    </row>
    <row r="95" spans="2:4" ht="37.5" customHeight="1" x14ac:dyDescent="0.2">
      <c r="B95" s="393">
        <v>61</v>
      </c>
      <c r="C95" s="399" t="s">
        <v>475</v>
      </c>
      <c r="D95" s="413">
        <f>D50/D93</f>
        <v>0.17523246006058646</v>
      </c>
    </row>
    <row r="96" spans="2:4" ht="37.5" customHeight="1" x14ac:dyDescent="0.2">
      <c r="B96" s="393">
        <v>62</v>
      </c>
      <c r="C96" s="399" t="s">
        <v>476</v>
      </c>
      <c r="D96" s="413">
        <f>D71/D93</f>
        <v>0.18940401743960086</v>
      </c>
    </row>
    <row r="97" spans="2:5" ht="37.5" customHeight="1" x14ac:dyDescent="0.2">
      <c r="B97" s="393">
        <v>63</v>
      </c>
      <c r="C97" s="399" t="s">
        <v>477</v>
      </c>
      <c r="D97" s="413">
        <f>D92/D93</f>
        <v>0.20944540923325752</v>
      </c>
      <c r="E97" s="332"/>
    </row>
    <row r="98" spans="2:5" ht="52.5" customHeight="1" x14ac:dyDescent="0.2">
      <c r="B98" s="393">
        <v>64</v>
      </c>
      <c r="C98" s="399" t="s">
        <v>478</v>
      </c>
      <c r="D98" s="413">
        <v>0.13919999999999999</v>
      </c>
      <c r="E98" s="332"/>
    </row>
    <row r="99" spans="2:5" ht="37.5" customHeight="1" x14ac:dyDescent="0.2">
      <c r="B99" s="393">
        <v>65</v>
      </c>
      <c r="C99" s="403" t="s">
        <v>479</v>
      </c>
      <c r="D99" s="413">
        <v>2.5000000000000001E-2</v>
      </c>
      <c r="E99" s="332"/>
    </row>
    <row r="100" spans="2:5" ht="37.5" customHeight="1" x14ac:dyDescent="0.2">
      <c r="B100" s="393">
        <v>66</v>
      </c>
      <c r="C100" s="403" t="s">
        <v>480</v>
      </c>
      <c r="D100" s="413">
        <v>0.01</v>
      </c>
      <c r="E100" s="332"/>
    </row>
    <row r="101" spans="2:5" ht="37.5" customHeight="1" x14ac:dyDescent="0.2">
      <c r="B101" s="393">
        <v>67</v>
      </c>
      <c r="C101" s="403" t="s">
        <v>481</v>
      </c>
      <c r="D101" s="413">
        <v>4.4200000000000003E-2</v>
      </c>
      <c r="E101" s="332"/>
    </row>
    <row r="102" spans="2:5" ht="37.5" customHeight="1" x14ac:dyDescent="0.2">
      <c r="B102" s="393" t="s">
        <v>482</v>
      </c>
      <c r="C102" s="399" t="s">
        <v>483</v>
      </c>
      <c r="D102" s="414"/>
      <c r="E102" s="332"/>
    </row>
    <row r="103" spans="2:5" ht="37.5" customHeight="1" x14ac:dyDescent="0.2">
      <c r="B103" s="404">
        <v>68</v>
      </c>
      <c r="C103" s="405" t="s">
        <v>484</v>
      </c>
      <c r="D103" s="415">
        <f>D95-(D98)</f>
        <v>3.6032460060586469E-2</v>
      </c>
      <c r="E103" s="332"/>
    </row>
    <row r="104" spans="2:5" ht="15" customHeight="1" x14ac:dyDescent="0.2">
      <c r="B104" s="393">
        <v>69</v>
      </c>
      <c r="C104" s="416" t="s">
        <v>485</v>
      </c>
      <c r="D104" s="408"/>
      <c r="E104" s="332"/>
    </row>
    <row r="105" spans="2:5" ht="15" customHeight="1" x14ac:dyDescent="0.2">
      <c r="B105" s="393">
        <v>70</v>
      </c>
      <c r="C105" s="416" t="s">
        <v>485</v>
      </c>
      <c r="D105" s="408"/>
      <c r="E105" s="332"/>
    </row>
    <row r="106" spans="2:5" ht="15" customHeight="1" x14ac:dyDescent="0.2">
      <c r="B106" s="393">
        <v>71</v>
      </c>
      <c r="C106" s="416" t="s">
        <v>485</v>
      </c>
      <c r="D106" s="408"/>
      <c r="E106" s="332"/>
    </row>
    <row r="107" spans="2:5" ht="22.5" customHeight="1" x14ac:dyDescent="0.2">
      <c r="B107" s="733" t="s">
        <v>486</v>
      </c>
      <c r="C107" s="733"/>
      <c r="D107" s="733"/>
      <c r="E107" s="332"/>
    </row>
    <row r="108" spans="2:5" ht="37.5" customHeight="1" x14ac:dyDescent="0.2">
      <c r="B108" s="417">
        <v>72</v>
      </c>
      <c r="C108" s="418" t="s">
        <v>487</v>
      </c>
      <c r="D108" s="395">
        <v>52.549314000000003</v>
      </c>
      <c r="E108" s="332"/>
    </row>
    <row r="109" spans="2:5" ht="37.5" customHeight="1" x14ac:dyDescent="0.2">
      <c r="B109" s="393">
        <v>73</v>
      </c>
      <c r="C109" s="399" t="s">
        <v>488</v>
      </c>
      <c r="D109" s="419">
        <v>1306.261561</v>
      </c>
      <c r="E109" s="332"/>
    </row>
    <row r="110" spans="2:5" ht="15" customHeight="1" x14ac:dyDescent="0.2">
      <c r="B110" s="393">
        <v>74</v>
      </c>
      <c r="C110" s="400" t="s">
        <v>166</v>
      </c>
      <c r="D110" s="408"/>
      <c r="E110" s="332"/>
    </row>
    <row r="111" spans="2:5" ht="37.5" customHeight="1" x14ac:dyDescent="0.2">
      <c r="B111" s="393">
        <v>75</v>
      </c>
      <c r="C111" s="399" t="s">
        <v>489</v>
      </c>
      <c r="D111" s="407"/>
      <c r="E111" s="332"/>
    </row>
    <row r="112" spans="2:5" ht="22.5" customHeight="1" x14ac:dyDescent="0.2">
      <c r="B112" s="733" t="s">
        <v>490</v>
      </c>
      <c r="C112" s="733"/>
      <c r="D112" s="733"/>
      <c r="E112" s="332"/>
    </row>
    <row r="113" spans="2:4" ht="37.5" customHeight="1" x14ac:dyDescent="0.2">
      <c r="B113" s="393">
        <v>76</v>
      </c>
      <c r="C113" s="399" t="s">
        <v>491</v>
      </c>
      <c r="D113" s="407"/>
    </row>
    <row r="114" spans="2:4" ht="37.5" customHeight="1" x14ac:dyDescent="0.2">
      <c r="B114" s="393">
        <v>77</v>
      </c>
      <c r="C114" s="399" t="s">
        <v>492</v>
      </c>
      <c r="D114" s="407"/>
    </row>
    <row r="115" spans="2:4" ht="37.5" customHeight="1" x14ac:dyDescent="0.2">
      <c r="B115" s="393">
        <v>78</v>
      </c>
      <c r="C115" s="399" t="s">
        <v>493</v>
      </c>
      <c r="D115" s="395">
        <v>149.73768100000001</v>
      </c>
    </row>
    <row r="116" spans="2:4" ht="37.5" customHeight="1" x14ac:dyDescent="0.2">
      <c r="B116" s="393">
        <v>79</v>
      </c>
      <c r="C116" s="399" t="s">
        <v>494</v>
      </c>
      <c r="D116" s="395">
        <v>263.90009049000003</v>
      </c>
    </row>
    <row r="117" spans="2:4" ht="22.5" customHeight="1" x14ac:dyDescent="0.2">
      <c r="B117" s="732" t="s">
        <v>495</v>
      </c>
      <c r="C117" s="732"/>
      <c r="D117" s="732"/>
    </row>
    <row r="118" spans="2:4" ht="22.5" customHeight="1" x14ac:dyDescent="0.2">
      <c r="B118" s="393">
        <v>80</v>
      </c>
      <c r="C118" s="399" t="s">
        <v>496</v>
      </c>
      <c r="D118" s="399"/>
    </row>
    <row r="119" spans="2:4" ht="22.5" customHeight="1" x14ac:dyDescent="0.2">
      <c r="B119" s="393">
        <v>81</v>
      </c>
      <c r="C119" s="399" t="s">
        <v>497</v>
      </c>
      <c r="D119" s="399"/>
    </row>
    <row r="120" spans="2:4" ht="22.5" customHeight="1" x14ac:dyDescent="0.2">
      <c r="B120" s="393">
        <v>82</v>
      </c>
      <c r="C120" s="399" t="s">
        <v>498</v>
      </c>
      <c r="D120" s="394"/>
    </row>
    <row r="121" spans="2:4" ht="22.5" customHeight="1" x14ac:dyDescent="0.2">
      <c r="B121" s="393">
        <v>83</v>
      </c>
      <c r="C121" s="399" t="s">
        <v>499</v>
      </c>
      <c r="D121" s="394"/>
    </row>
    <row r="122" spans="2:4" ht="22.5" customHeight="1" x14ac:dyDescent="0.2">
      <c r="B122" s="393">
        <v>84</v>
      </c>
      <c r="C122" s="399" t="s">
        <v>500</v>
      </c>
      <c r="D122" s="394"/>
    </row>
    <row r="123" spans="2:4" ht="22.5" customHeight="1" x14ac:dyDescent="0.2">
      <c r="B123" s="393">
        <v>85</v>
      </c>
      <c r="C123" s="399" t="s">
        <v>501</v>
      </c>
      <c r="D123" s="394"/>
    </row>
    <row r="124" spans="2:4" ht="22.5" customHeight="1" x14ac:dyDescent="0.2">
      <c r="B124" s="332"/>
      <c r="C124" s="332"/>
      <c r="D124" s="332"/>
    </row>
  </sheetData>
  <mergeCells count="10">
    <mergeCell ref="B117:D117"/>
    <mergeCell ref="B107:D107"/>
    <mergeCell ref="B112:D112"/>
    <mergeCell ref="B81:D81"/>
    <mergeCell ref="B9:D9"/>
    <mergeCell ref="B20:D20"/>
    <mergeCell ref="B51:D51"/>
    <mergeCell ref="B61:D61"/>
    <mergeCell ref="B72:D72"/>
    <mergeCell ref="B94:D94"/>
  </mergeCells>
  <hyperlinks>
    <hyperlink ref="B2" location="Contents!A1" display="Back to contents page" xr:uid="{38EA8646-2CE5-42E9-A33A-8DEAB736EDA8}"/>
  </hyperlinks>
  <pageMargins left="0.7" right="0.7" top="0.75" bottom="0.75" header="0.3" footer="0.3"/>
  <pageSetup paperSize="9" orientation="portrait" horizontalDpi="144" verticalDpi="14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29BE9-7D3D-4265-B3E7-16564CCAFAEB}">
  <sheetPr codeName="Sheet13"/>
  <dimension ref="B1:F54"/>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6" width="17.140625" style="29" customWidth="1"/>
    <col min="7" max="16384" width="9.140625" style="29"/>
  </cols>
  <sheetData>
    <row r="1" spans="2:6" ht="15" customHeight="1" x14ac:dyDescent="0.2">
      <c r="B1" s="230"/>
      <c r="C1" s="230"/>
      <c r="D1" s="230"/>
      <c r="E1" s="230"/>
      <c r="F1" s="230"/>
    </row>
    <row r="2" spans="2:6" ht="15" customHeight="1" x14ac:dyDescent="0.2">
      <c r="B2" s="124" t="s">
        <v>146</v>
      </c>
      <c r="C2" s="230"/>
      <c r="D2" s="230"/>
      <c r="E2" s="230"/>
      <c r="F2" s="230"/>
    </row>
    <row r="3" spans="2:6" ht="15" customHeight="1" x14ac:dyDescent="0.2">
      <c r="B3" s="230"/>
      <c r="C3" s="230"/>
      <c r="D3" s="230"/>
      <c r="E3" s="230"/>
      <c r="F3" s="230"/>
    </row>
    <row r="4" spans="2:6" ht="18.75" customHeight="1" x14ac:dyDescent="0.35">
      <c r="B4" s="35" t="s">
        <v>113</v>
      </c>
      <c r="C4" s="230"/>
      <c r="D4" s="230"/>
      <c r="E4" s="230"/>
      <c r="F4" s="230"/>
    </row>
    <row r="5" spans="2:6" ht="15" customHeight="1" x14ac:dyDescent="0.2">
      <c r="B5" s="230"/>
      <c r="C5" s="230"/>
      <c r="D5" s="230"/>
      <c r="E5" s="230"/>
      <c r="F5" s="230"/>
    </row>
    <row r="6" spans="2:6" ht="15" customHeight="1" x14ac:dyDescent="0.2">
      <c r="B6" s="230"/>
      <c r="C6" s="230"/>
      <c r="D6" s="230"/>
      <c r="E6" s="230"/>
      <c r="F6" s="230"/>
    </row>
    <row r="7" spans="2:6" ht="15.75" customHeight="1" x14ac:dyDescent="0.2">
      <c r="B7" s="230"/>
      <c r="C7" s="235"/>
      <c r="D7" s="208" t="s">
        <v>149</v>
      </c>
      <c r="E7" s="208" t="s">
        <v>150</v>
      </c>
      <c r="F7" s="208" t="s">
        <v>151</v>
      </c>
    </row>
    <row r="8" spans="2:6" ht="75" customHeight="1" x14ac:dyDescent="0.2">
      <c r="B8" s="230"/>
      <c r="C8" s="26"/>
      <c r="D8" s="8" t="s">
        <v>502</v>
      </c>
      <c r="E8" s="8" t="s">
        <v>503</v>
      </c>
      <c r="F8" s="8" t="s">
        <v>504</v>
      </c>
    </row>
    <row r="9" spans="2:6" ht="22.5" customHeight="1" x14ac:dyDescent="0.2">
      <c r="B9" s="230"/>
      <c r="C9" s="26"/>
      <c r="D9" s="8" t="s">
        <v>505</v>
      </c>
      <c r="E9" s="8" t="s">
        <v>505</v>
      </c>
      <c r="F9" s="8"/>
    </row>
    <row r="10" spans="2:6" ht="22.5" customHeight="1" x14ac:dyDescent="0.2">
      <c r="B10" s="738" t="s">
        <v>506</v>
      </c>
      <c r="C10" s="739"/>
      <c r="D10" s="739"/>
      <c r="E10" s="739"/>
      <c r="F10" s="740"/>
    </row>
    <row r="11" spans="2:6" ht="22.5" customHeight="1" x14ac:dyDescent="0.2">
      <c r="B11" s="238">
        <v>1</v>
      </c>
      <c r="C11" s="6"/>
      <c r="D11" s="27"/>
      <c r="E11" s="27"/>
      <c r="F11" s="208"/>
    </row>
    <row r="12" spans="2:6" ht="22.5" customHeight="1" x14ac:dyDescent="0.2">
      <c r="B12" s="238">
        <v>2</v>
      </c>
      <c r="C12" s="6"/>
      <c r="D12" s="27"/>
      <c r="E12" s="27"/>
      <c r="F12" s="208"/>
    </row>
    <row r="13" spans="2:6" ht="22.5" customHeight="1" x14ac:dyDescent="0.2">
      <c r="B13" s="238">
        <v>3</v>
      </c>
      <c r="C13" s="6"/>
      <c r="D13" s="27"/>
      <c r="E13" s="27"/>
      <c r="F13" s="208"/>
    </row>
    <row r="14" spans="2:6" ht="22.5" customHeight="1" x14ac:dyDescent="0.2">
      <c r="B14" s="238"/>
      <c r="C14" s="6"/>
      <c r="D14" s="27"/>
      <c r="E14" s="27"/>
      <c r="F14" s="208"/>
    </row>
    <row r="15" spans="2:6" ht="22.5" customHeight="1" x14ac:dyDescent="0.2">
      <c r="B15" s="238"/>
      <c r="C15" s="6"/>
      <c r="D15" s="27"/>
      <c r="E15" s="27"/>
      <c r="F15" s="208"/>
    </row>
    <row r="16" spans="2:6" ht="22.5" customHeight="1" x14ac:dyDescent="0.2">
      <c r="B16" s="238"/>
      <c r="C16" s="6"/>
      <c r="D16" s="27"/>
      <c r="E16" s="27"/>
      <c r="F16" s="208"/>
    </row>
    <row r="17" spans="2:6" ht="22.5" customHeight="1" x14ac:dyDescent="0.2">
      <c r="B17" s="238"/>
      <c r="C17" s="6"/>
      <c r="D17" s="27"/>
      <c r="E17" s="27"/>
      <c r="F17" s="208"/>
    </row>
    <row r="18" spans="2:6" ht="22.5" customHeight="1" x14ac:dyDescent="0.2">
      <c r="B18" s="238"/>
      <c r="C18" s="6"/>
      <c r="D18" s="27"/>
      <c r="E18" s="27"/>
      <c r="F18" s="208"/>
    </row>
    <row r="19" spans="2:6" ht="22.5" customHeight="1" x14ac:dyDescent="0.2">
      <c r="B19" s="238"/>
      <c r="C19" s="6"/>
      <c r="D19" s="27"/>
      <c r="E19" s="27"/>
      <c r="F19" s="208"/>
    </row>
    <row r="20" spans="2:6" ht="22.5" customHeight="1" x14ac:dyDescent="0.2">
      <c r="B20" s="238"/>
      <c r="C20" s="6"/>
      <c r="D20" s="27"/>
      <c r="E20" s="27"/>
      <c r="F20" s="208"/>
    </row>
    <row r="21" spans="2:6" ht="22.5" customHeight="1" x14ac:dyDescent="0.2">
      <c r="B21" s="238"/>
      <c r="C21" s="6"/>
      <c r="D21" s="27"/>
      <c r="E21" s="27"/>
      <c r="F21" s="208"/>
    </row>
    <row r="22" spans="2:6" ht="22.5" customHeight="1" x14ac:dyDescent="0.2">
      <c r="B22" s="238"/>
      <c r="C22" s="6"/>
      <c r="D22" s="27"/>
      <c r="E22" s="27"/>
      <c r="F22" s="208"/>
    </row>
    <row r="23" spans="2:6" ht="22.5" customHeight="1" x14ac:dyDescent="0.2">
      <c r="B23" s="238"/>
      <c r="C23" s="6"/>
      <c r="D23" s="27"/>
      <c r="E23" s="27"/>
      <c r="F23" s="208"/>
    </row>
    <row r="24" spans="2:6" ht="22.5" customHeight="1" x14ac:dyDescent="0.2">
      <c r="B24" s="238"/>
      <c r="C24" s="7"/>
      <c r="D24" s="27"/>
      <c r="E24" s="27"/>
      <c r="F24" s="208"/>
    </row>
    <row r="25" spans="2:6" ht="22.5" customHeight="1" x14ac:dyDescent="0.2">
      <c r="B25" s="238"/>
      <c r="C25" s="7"/>
      <c r="D25" s="27"/>
      <c r="E25" s="27"/>
      <c r="F25" s="208"/>
    </row>
    <row r="26" spans="2:6" ht="22.5" customHeight="1" x14ac:dyDescent="0.2">
      <c r="B26" s="238"/>
      <c r="C26" s="7"/>
      <c r="D26" s="27"/>
      <c r="E26" s="27"/>
      <c r="F26" s="208"/>
    </row>
    <row r="27" spans="2:6" ht="22.5" customHeight="1" x14ac:dyDescent="0.2">
      <c r="B27" s="238"/>
      <c r="C27" s="6"/>
      <c r="D27" s="27"/>
      <c r="E27" s="27"/>
      <c r="F27" s="208"/>
    </row>
    <row r="28" spans="2:6" ht="22.5" customHeight="1" x14ac:dyDescent="0.2">
      <c r="B28" s="238" t="s">
        <v>280</v>
      </c>
      <c r="C28" s="9" t="s">
        <v>507</v>
      </c>
      <c r="D28" s="27"/>
      <c r="E28" s="27"/>
      <c r="F28" s="208"/>
    </row>
    <row r="29" spans="2:6" ht="22.5" customHeight="1" x14ac:dyDescent="0.2">
      <c r="B29" s="738" t="s">
        <v>508</v>
      </c>
      <c r="C29" s="739"/>
      <c r="D29" s="739"/>
      <c r="E29" s="739"/>
      <c r="F29" s="740"/>
    </row>
    <row r="30" spans="2:6" ht="22.5" customHeight="1" x14ac:dyDescent="0.2">
      <c r="B30" s="238">
        <v>1</v>
      </c>
      <c r="C30" s="6"/>
      <c r="D30" s="27"/>
      <c r="E30" s="27"/>
      <c r="F30" s="210"/>
    </row>
    <row r="31" spans="2:6" ht="22.5" customHeight="1" x14ac:dyDescent="0.2">
      <c r="B31" s="238">
        <v>2</v>
      </c>
      <c r="C31" s="6"/>
      <c r="D31" s="27"/>
      <c r="E31" s="27"/>
      <c r="F31" s="210"/>
    </row>
    <row r="32" spans="2:6" ht="22.5" customHeight="1" x14ac:dyDescent="0.2">
      <c r="B32" s="238">
        <v>3</v>
      </c>
      <c r="C32" s="6"/>
      <c r="D32" s="27"/>
      <c r="E32" s="27"/>
      <c r="F32" s="210"/>
    </row>
    <row r="33" spans="2:6" ht="22.5" customHeight="1" x14ac:dyDescent="0.2">
      <c r="B33" s="238"/>
      <c r="C33" s="6"/>
      <c r="D33" s="27"/>
      <c r="E33" s="27"/>
      <c r="F33" s="210"/>
    </row>
    <row r="34" spans="2:6" ht="22.5" customHeight="1" x14ac:dyDescent="0.2">
      <c r="B34" s="238"/>
      <c r="C34" s="6"/>
      <c r="D34" s="27"/>
      <c r="E34" s="27"/>
      <c r="F34" s="210"/>
    </row>
    <row r="35" spans="2:6" ht="22.5" customHeight="1" x14ac:dyDescent="0.2">
      <c r="B35" s="238"/>
      <c r="C35" s="6"/>
      <c r="D35" s="27"/>
      <c r="E35" s="27"/>
      <c r="F35" s="210"/>
    </row>
    <row r="36" spans="2:6" ht="22.5" customHeight="1" x14ac:dyDescent="0.2">
      <c r="B36" s="238"/>
      <c r="C36" s="6"/>
      <c r="D36" s="27"/>
      <c r="E36" s="27"/>
      <c r="F36" s="210"/>
    </row>
    <row r="37" spans="2:6" ht="22.5" customHeight="1" x14ac:dyDescent="0.2">
      <c r="B37" s="238"/>
      <c r="C37" s="6"/>
      <c r="D37" s="27"/>
      <c r="E37" s="27"/>
      <c r="F37" s="210"/>
    </row>
    <row r="38" spans="2:6" ht="22.5" customHeight="1" x14ac:dyDescent="0.2">
      <c r="B38" s="238"/>
      <c r="C38" s="6"/>
      <c r="D38" s="27"/>
      <c r="E38" s="27"/>
      <c r="F38" s="210"/>
    </row>
    <row r="39" spans="2:6" ht="22.5" customHeight="1" x14ac:dyDescent="0.2">
      <c r="B39" s="238"/>
      <c r="C39" s="6"/>
      <c r="D39" s="27"/>
      <c r="E39" s="27"/>
      <c r="F39" s="210"/>
    </row>
    <row r="40" spans="2:6" ht="22.5" customHeight="1" x14ac:dyDescent="0.2">
      <c r="B40" s="238"/>
      <c r="C40" s="7"/>
      <c r="D40" s="27"/>
      <c r="E40" s="27"/>
      <c r="F40" s="210"/>
    </row>
    <row r="41" spans="2:6" ht="22.5" customHeight="1" x14ac:dyDescent="0.2">
      <c r="B41" s="238"/>
      <c r="C41" s="7"/>
      <c r="D41" s="27"/>
      <c r="E41" s="27"/>
      <c r="F41" s="210"/>
    </row>
    <row r="42" spans="2:6" ht="22.5" customHeight="1" x14ac:dyDescent="0.2">
      <c r="B42" s="238"/>
      <c r="C42" s="7"/>
      <c r="D42" s="27"/>
      <c r="E42" s="27"/>
      <c r="F42" s="210"/>
    </row>
    <row r="43" spans="2:6" ht="22.5" customHeight="1" x14ac:dyDescent="0.2">
      <c r="B43" s="238"/>
      <c r="C43" s="6"/>
      <c r="D43" s="27"/>
      <c r="E43" s="27"/>
      <c r="F43" s="210"/>
    </row>
    <row r="44" spans="2:6" ht="22.5" customHeight="1" x14ac:dyDescent="0.2">
      <c r="B44" s="238"/>
      <c r="C44" s="6"/>
      <c r="D44" s="27"/>
      <c r="E44" s="27"/>
      <c r="F44" s="210"/>
    </row>
    <row r="45" spans="2:6" ht="22.5" customHeight="1" x14ac:dyDescent="0.2">
      <c r="B45" s="238"/>
      <c r="C45" s="6"/>
      <c r="D45" s="27"/>
      <c r="E45" s="27"/>
      <c r="F45" s="210"/>
    </row>
    <row r="46" spans="2:6" ht="22.5" customHeight="1" x14ac:dyDescent="0.2">
      <c r="B46" s="238" t="s">
        <v>280</v>
      </c>
      <c r="C46" s="9" t="s">
        <v>509</v>
      </c>
      <c r="D46" s="27"/>
      <c r="E46" s="27"/>
      <c r="F46" s="210"/>
    </row>
    <row r="47" spans="2:6" ht="22.5" customHeight="1" x14ac:dyDescent="0.2">
      <c r="B47" s="738" t="s">
        <v>510</v>
      </c>
      <c r="C47" s="739"/>
      <c r="D47" s="739"/>
      <c r="E47" s="739"/>
      <c r="F47" s="740"/>
    </row>
    <row r="48" spans="2:6" ht="22.5" customHeight="1" x14ac:dyDescent="0.2">
      <c r="B48" s="238">
        <v>1</v>
      </c>
      <c r="C48" s="6"/>
      <c r="D48" s="27"/>
      <c r="E48" s="27"/>
      <c r="F48" s="210"/>
    </row>
    <row r="49" spans="2:6" ht="22.5" customHeight="1" x14ac:dyDescent="0.2">
      <c r="B49" s="238">
        <v>2</v>
      </c>
      <c r="C49" s="7"/>
      <c r="D49" s="27"/>
      <c r="E49" s="27"/>
      <c r="F49" s="210"/>
    </row>
    <row r="50" spans="2:6" ht="22.5" customHeight="1" x14ac:dyDescent="0.2">
      <c r="B50" s="238">
        <v>3</v>
      </c>
      <c r="C50" s="7"/>
      <c r="D50" s="27"/>
      <c r="E50" s="27"/>
      <c r="F50" s="210"/>
    </row>
    <row r="51" spans="2:6" ht="22.5" customHeight="1" x14ac:dyDescent="0.2">
      <c r="B51" s="238"/>
      <c r="C51" s="6"/>
      <c r="D51" s="27"/>
      <c r="E51" s="27"/>
      <c r="F51" s="210"/>
    </row>
    <row r="52" spans="2:6" ht="22.5" customHeight="1" x14ac:dyDescent="0.2">
      <c r="B52" s="238"/>
      <c r="C52" s="6"/>
      <c r="D52" s="27"/>
      <c r="E52" s="27"/>
      <c r="F52" s="210"/>
    </row>
    <row r="53" spans="2:6" ht="22.5" customHeight="1" x14ac:dyDescent="0.2">
      <c r="B53" s="238" t="s">
        <v>280</v>
      </c>
      <c r="C53" s="9" t="s">
        <v>511</v>
      </c>
      <c r="D53" s="27"/>
      <c r="E53" s="27"/>
      <c r="F53" s="210"/>
    </row>
    <row r="54" spans="2:6" ht="22.5" customHeight="1" x14ac:dyDescent="0.2">
      <c r="B54" s="230"/>
      <c r="C54" s="230"/>
      <c r="D54" s="230"/>
      <c r="E54" s="230"/>
      <c r="F54" s="230"/>
    </row>
  </sheetData>
  <mergeCells count="3">
    <mergeCell ref="B10:F10"/>
    <mergeCell ref="B29:F29"/>
    <mergeCell ref="B47:F47"/>
  </mergeCells>
  <hyperlinks>
    <hyperlink ref="B2" location="Contents!A1" display="Back to contents page" xr:uid="{E91EE199-225A-4AF0-95C7-DF6B03703312}"/>
  </hyperlinks>
  <pageMargins left="0.7" right="0.7" top="0.75" bottom="0.75" header="0.3" footer="0.3"/>
  <pageSetup paperSize="9" orientation="portrait" horizontalDpi="144" verticalDpi="14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C5153-6C6E-40D1-BD82-5238A134D0F7}">
  <sheetPr codeName="Sheet14"/>
  <dimension ref="B1:X57"/>
  <sheetViews>
    <sheetView showGridLines="0" showRowColHeaders="0" zoomScale="85" zoomScaleNormal="85" workbookViewId="0"/>
  </sheetViews>
  <sheetFormatPr baseColWidth="10" defaultColWidth="9.140625" defaultRowHeight="12.75" x14ac:dyDescent="0.2"/>
  <cols>
    <col min="1" max="1" width="2.85546875" style="333" customWidth="1"/>
    <col min="2" max="2" width="9.140625" style="333"/>
    <col min="3" max="3" width="100" style="333" customWidth="1"/>
    <col min="4" max="20" width="28.5703125" style="333" customWidth="1"/>
    <col min="21" max="21" width="29.7109375" style="333" customWidth="1"/>
    <col min="22" max="16384" width="9.140625" style="333"/>
  </cols>
  <sheetData>
    <row r="1" spans="2:24" ht="15" customHeight="1" x14ac:dyDescent="0.2">
      <c r="B1" s="332"/>
      <c r="C1" s="332"/>
      <c r="D1" s="332"/>
      <c r="E1" s="332"/>
      <c r="F1" s="332"/>
      <c r="G1" s="332"/>
      <c r="H1" s="332"/>
      <c r="I1" s="332"/>
      <c r="J1" s="332"/>
      <c r="K1" s="332"/>
      <c r="L1" s="332"/>
      <c r="M1" s="332"/>
      <c r="N1" s="332"/>
      <c r="O1" s="332"/>
      <c r="P1" s="332"/>
      <c r="Q1" s="332"/>
      <c r="R1" s="332"/>
      <c r="S1" s="332"/>
      <c r="T1" s="332"/>
      <c r="U1" s="332"/>
      <c r="V1" s="332"/>
      <c r="W1" s="332"/>
      <c r="X1" s="332"/>
    </row>
    <row r="2" spans="2:24" ht="15" customHeight="1" x14ac:dyDescent="0.2">
      <c r="B2" s="200" t="s">
        <v>146</v>
      </c>
      <c r="C2" s="332"/>
      <c r="D2" s="332"/>
      <c r="E2" s="332"/>
      <c r="F2" s="332"/>
      <c r="G2" s="332"/>
      <c r="H2" s="332"/>
      <c r="I2" s="332"/>
      <c r="J2" s="332"/>
      <c r="K2" s="332"/>
      <c r="L2" s="332"/>
      <c r="M2" s="332"/>
      <c r="N2" s="332"/>
      <c r="O2" s="332"/>
      <c r="P2" s="332"/>
      <c r="Q2" s="332"/>
      <c r="R2" s="332"/>
      <c r="S2" s="332"/>
      <c r="T2" s="332"/>
      <c r="U2" s="332"/>
      <c r="V2" s="332"/>
      <c r="W2" s="332"/>
      <c r="X2" s="332"/>
    </row>
    <row r="3" spans="2:24" ht="15" customHeight="1" x14ac:dyDescent="0.2">
      <c r="B3" s="332"/>
      <c r="C3" s="332"/>
      <c r="D3" s="380"/>
      <c r="E3" s="332"/>
      <c r="F3" s="332"/>
      <c r="G3" s="332"/>
      <c r="H3" s="332"/>
      <c r="I3" s="332"/>
      <c r="J3" s="332"/>
      <c r="K3" s="332"/>
      <c r="L3" s="332"/>
      <c r="M3" s="332"/>
      <c r="N3" s="332"/>
      <c r="O3" s="332"/>
      <c r="P3" s="332"/>
      <c r="Q3" s="332"/>
      <c r="R3" s="332"/>
      <c r="S3" s="332"/>
      <c r="T3" s="332"/>
      <c r="U3" s="332"/>
      <c r="V3" s="332"/>
      <c r="W3" s="332"/>
      <c r="X3" s="332"/>
    </row>
    <row r="4" spans="2:24" ht="18.75" customHeight="1" x14ac:dyDescent="0.35">
      <c r="B4" s="4" t="s">
        <v>17</v>
      </c>
      <c r="C4" s="332"/>
      <c r="D4" s="380"/>
      <c r="E4" s="332"/>
      <c r="F4" s="332"/>
      <c r="G4" s="332"/>
      <c r="H4" s="332"/>
      <c r="I4" s="332"/>
      <c r="J4" s="332"/>
      <c r="K4" s="332"/>
      <c r="L4" s="332"/>
      <c r="M4" s="332"/>
      <c r="N4" s="332"/>
      <c r="O4" s="332"/>
      <c r="P4" s="332"/>
      <c r="Q4" s="332"/>
      <c r="R4" s="332"/>
      <c r="S4" s="332"/>
      <c r="T4" s="332"/>
      <c r="U4" s="332"/>
      <c r="V4" s="332"/>
      <c r="W4" s="332"/>
      <c r="X4" s="332"/>
    </row>
    <row r="5" spans="2:24" ht="15" customHeight="1" x14ac:dyDescent="0.2">
      <c r="B5" s="332"/>
      <c r="C5" s="332"/>
      <c r="D5" s="380"/>
      <c r="E5" s="332"/>
      <c r="F5" s="332"/>
      <c r="G5" s="332"/>
      <c r="H5" s="332"/>
      <c r="I5" s="332"/>
      <c r="J5" s="332"/>
      <c r="K5" s="332"/>
      <c r="L5" s="332"/>
      <c r="M5" s="332"/>
      <c r="N5" s="332"/>
      <c r="O5" s="332"/>
      <c r="P5" s="332"/>
      <c r="Q5" s="332"/>
      <c r="R5" s="332"/>
      <c r="S5" s="332"/>
      <c r="T5" s="332"/>
      <c r="U5" s="332"/>
      <c r="V5" s="332"/>
      <c r="W5" s="332"/>
      <c r="X5" s="332"/>
    </row>
    <row r="6" spans="2:24" ht="15" customHeight="1" x14ac:dyDescent="0.2">
      <c r="B6" s="332"/>
      <c r="C6" s="332"/>
      <c r="D6" s="332"/>
      <c r="E6" s="332"/>
      <c r="F6" s="332"/>
      <c r="G6" s="332"/>
      <c r="H6" s="332"/>
      <c r="I6" s="332"/>
      <c r="J6" s="332"/>
      <c r="K6" s="332"/>
      <c r="L6" s="332"/>
      <c r="M6" s="332"/>
      <c r="N6" s="332"/>
      <c r="O6" s="332"/>
      <c r="P6" s="332"/>
      <c r="Q6" s="332"/>
      <c r="R6" s="332"/>
      <c r="S6" s="332"/>
      <c r="T6" s="332"/>
      <c r="U6" s="332"/>
      <c r="V6" s="332"/>
      <c r="W6" s="332"/>
      <c r="X6" s="332"/>
    </row>
    <row r="7" spans="2:24" ht="18.75" customHeight="1" x14ac:dyDescent="0.2">
      <c r="B7" s="420">
        <v>1</v>
      </c>
      <c r="C7" s="421" t="s">
        <v>512</v>
      </c>
      <c r="D7" s="168" t="s">
        <v>323</v>
      </c>
      <c r="E7" s="168" t="s">
        <v>323</v>
      </c>
      <c r="F7" s="168" t="s">
        <v>323</v>
      </c>
      <c r="G7" s="168" t="s">
        <v>323</v>
      </c>
      <c r="H7" s="168" t="s">
        <v>323</v>
      </c>
      <c r="I7" s="168" t="s">
        <v>323</v>
      </c>
      <c r="J7" s="168" t="s">
        <v>323</v>
      </c>
      <c r="K7" s="168" t="s">
        <v>513</v>
      </c>
      <c r="L7" s="168" t="s">
        <v>513</v>
      </c>
      <c r="M7" s="168" t="s">
        <v>513</v>
      </c>
      <c r="N7" s="168" t="s">
        <v>513</v>
      </c>
      <c r="O7" s="168" t="s">
        <v>513</v>
      </c>
      <c r="P7" s="168" t="s">
        <v>513</v>
      </c>
      <c r="Q7" s="168" t="s">
        <v>513</v>
      </c>
      <c r="R7" s="168" t="s">
        <v>513</v>
      </c>
      <c r="S7" s="168" t="s">
        <v>514</v>
      </c>
      <c r="T7" s="168" t="s">
        <v>347</v>
      </c>
      <c r="U7" s="168" t="s">
        <v>347</v>
      </c>
      <c r="V7" s="332"/>
      <c r="W7" s="332"/>
      <c r="X7" s="332"/>
    </row>
    <row r="8" spans="2:24" ht="18.75" customHeight="1" x14ac:dyDescent="0.2">
      <c r="B8" s="420"/>
      <c r="C8" s="421" t="s">
        <v>515</v>
      </c>
      <c r="D8" s="168" t="s">
        <v>7</v>
      </c>
      <c r="E8" s="168" t="s">
        <v>7</v>
      </c>
      <c r="F8" s="168" t="s">
        <v>7</v>
      </c>
      <c r="G8" s="168" t="s">
        <v>7</v>
      </c>
      <c r="H8" s="168" t="s">
        <v>7</v>
      </c>
      <c r="I8" s="168" t="s">
        <v>7</v>
      </c>
      <c r="J8" s="168" t="s">
        <v>7</v>
      </c>
      <c r="K8" s="330">
        <v>0.18140000000000001</v>
      </c>
      <c r="L8" s="330">
        <v>0.18140000000000001</v>
      </c>
      <c r="M8" s="330">
        <v>0.18140000000000001</v>
      </c>
      <c r="N8" s="330">
        <v>0.18140000000000001</v>
      </c>
      <c r="O8" s="330">
        <v>0.18140000000000001</v>
      </c>
      <c r="P8" s="330">
        <v>0.18140000000000001</v>
      </c>
      <c r="Q8" s="330">
        <v>0.18140000000000001</v>
      </c>
      <c r="R8" s="330">
        <v>0.18140000000000001</v>
      </c>
      <c r="S8" s="330">
        <v>0.17080000000000001</v>
      </c>
      <c r="T8" s="331">
        <v>9.9900000000000003E-2</v>
      </c>
      <c r="U8" s="330">
        <v>9.9900000000000003E-2</v>
      </c>
      <c r="V8" s="332"/>
      <c r="W8" s="332"/>
      <c r="X8" s="332"/>
    </row>
    <row r="9" spans="2:24" ht="18.75" customHeight="1" x14ac:dyDescent="0.2">
      <c r="B9" s="420">
        <v>2</v>
      </c>
      <c r="C9" s="421" t="s">
        <v>516</v>
      </c>
      <c r="D9" s="168" t="s">
        <v>517</v>
      </c>
      <c r="E9" s="168" t="s">
        <v>518</v>
      </c>
      <c r="F9" s="168" t="s">
        <v>519</v>
      </c>
      <c r="G9" s="168" t="s">
        <v>520</v>
      </c>
      <c r="H9" s="168"/>
      <c r="I9" s="168" t="s">
        <v>521</v>
      </c>
      <c r="J9" s="168" t="s">
        <v>522</v>
      </c>
      <c r="K9" s="168" t="s">
        <v>523</v>
      </c>
      <c r="L9" s="168" t="s">
        <v>524</v>
      </c>
      <c r="M9" s="168" t="s">
        <v>525</v>
      </c>
      <c r="N9" s="168" t="s">
        <v>526</v>
      </c>
      <c r="O9" s="168" t="s">
        <v>527</v>
      </c>
      <c r="P9" s="168" t="s">
        <v>528</v>
      </c>
      <c r="Q9" s="168" t="s">
        <v>529</v>
      </c>
      <c r="R9" s="168" t="s">
        <v>530</v>
      </c>
      <c r="S9" s="168" t="s">
        <v>531</v>
      </c>
      <c r="T9" s="168" t="s">
        <v>532</v>
      </c>
      <c r="U9" s="168" t="s">
        <v>533</v>
      </c>
      <c r="V9" s="332"/>
      <c r="W9" s="332"/>
      <c r="X9" s="332"/>
    </row>
    <row r="10" spans="2:24" ht="18.75" customHeight="1" x14ac:dyDescent="0.2">
      <c r="B10" s="420" t="s">
        <v>534</v>
      </c>
      <c r="C10" s="421" t="s">
        <v>535</v>
      </c>
      <c r="D10" s="422" t="s">
        <v>536</v>
      </c>
      <c r="E10" s="422" t="s">
        <v>536</v>
      </c>
      <c r="F10" s="422" t="s">
        <v>536</v>
      </c>
      <c r="G10" s="422" t="s">
        <v>536</v>
      </c>
      <c r="H10" s="422" t="s">
        <v>536</v>
      </c>
      <c r="I10" s="422" t="s">
        <v>536</v>
      </c>
      <c r="J10" s="422" t="s">
        <v>536</v>
      </c>
      <c r="K10" s="422" t="s">
        <v>536</v>
      </c>
      <c r="L10" s="422" t="s">
        <v>536</v>
      </c>
      <c r="M10" s="422" t="s">
        <v>536</v>
      </c>
      <c r="N10" s="422" t="s">
        <v>536</v>
      </c>
      <c r="O10" s="422" t="s">
        <v>536</v>
      </c>
      <c r="P10" s="422" t="s">
        <v>536</v>
      </c>
      <c r="Q10" s="422" t="s">
        <v>536</v>
      </c>
      <c r="R10" s="422" t="s">
        <v>536</v>
      </c>
      <c r="S10" s="422" t="s">
        <v>537</v>
      </c>
      <c r="T10" s="422" t="s">
        <v>536</v>
      </c>
      <c r="U10" s="422" t="s">
        <v>536</v>
      </c>
      <c r="V10" s="332"/>
      <c r="W10" s="332"/>
      <c r="X10" s="332"/>
    </row>
    <row r="11" spans="2:24" ht="18.75" customHeight="1" x14ac:dyDescent="0.2">
      <c r="B11" s="420">
        <v>3</v>
      </c>
      <c r="C11" s="421" t="s">
        <v>538</v>
      </c>
      <c r="D11" s="168" t="s">
        <v>539</v>
      </c>
      <c r="E11" s="168" t="s">
        <v>539</v>
      </c>
      <c r="F11" s="168" t="s">
        <v>539</v>
      </c>
      <c r="G11" s="168" t="s">
        <v>539</v>
      </c>
      <c r="H11" s="168" t="s">
        <v>539</v>
      </c>
      <c r="I11" s="168" t="s">
        <v>539</v>
      </c>
      <c r="J11" s="168" t="s">
        <v>539</v>
      </c>
      <c r="K11" s="168" t="s">
        <v>539</v>
      </c>
      <c r="L11" s="168" t="s">
        <v>539</v>
      </c>
      <c r="M11" s="168" t="s">
        <v>539</v>
      </c>
      <c r="N11" s="168" t="s">
        <v>539</v>
      </c>
      <c r="O11" s="168" t="s">
        <v>539</v>
      </c>
      <c r="P11" s="168" t="s">
        <v>539</v>
      </c>
      <c r="Q11" s="168" t="s">
        <v>539</v>
      </c>
      <c r="R11" s="168" t="s">
        <v>539</v>
      </c>
      <c r="S11" s="168" t="s">
        <v>539</v>
      </c>
      <c r="T11" s="168" t="s">
        <v>539</v>
      </c>
      <c r="U11" s="168" t="s">
        <v>539</v>
      </c>
      <c r="V11" s="332"/>
      <c r="W11" s="332"/>
      <c r="X11" s="332"/>
    </row>
    <row r="12" spans="2:24" ht="18.75" customHeight="1" x14ac:dyDescent="0.2">
      <c r="B12" s="420" t="s">
        <v>540</v>
      </c>
      <c r="C12" s="421" t="s">
        <v>541</v>
      </c>
      <c r="D12" s="423" t="s">
        <v>7</v>
      </c>
      <c r="E12" s="423" t="s">
        <v>542</v>
      </c>
      <c r="F12" s="423" t="s">
        <v>542</v>
      </c>
      <c r="G12" s="423" t="s">
        <v>542</v>
      </c>
      <c r="H12" s="423" t="s">
        <v>542</v>
      </c>
      <c r="I12" s="423" t="s">
        <v>542</v>
      </c>
      <c r="J12" s="423" t="s">
        <v>542</v>
      </c>
      <c r="K12" s="423" t="s">
        <v>542</v>
      </c>
      <c r="L12" s="423" t="s">
        <v>542</v>
      </c>
      <c r="M12" s="423" t="s">
        <v>542</v>
      </c>
      <c r="N12" s="423" t="s">
        <v>542</v>
      </c>
      <c r="O12" s="423" t="s">
        <v>542</v>
      </c>
      <c r="P12" s="423" t="s">
        <v>542</v>
      </c>
      <c r="Q12" s="423" t="s">
        <v>542</v>
      </c>
      <c r="R12" s="423" t="s">
        <v>542</v>
      </c>
      <c r="S12" s="423" t="s">
        <v>542</v>
      </c>
      <c r="T12" s="423" t="s">
        <v>542</v>
      </c>
      <c r="U12" s="423" t="s">
        <v>542</v>
      </c>
      <c r="V12" s="332"/>
      <c r="W12" s="332"/>
      <c r="X12" s="332"/>
    </row>
    <row r="13" spans="2:24" ht="18.75" customHeight="1" x14ac:dyDescent="0.2">
      <c r="B13" s="336"/>
      <c r="C13" s="424" t="s">
        <v>543</v>
      </c>
      <c r="D13" s="337"/>
      <c r="E13" s="337"/>
      <c r="F13" s="337"/>
      <c r="G13" s="337"/>
      <c r="H13" s="337"/>
      <c r="I13" s="337"/>
      <c r="J13" s="337"/>
      <c r="K13" s="337"/>
      <c r="L13" s="337"/>
      <c r="M13" s="337"/>
      <c r="N13" s="337"/>
      <c r="O13" s="337"/>
      <c r="P13" s="337"/>
      <c r="Q13" s="337"/>
      <c r="R13" s="337"/>
      <c r="S13" s="337"/>
      <c r="T13" s="337"/>
      <c r="U13" s="337"/>
      <c r="V13" s="332"/>
      <c r="W13" s="332"/>
      <c r="X13" s="332"/>
    </row>
    <row r="14" spans="2:24" ht="18.75" customHeight="1" x14ac:dyDescent="0.2">
      <c r="B14" s="420">
        <v>4</v>
      </c>
      <c r="C14" s="421" t="s">
        <v>544</v>
      </c>
      <c r="D14" s="168" t="s">
        <v>545</v>
      </c>
      <c r="E14" s="168" t="s">
        <v>546</v>
      </c>
      <c r="F14" s="168" t="s">
        <v>546</v>
      </c>
      <c r="G14" s="168" t="s">
        <v>546</v>
      </c>
      <c r="H14" s="168" t="s">
        <v>547</v>
      </c>
      <c r="I14" s="168" t="s">
        <v>547</v>
      </c>
      <c r="J14" s="168" t="s">
        <v>547</v>
      </c>
      <c r="K14" s="168" t="s">
        <v>546</v>
      </c>
      <c r="L14" s="168" t="s">
        <v>546</v>
      </c>
      <c r="M14" s="168" t="s">
        <v>546</v>
      </c>
      <c r="N14" s="168" t="s">
        <v>546</v>
      </c>
      <c r="O14" s="168" t="s">
        <v>547</v>
      </c>
      <c r="P14" s="168" t="s">
        <v>547</v>
      </c>
      <c r="Q14" s="168" t="s">
        <v>547</v>
      </c>
      <c r="R14" s="168" t="s">
        <v>547</v>
      </c>
      <c r="S14" s="168" t="s">
        <v>547</v>
      </c>
      <c r="T14" s="168" t="s">
        <v>548</v>
      </c>
      <c r="U14" s="168" t="s">
        <v>547</v>
      </c>
      <c r="V14" s="332"/>
      <c r="W14" s="332"/>
      <c r="X14" s="332"/>
    </row>
    <row r="15" spans="2:24" ht="18.75" customHeight="1" x14ac:dyDescent="0.2">
      <c r="B15" s="420">
        <v>5</v>
      </c>
      <c r="C15" s="421" t="s">
        <v>549</v>
      </c>
      <c r="D15" s="168" t="s">
        <v>545</v>
      </c>
      <c r="E15" s="168" t="s">
        <v>546</v>
      </c>
      <c r="F15" s="168" t="s">
        <v>546</v>
      </c>
      <c r="G15" s="168" t="s">
        <v>546</v>
      </c>
      <c r="H15" s="168" t="s">
        <v>547</v>
      </c>
      <c r="I15" s="168" t="s">
        <v>547</v>
      </c>
      <c r="J15" s="168" t="s">
        <v>547</v>
      </c>
      <c r="K15" s="168" t="s">
        <v>546</v>
      </c>
      <c r="L15" s="168" t="s">
        <v>546</v>
      </c>
      <c r="M15" s="168" t="s">
        <v>546</v>
      </c>
      <c r="N15" s="168" t="s">
        <v>546</v>
      </c>
      <c r="O15" s="168" t="s">
        <v>547</v>
      </c>
      <c r="P15" s="168" t="s">
        <v>547</v>
      </c>
      <c r="Q15" s="168" t="s">
        <v>547</v>
      </c>
      <c r="R15" s="168" t="s">
        <v>547</v>
      </c>
      <c r="S15" s="168" t="s">
        <v>547</v>
      </c>
      <c r="T15" s="168" t="s">
        <v>548</v>
      </c>
      <c r="U15" s="168" t="s">
        <v>547</v>
      </c>
      <c r="V15" s="332"/>
      <c r="W15" s="332"/>
      <c r="X15" s="332"/>
    </row>
    <row r="16" spans="2:24" ht="18.75" customHeight="1" x14ac:dyDescent="0.2">
      <c r="B16" s="420">
        <v>6</v>
      </c>
      <c r="C16" s="421" t="s">
        <v>550</v>
      </c>
      <c r="D16" s="168" t="s">
        <v>551</v>
      </c>
      <c r="E16" s="168" t="s">
        <v>551</v>
      </c>
      <c r="F16" s="168" t="s">
        <v>551</v>
      </c>
      <c r="G16" s="168" t="s">
        <v>551</v>
      </c>
      <c r="H16" s="168" t="s">
        <v>551</v>
      </c>
      <c r="I16" s="168" t="s">
        <v>551</v>
      </c>
      <c r="J16" s="168" t="s">
        <v>551</v>
      </c>
      <c r="K16" s="168" t="s">
        <v>552</v>
      </c>
      <c r="L16" s="168" t="s">
        <v>552</v>
      </c>
      <c r="M16" s="168" t="s">
        <v>552</v>
      </c>
      <c r="N16" s="168" t="s">
        <v>552</v>
      </c>
      <c r="O16" s="168" t="s">
        <v>552</v>
      </c>
      <c r="P16" s="168" t="s">
        <v>552</v>
      </c>
      <c r="Q16" s="168" t="s">
        <v>552</v>
      </c>
      <c r="R16" s="168" t="s">
        <v>552</v>
      </c>
      <c r="S16" s="168" t="s">
        <v>552</v>
      </c>
      <c r="T16" s="168" t="s">
        <v>552</v>
      </c>
      <c r="U16" s="168" t="s">
        <v>552</v>
      </c>
      <c r="V16" s="332"/>
      <c r="W16" s="332"/>
      <c r="X16" s="332"/>
    </row>
    <row r="17" spans="2:24" ht="18.75" customHeight="1" x14ac:dyDescent="0.2">
      <c r="B17" s="420">
        <v>7</v>
      </c>
      <c r="C17" s="421" t="s">
        <v>553</v>
      </c>
      <c r="D17" s="168" t="s">
        <v>554</v>
      </c>
      <c r="E17" s="168" t="s">
        <v>555</v>
      </c>
      <c r="F17" s="168" t="s">
        <v>555</v>
      </c>
      <c r="G17" s="168" t="s">
        <v>555</v>
      </c>
      <c r="H17" s="168" t="s">
        <v>291</v>
      </c>
      <c r="I17" s="168" t="s">
        <v>291</v>
      </c>
      <c r="J17" s="168" t="s">
        <v>291</v>
      </c>
      <c r="K17" s="168" t="s">
        <v>555</v>
      </c>
      <c r="L17" s="168" t="s">
        <v>555</v>
      </c>
      <c r="M17" s="168" t="s">
        <v>555</v>
      </c>
      <c r="N17" s="168" t="s">
        <v>555</v>
      </c>
      <c r="O17" s="168" t="s">
        <v>291</v>
      </c>
      <c r="P17" s="168" t="s">
        <v>291</v>
      </c>
      <c r="Q17" s="168" t="s">
        <v>291</v>
      </c>
      <c r="R17" s="168" t="s">
        <v>291</v>
      </c>
      <c r="S17" s="168" t="s">
        <v>291</v>
      </c>
      <c r="T17" s="168" t="s">
        <v>555</v>
      </c>
      <c r="U17" s="168" t="s">
        <v>291</v>
      </c>
      <c r="V17" s="332"/>
      <c r="W17" s="332"/>
      <c r="X17" s="332"/>
    </row>
    <row r="18" spans="2:24" ht="18.75" customHeight="1" x14ac:dyDescent="0.2">
      <c r="B18" s="420">
        <v>8</v>
      </c>
      <c r="C18" s="421" t="s">
        <v>556</v>
      </c>
      <c r="D18" s="169">
        <f>1807164288/1000000</f>
        <v>1807.1642879999999</v>
      </c>
      <c r="E18" s="169">
        <v>350</v>
      </c>
      <c r="F18" s="169">
        <v>250</v>
      </c>
      <c r="G18" s="169">
        <v>180</v>
      </c>
      <c r="H18" s="169">
        <v>500</v>
      </c>
      <c r="I18" s="169">
        <v>350</v>
      </c>
      <c r="J18" s="169">
        <v>200</v>
      </c>
      <c r="K18" s="169">
        <v>250</v>
      </c>
      <c r="L18" s="169">
        <v>100</v>
      </c>
      <c r="M18" s="169">
        <v>350</v>
      </c>
      <c r="N18" s="169">
        <v>200</v>
      </c>
      <c r="O18" s="169">
        <v>250</v>
      </c>
      <c r="P18" s="169">
        <v>475</v>
      </c>
      <c r="Q18" s="169">
        <v>400</v>
      </c>
      <c r="R18" s="169">
        <v>300</v>
      </c>
      <c r="S18" s="169">
        <v>100</v>
      </c>
      <c r="T18" s="169">
        <v>225</v>
      </c>
      <c r="U18" s="169">
        <v>300</v>
      </c>
      <c r="V18" s="332"/>
      <c r="W18" s="332"/>
      <c r="X18" s="332"/>
    </row>
    <row r="19" spans="2:24" ht="18.75" customHeight="1" x14ac:dyDescent="0.2">
      <c r="B19" s="420">
        <v>9</v>
      </c>
      <c r="C19" s="421" t="s">
        <v>557</v>
      </c>
      <c r="D19" s="169">
        <f>1807164288/1000000</f>
        <v>1807.1642879999999</v>
      </c>
      <c r="E19" s="169">
        <v>350</v>
      </c>
      <c r="F19" s="169">
        <v>250</v>
      </c>
      <c r="G19" s="169">
        <v>180</v>
      </c>
      <c r="H19" s="169">
        <v>500</v>
      </c>
      <c r="I19" s="169">
        <v>350</v>
      </c>
      <c r="J19" s="169">
        <v>200</v>
      </c>
      <c r="K19" s="169">
        <v>250</v>
      </c>
      <c r="L19" s="169">
        <v>100</v>
      </c>
      <c r="M19" s="169">
        <v>350</v>
      </c>
      <c r="N19" s="169">
        <v>200</v>
      </c>
      <c r="O19" s="169">
        <v>250</v>
      </c>
      <c r="P19" s="169">
        <v>475</v>
      </c>
      <c r="Q19" s="169">
        <v>400</v>
      </c>
      <c r="R19" s="169">
        <v>300</v>
      </c>
      <c r="S19" s="169">
        <v>100</v>
      </c>
      <c r="T19" s="169">
        <v>225</v>
      </c>
      <c r="U19" s="169">
        <v>300</v>
      </c>
      <c r="V19" s="332"/>
      <c r="W19" s="332"/>
      <c r="X19" s="332"/>
    </row>
    <row r="20" spans="2:24" ht="18.75" customHeight="1" x14ac:dyDescent="0.2">
      <c r="B20" s="420" t="s">
        <v>558</v>
      </c>
      <c r="C20" s="421" t="s">
        <v>559</v>
      </c>
      <c r="D20" s="169" t="s">
        <v>560</v>
      </c>
      <c r="E20" s="169">
        <v>100</v>
      </c>
      <c r="F20" s="169">
        <v>100</v>
      </c>
      <c r="G20" s="169">
        <v>100</v>
      </c>
      <c r="H20" s="169">
        <v>100</v>
      </c>
      <c r="I20" s="169">
        <v>100</v>
      </c>
      <c r="J20" s="169">
        <v>100</v>
      </c>
      <c r="K20" s="169">
        <v>100</v>
      </c>
      <c r="L20" s="169">
        <v>100</v>
      </c>
      <c r="M20" s="169">
        <v>100</v>
      </c>
      <c r="N20" s="169">
        <v>100</v>
      </c>
      <c r="O20" s="169">
        <v>100</v>
      </c>
      <c r="P20" s="169">
        <v>100</v>
      </c>
      <c r="Q20" s="169">
        <v>100</v>
      </c>
      <c r="R20" s="169">
        <v>100</v>
      </c>
      <c r="S20" s="169">
        <v>100</v>
      </c>
      <c r="T20" s="169">
        <v>100</v>
      </c>
      <c r="U20" s="169">
        <v>100</v>
      </c>
      <c r="V20" s="332"/>
      <c r="W20" s="332"/>
      <c r="X20" s="332"/>
    </row>
    <row r="21" spans="2:24" ht="18.75" customHeight="1" x14ac:dyDescent="0.2">
      <c r="B21" s="420" t="s">
        <v>561</v>
      </c>
      <c r="C21" s="421" t="s">
        <v>562</v>
      </c>
      <c r="D21" s="169" t="s">
        <v>7</v>
      </c>
      <c r="E21" s="169">
        <v>100</v>
      </c>
      <c r="F21" s="169">
        <v>100</v>
      </c>
      <c r="G21" s="169">
        <v>100</v>
      </c>
      <c r="H21" s="169">
        <v>100</v>
      </c>
      <c r="I21" s="169">
        <v>100</v>
      </c>
      <c r="J21" s="169">
        <v>100</v>
      </c>
      <c r="K21" s="169">
        <v>100</v>
      </c>
      <c r="L21" s="169">
        <v>100</v>
      </c>
      <c r="M21" s="169">
        <v>100</v>
      </c>
      <c r="N21" s="169">
        <v>100</v>
      </c>
      <c r="O21" s="169">
        <v>100</v>
      </c>
      <c r="P21" s="169">
        <v>100</v>
      </c>
      <c r="Q21" s="169">
        <v>100</v>
      </c>
      <c r="R21" s="169">
        <v>100</v>
      </c>
      <c r="S21" s="169">
        <v>100</v>
      </c>
      <c r="T21" s="169">
        <v>100</v>
      </c>
      <c r="U21" s="169">
        <v>100</v>
      </c>
      <c r="V21" s="332"/>
      <c r="W21" s="332"/>
      <c r="X21" s="332"/>
    </row>
    <row r="22" spans="2:24" ht="18.75" customHeight="1" x14ac:dyDescent="0.2">
      <c r="B22" s="420">
        <v>10</v>
      </c>
      <c r="C22" s="421" t="s">
        <v>563</v>
      </c>
      <c r="D22" s="169" t="s">
        <v>564</v>
      </c>
      <c r="E22" s="169" t="s">
        <v>565</v>
      </c>
      <c r="F22" s="169" t="s">
        <v>565</v>
      </c>
      <c r="G22" s="169" t="s">
        <v>565</v>
      </c>
      <c r="H22" s="169" t="s">
        <v>566</v>
      </c>
      <c r="I22" s="169" t="s">
        <v>566</v>
      </c>
      <c r="J22" s="169" t="s">
        <v>566</v>
      </c>
      <c r="K22" s="169" t="s">
        <v>565</v>
      </c>
      <c r="L22" s="169" t="s">
        <v>565</v>
      </c>
      <c r="M22" s="169" t="s">
        <v>565</v>
      </c>
      <c r="N22" s="169" t="s">
        <v>565</v>
      </c>
      <c r="O22" s="169" t="s">
        <v>566</v>
      </c>
      <c r="P22" s="169" t="s">
        <v>566</v>
      </c>
      <c r="Q22" s="169" t="s">
        <v>566</v>
      </c>
      <c r="R22" s="169" t="s">
        <v>566</v>
      </c>
      <c r="S22" s="169" t="s">
        <v>566</v>
      </c>
      <c r="T22" s="169" t="s">
        <v>565</v>
      </c>
      <c r="U22" s="169" t="s">
        <v>566</v>
      </c>
      <c r="V22" s="332"/>
      <c r="W22" s="332"/>
      <c r="X22" s="332"/>
    </row>
    <row r="23" spans="2:24" ht="18.75" customHeight="1" x14ac:dyDescent="0.2">
      <c r="B23" s="420">
        <v>11</v>
      </c>
      <c r="C23" s="421" t="s">
        <v>567</v>
      </c>
      <c r="D23" s="201" t="s">
        <v>7</v>
      </c>
      <c r="E23" s="201">
        <v>42829</v>
      </c>
      <c r="F23" s="201">
        <v>43340</v>
      </c>
      <c r="G23" s="201">
        <v>43018</v>
      </c>
      <c r="H23" s="201">
        <v>42829</v>
      </c>
      <c r="I23" s="201">
        <v>43340</v>
      </c>
      <c r="J23" s="201">
        <v>43608</v>
      </c>
      <c r="K23" s="201">
        <v>42531</v>
      </c>
      <c r="L23" s="201">
        <v>43070</v>
      </c>
      <c r="M23" s="201">
        <v>43585</v>
      </c>
      <c r="N23" s="201">
        <v>44069</v>
      </c>
      <c r="O23" s="201">
        <v>43273</v>
      </c>
      <c r="P23" s="201">
        <v>43406</v>
      </c>
      <c r="Q23" s="201">
        <v>43381</v>
      </c>
      <c r="R23" s="201">
        <v>43489</v>
      </c>
      <c r="S23" s="201">
        <v>41971</v>
      </c>
      <c r="T23" s="201">
        <v>43398</v>
      </c>
      <c r="U23" s="201">
        <v>43817</v>
      </c>
      <c r="V23" s="332"/>
      <c r="W23" s="332"/>
      <c r="X23" s="332"/>
    </row>
    <row r="24" spans="2:24" ht="18.75" customHeight="1" x14ac:dyDescent="0.2">
      <c r="B24" s="420">
        <v>12</v>
      </c>
      <c r="C24" s="421" t="s">
        <v>568</v>
      </c>
      <c r="D24" s="169" t="s">
        <v>569</v>
      </c>
      <c r="E24" s="169" t="s">
        <v>569</v>
      </c>
      <c r="F24" s="169" t="s">
        <v>569</v>
      </c>
      <c r="G24" s="169" t="s">
        <v>569</v>
      </c>
      <c r="H24" s="169" t="s">
        <v>570</v>
      </c>
      <c r="I24" s="169" t="s">
        <v>570</v>
      </c>
      <c r="J24" s="169" t="s">
        <v>570</v>
      </c>
      <c r="K24" s="169" t="s">
        <v>569</v>
      </c>
      <c r="L24" s="169" t="s">
        <v>569</v>
      </c>
      <c r="M24" s="169" t="s">
        <v>569</v>
      </c>
      <c r="N24" s="169" t="s">
        <v>569</v>
      </c>
      <c r="O24" s="169" t="s">
        <v>570</v>
      </c>
      <c r="P24" s="169" t="s">
        <v>570</v>
      </c>
      <c r="Q24" s="169" t="s">
        <v>570</v>
      </c>
      <c r="R24" s="169" t="s">
        <v>570</v>
      </c>
      <c r="S24" s="169" t="s">
        <v>570</v>
      </c>
      <c r="T24" s="169" t="s">
        <v>569</v>
      </c>
      <c r="U24" s="169" t="s">
        <v>570</v>
      </c>
      <c r="V24" s="332"/>
      <c r="W24" s="332"/>
      <c r="X24" s="332"/>
    </row>
    <row r="25" spans="2:24" ht="18.75" customHeight="1" x14ac:dyDescent="0.2">
      <c r="B25" s="420">
        <v>13</v>
      </c>
      <c r="C25" s="421" t="s">
        <v>571</v>
      </c>
      <c r="D25" s="169" t="s">
        <v>572</v>
      </c>
      <c r="E25" s="169" t="s">
        <v>572</v>
      </c>
      <c r="F25" s="169" t="s">
        <v>572</v>
      </c>
      <c r="G25" s="169" t="s">
        <v>572</v>
      </c>
      <c r="H25" s="201">
        <v>46482</v>
      </c>
      <c r="I25" s="201">
        <v>46993</v>
      </c>
      <c r="J25" s="201">
        <v>47261</v>
      </c>
      <c r="K25" s="169" t="s">
        <v>572</v>
      </c>
      <c r="L25" s="169" t="s">
        <v>572</v>
      </c>
      <c r="M25" s="169" t="s">
        <v>572</v>
      </c>
      <c r="N25" s="169" t="s">
        <v>572</v>
      </c>
      <c r="O25" s="201">
        <v>46926</v>
      </c>
      <c r="P25" s="201">
        <v>47059</v>
      </c>
      <c r="Q25" s="201">
        <v>47764</v>
      </c>
      <c r="R25" s="201">
        <v>47142</v>
      </c>
      <c r="S25" s="201">
        <v>45624</v>
      </c>
      <c r="T25" s="169" t="s">
        <v>572</v>
      </c>
      <c r="U25" s="201">
        <v>47470</v>
      </c>
      <c r="V25" s="332"/>
      <c r="W25" s="332"/>
      <c r="X25" s="332"/>
    </row>
    <row r="26" spans="2:24" ht="18.75" customHeight="1" x14ac:dyDescent="0.2">
      <c r="B26" s="420">
        <v>14</v>
      </c>
      <c r="C26" s="421" t="s">
        <v>573</v>
      </c>
      <c r="D26" s="169" t="s">
        <v>574</v>
      </c>
      <c r="E26" s="169" t="s">
        <v>542</v>
      </c>
      <c r="F26" s="169" t="s">
        <v>542</v>
      </c>
      <c r="G26" s="169" t="s">
        <v>542</v>
      </c>
      <c r="H26" s="169" t="s">
        <v>542</v>
      </c>
      <c r="I26" s="169" t="s">
        <v>542</v>
      </c>
      <c r="J26" s="169" t="s">
        <v>542</v>
      </c>
      <c r="K26" s="169" t="s">
        <v>542</v>
      </c>
      <c r="L26" s="169" t="s">
        <v>542</v>
      </c>
      <c r="M26" s="169" t="s">
        <v>542</v>
      </c>
      <c r="N26" s="169" t="s">
        <v>542</v>
      </c>
      <c r="O26" s="169" t="s">
        <v>542</v>
      </c>
      <c r="P26" s="169" t="s">
        <v>542</v>
      </c>
      <c r="Q26" s="169" t="s">
        <v>542</v>
      </c>
      <c r="R26" s="169" t="s">
        <v>542</v>
      </c>
      <c r="S26" s="169" t="s">
        <v>542</v>
      </c>
      <c r="T26" s="169" t="s">
        <v>542</v>
      </c>
      <c r="U26" s="169" t="s">
        <v>542</v>
      </c>
      <c r="V26" s="332"/>
      <c r="W26" s="332"/>
      <c r="X26" s="332"/>
    </row>
    <row r="27" spans="2:24" ht="18.75" customHeight="1" x14ac:dyDescent="0.2">
      <c r="B27" s="741">
        <v>15</v>
      </c>
      <c r="C27" s="742" t="s">
        <v>575</v>
      </c>
      <c r="D27" s="169" t="s">
        <v>7</v>
      </c>
      <c r="E27" s="201">
        <v>44655</v>
      </c>
      <c r="F27" s="201">
        <v>45166</v>
      </c>
      <c r="G27" s="201">
        <v>44844</v>
      </c>
      <c r="H27" s="201">
        <v>44655</v>
      </c>
      <c r="I27" s="201">
        <v>45166</v>
      </c>
      <c r="J27" s="201">
        <v>45435</v>
      </c>
      <c r="K27" s="201">
        <v>44322</v>
      </c>
      <c r="L27" s="201">
        <v>44896</v>
      </c>
      <c r="M27" s="201">
        <v>45412</v>
      </c>
      <c r="N27" s="201">
        <v>45895</v>
      </c>
      <c r="O27" s="201">
        <v>45099</v>
      </c>
      <c r="P27" s="201">
        <v>45232</v>
      </c>
      <c r="Q27" s="201">
        <v>45938</v>
      </c>
      <c r="R27" s="201">
        <v>45315</v>
      </c>
      <c r="S27" s="201">
        <v>45624</v>
      </c>
      <c r="T27" s="201">
        <v>45224</v>
      </c>
      <c r="U27" s="201">
        <v>45644</v>
      </c>
      <c r="V27" s="332"/>
      <c r="W27" s="332"/>
      <c r="X27" s="332"/>
    </row>
    <row r="28" spans="2:24" ht="25.5" customHeight="1" x14ac:dyDescent="0.2">
      <c r="B28" s="741"/>
      <c r="C28" s="742"/>
      <c r="D28" s="169" t="s">
        <v>7</v>
      </c>
      <c r="E28" s="169" t="s">
        <v>576</v>
      </c>
      <c r="F28" s="169" t="s">
        <v>576</v>
      </c>
      <c r="G28" s="169" t="s">
        <v>576</v>
      </c>
      <c r="H28" s="169" t="s">
        <v>576</v>
      </c>
      <c r="I28" s="169" t="s">
        <v>576</v>
      </c>
      <c r="J28" s="169" t="s">
        <v>576</v>
      </c>
      <c r="K28" s="169" t="s">
        <v>576</v>
      </c>
      <c r="L28" s="169" t="s">
        <v>576</v>
      </c>
      <c r="M28" s="169" t="s">
        <v>576</v>
      </c>
      <c r="N28" s="169" t="s">
        <v>576</v>
      </c>
      <c r="O28" s="169" t="s">
        <v>576</v>
      </c>
      <c r="P28" s="169" t="s">
        <v>576</v>
      </c>
      <c r="Q28" s="169" t="s">
        <v>576</v>
      </c>
      <c r="R28" s="169" t="s">
        <v>576</v>
      </c>
      <c r="S28" s="169" t="s">
        <v>576</v>
      </c>
      <c r="T28" s="169" t="s">
        <v>576</v>
      </c>
      <c r="U28" s="169" t="s">
        <v>576</v>
      </c>
      <c r="V28" s="332"/>
      <c r="W28" s="332"/>
      <c r="X28" s="332"/>
    </row>
    <row r="29" spans="2:24" ht="18.75" customHeight="1" x14ac:dyDescent="0.2">
      <c r="B29" s="420">
        <v>16</v>
      </c>
      <c r="C29" s="421" t="s">
        <v>577</v>
      </c>
      <c r="D29" s="169" t="s">
        <v>7</v>
      </c>
      <c r="E29" s="202" t="s">
        <v>578</v>
      </c>
      <c r="F29" s="202" t="s">
        <v>578</v>
      </c>
      <c r="G29" s="202" t="s">
        <v>578</v>
      </c>
      <c r="H29" s="202" t="s">
        <v>578</v>
      </c>
      <c r="I29" s="202" t="s">
        <v>578</v>
      </c>
      <c r="J29" s="202" t="s">
        <v>578</v>
      </c>
      <c r="K29" s="202" t="s">
        <v>578</v>
      </c>
      <c r="L29" s="202" t="s">
        <v>578</v>
      </c>
      <c r="M29" s="202" t="s">
        <v>578</v>
      </c>
      <c r="N29" s="202" t="s">
        <v>578</v>
      </c>
      <c r="O29" s="202" t="s">
        <v>578</v>
      </c>
      <c r="P29" s="202" t="s">
        <v>578</v>
      </c>
      <c r="Q29" s="202" t="s">
        <v>578</v>
      </c>
      <c r="R29" s="202" t="s">
        <v>578</v>
      </c>
      <c r="S29" s="202" t="s">
        <v>578</v>
      </c>
      <c r="T29" s="202" t="s">
        <v>578</v>
      </c>
      <c r="U29" s="202" t="s">
        <v>578</v>
      </c>
      <c r="V29" s="332"/>
      <c r="W29" s="332"/>
      <c r="X29" s="332"/>
    </row>
    <row r="30" spans="2:24" ht="18.75" customHeight="1" x14ac:dyDescent="0.2">
      <c r="B30" s="425"/>
      <c r="C30" s="424" t="s">
        <v>579</v>
      </c>
      <c r="D30" s="426"/>
      <c r="E30" s="426"/>
      <c r="F30" s="426"/>
      <c r="G30" s="426"/>
      <c r="H30" s="426"/>
      <c r="I30" s="426"/>
      <c r="J30" s="426"/>
      <c r="K30" s="426"/>
      <c r="L30" s="426"/>
      <c r="M30" s="426"/>
      <c r="N30" s="426"/>
      <c r="O30" s="426"/>
      <c r="P30" s="426"/>
      <c r="Q30" s="426"/>
      <c r="R30" s="426"/>
      <c r="S30" s="426"/>
      <c r="T30" s="426"/>
      <c r="U30" s="426"/>
      <c r="V30" s="332"/>
      <c r="W30" s="332"/>
      <c r="X30" s="332"/>
    </row>
    <row r="31" spans="2:24" ht="18.75" customHeight="1" x14ac:dyDescent="0.2">
      <c r="B31" s="420">
        <v>17</v>
      </c>
      <c r="C31" s="421" t="s">
        <v>580</v>
      </c>
      <c r="D31" s="169" t="s">
        <v>581</v>
      </c>
      <c r="E31" s="169" t="s">
        <v>581</v>
      </c>
      <c r="F31" s="169" t="s">
        <v>581</v>
      </c>
      <c r="G31" s="169" t="s">
        <v>581</v>
      </c>
      <c r="H31" s="169" t="s">
        <v>581</v>
      </c>
      <c r="I31" s="169" t="s">
        <v>581</v>
      </c>
      <c r="J31" s="169" t="s">
        <v>581</v>
      </c>
      <c r="K31" s="169" t="s">
        <v>581</v>
      </c>
      <c r="L31" s="169" t="s">
        <v>581</v>
      </c>
      <c r="M31" s="169" t="s">
        <v>581</v>
      </c>
      <c r="N31" s="169" t="s">
        <v>581</v>
      </c>
      <c r="O31" s="169" t="s">
        <v>581</v>
      </c>
      <c r="P31" s="169" t="s">
        <v>581</v>
      </c>
      <c r="Q31" s="169" t="s">
        <v>581</v>
      </c>
      <c r="R31" s="169" t="s">
        <v>581</v>
      </c>
      <c r="S31" s="169" t="s">
        <v>581</v>
      </c>
      <c r="T31" s="169" t="s">
        <v>581</v>
      </c>
      <c r="U31" s="169" t="s">
        <v>581</v>
      </c>
      <c r="V31" s="332"/>
      <c r="W31" s="332"/>
      <c r="X31" s="332"/>
    </row>
    <row r="32" spans="2:24" ht="18.75" customHeight="1" x14ac:dyDescent="0.2">
      <c r="B32" s="420">
        <v>18</v>
      </c>
      <c r="C32" s="421" t="s">
        <v>582</v>
      </c>
      <c r="D32" s="169" t="s">
        <v>7</v>
      </c>
      <c r="E32" s="169" t="s">
        <v>583</v>
      </c>
      <c r="F32" s="169" t="s">
        <v>583</v>
      </c>
      <c r="G32" s="169" t="s">
        <v>584</v>
      </c>
      <c r="H32" s="169" t="s">
        <v>585</v>
      </c>
      <c r="I32" s="169" t="s">
        <v>586</v>
      </c>
      <c r="J32" s="169" t="s">
        <v>586</v>
      </c>
      <c r="K32" s="169" t="s">
        <v>587</v>
      </c>
      <c r="L32" s="169" t="s">
        <v>588</v>
      </c>
      <c r="M32" s="169" t="s">
        <v>589</v>
      </c>
      <c r="N32" s="169" t="s">
        <v>590</v>
      </c>
      <c r="O32" s="169" t="s">
        <v>591</v>
      </c>
      <c r="P32" s="169" t="s">
        <v>592</v>
      </c>
      <c r="Q32" s="169" t="s">
        <v>593</v>
      </c>
      <c r="R32" s="169" t="s">
        <v>594</v>
      </c>
      <c r="S32" s="169" t="s">
        <v>595</v>
      </c>
      <c r="T32" s="169" t="s">
        <v>596</v>
      </c>
      <c r="U32" s="169" t="s">
        <v>597</v>
      </c>
      <c r="V32" s="332"/>
      <c r="W32" s="332"/>
      <c r="X32" s="332"/>
    </row>
    <row r="33" spans="2:24" ht="18.75" customHeight="1" x14ac:dyDescent="0.2">
      <c r="B33" s="420">
        <v>19</v>
      </c>
      <c r="C33" s="421" t="s">
        <v>598</v>
      </c>
      <c r="D33" s="169" t="s">
        <v>542</v>
      </c>
      <c r="E33" s="169" t="s">
        <v>574</v>
      </c>
      <c r="F33" s="169" t="s">
        <v>574</v>
      </c>
      <c r="G33" s="169" t="s">
        <v>574</v>
      </c>
      <c r="H33" s="169" t="s">
        <v>574</v>
      </c>
      <c r="I33" s="169" t="s">
        <v>574</v>
      </c>
      <c r="J33" s="169" t="s">
        <v>574</v>
      </c>
      <c r="K33" s="169" t="s">
        <v>574</v>
      </c>
      <c r="L33" s="169" t="s">
        <v>574</v>
      </c>
      <c r="M33" s="169" t="s">
        <v>574</v>
      </c>
      <c r="N33" s="169" t="s">
        <v>574</v>
      </c>
      <c r="O33" s="169" t="s">
        <v>574</v>
      </c>
      <c r="P33" s="169" t="s">
        <v>574</v>
      </c>
      <c r="Q33" s="169" t="s">
        <v>574</v>
      </c>
      <c r="R33" s="169" t="s">
        <v>574</v>
      </c>
      <c r="S33" s="169" t="s">
        <v>574</v>
      </c>
      <c r="T33" s="169" t="s">
        <v>574</v>
      </c>
      <c r="U33" s="169" t="s">
        <v>574</v>
      </c>
      <c r="V33" s="332"/>
      <c r="W33" s="332"/>
      <c r="X33" s="332"/>
    </row>
    <row r="34" spans="2:24" ht="18.75" customHeight="1" x14ac:dyDescent="0.2">
      <c r="B34" s="420" t="s">
        <v>406</v>
      </c>
      <c r="C34" s="421" t="s">
        <v>599</v>
      </c>
      <c r="D34" s="169" t="s">
        <v>600</v>
      </c>
      <c r="E34" s="169" t="s">
        <v>600</v>
      </c>
      <c r="F34" s="169" t="s">
        <v>600</v>
      </c>
      <c r="G34" s="169" t="s">
        <v>600</v>
      </c>
      <c r="H34" s="169" t="s">
        <v>601</v>
      </c>
      <c r="I34" s="169" t="s">
        <v>601</v>
      </c>
      <c r="J34" s="169" t="s">
        <v>601</v>
      </c>
      <c r="K34" s="169" t="s">
        <v>600</v>
      </c>
      <c r="L34" s="169" t="s">
        <v>600</v>
      </c>
      <c r="M34" s="169" t="s">
        <v>600</v>
      </c>
      <c r="N34" s="169" t="s">
        <v>600</v>
      </c>
      <c r="O34" s="169" t="s">
        <v>601</v>
      </c>
      <c r="P34" s="169" t="s">
        <v>601</v>
      </c>
      <c r="Q34" s="169" t="s">
        <v>601</v>
      </c>
      <c r="R34" s="169" t="s">
        <v>601</v>
      </c>
      <c r="S34" s="169" t="s">
        <v>601</v>
      </c>
      <c r="T34" s="169" t="s">
        <v>600</v>
      </c>
      <c r="U34" s="169" t="s">
        <v>601</v>
      </c>
      <c r="V34" s="332"/>
      <c r="W34" s="332"/>
      <c r="X34" s="332"/>
    </row>
    <row r="35" spans="2:24" ht="18.75" customHeight="1" x14ac:dyDescent="0.2">
      <c r="B35" s="420" t="s">
        <v>408</v>
      </c>
      <c r="C35" s="421" t="s">
        <v>602</v>
      </c>
      <c r="D35" s="169" t="s">
        <v>600</v>
      </c>
      <c r="E35" s="169" t="s">
        <v>600</v>
      </c>
      <c r="F35" s="169" t="s">
        <v>600</v>
      </c>
      <c r="G35" s="169" t="s">
        <v>600</v>
      </c>
      <c r="H35" s="169" t="s">
        <v>601</v>
      </c>
      <c r="I35" s="169" t="s">
        <v>601</v>
      </c>
      <c r="J35" s="169" t="s">
        <v>601</v>
      </c>
      <c r="K35" s="169" t="s">
        <v>600</v>
      </c>
      <c r="L35" s="169" t="s">
        <v>600</v>
      </c>
      <c r="M35" s="169" t="s">
        <v>600</v>
      </c>
      <c r="N35" s="169" t="s">
        <v>600</v>
      </c>
      <c r="O35" s="169" t="s">
        <v>601</v>
      </c>
      <c r="P35" s="169" t="s">
        <v>601</v>
      </c>
      <c r="Q35" s="169" t="s">
        <v>601</v>
      </c>
      <c r="R35" s="169" t="s">
        <v>601</v>
      </c>
      <c r="S35" s="169" t="s">
        <v>601</v>
      </c>
      <c r="T35" s="169" t="s">
        <v>600</v>
      </c>
      <c r="U35" s="169" t="s">
        <v>601</v>
      </c>
      <c r="V35" s="332"/>
      <c r="W35" s="332"/>
      <c r="X35" s="332"/>
    </row>
    <row r="36" spans="2:24" ht="18.75" customHeight="1" x14ac:dyDescent="0.2">
      <c r="B36" s="420">
        <v>21</v>
      </c>
      <c r="C36" s="421" t="s">
        <v>603</v>
      </c>
      <c r="D36" s="169" t="s">
        <v>7</v>
      </c>
      <c r="E36" s="169" t="s">
        <v>574</v>
      </c>
      <c r="F36" s="169" t="s">
        <v>574</v>
      </c>
      <c r="G36" s="169" t="s">
        <v>574</v>
      </c>
      <c r="H36" s="169" t="s">
        <v>574</v>
      </c>
      <c r="I36" s="169" t="s">
        <v>574</v>
      </c>
      <c r="J36" s="169" t="s">
        <v>574</v>
      </c>
      <c r="K36" s="169" t="s">
        <v>574</v>
      </c>
      <c r="L36" s="169" t="s">
        <v>574</v>
      </c>
      <c r="M36" s="169" t="s">
        <v>574</v>
      </c>
      <c r="N36" s="169" t="s">
        <v>574</v>
      </c>
      <c r="O36" s="169" t="s">
        <v>574</v>
      </c>
      <c r="P36" s="169" t="s">
        <v>574</v>
      </c>
      <c r="Q36" s="169" t="s">
        <v>574</v>
      </c>
      <c r="R36" s="169" t="s">
        <v>574</v>
      </c>
      <c r="S36" s="169" t="s">
        <v>574</v>
      </c>
      <c r="T36" s="169" t="s">
        <v>574</v>
      </c>
      <c r="U36" s="169" t="s">
        <v>574</v>
      </c>
      <c r="V36" s="332"/>
      <c r="W36" s="332"/>
      <c r="X36" s="332"/>
    </row>
    <row r="37" spans="2:24" ht="18.75" customHeight="1" x14ac:dyDescent="0.2">
      <c r="B37" s="420">
        <v>22</v>
      </c>
      <c r="C37" s="421" t="s">
        <v>604</v>
      </c>
      <c r="D37" s="169" t="s">
        <v>7</v>
      </c>
      <c r="E37" s="169" t="s">
        <v>605</v>
      </c>
      <c r="F37" s="169" t="s">
        <v>605</v>
      </c>
      <c r="G37" s="169" t="s">
        <v>605</v>
      </c>
      <c r="H37" s="169" t="s">
        <v>605</v>
      </c>
      <c r="I37" s="169" t="s">
        <v>605</v>
      </c>
      <c r="J37" s="169" t="s">
        <v>605</v>
      </c>
      <c r="K37" s="169" t="s">
        <v>605</v>
      </c>
      <c r="L37" s="169" t="s">
        <v>605</v>
      </c>
      <c r="M37" s="169" t="s">
        <v>605</v>
      </c>
      <c r="N37" s="169" t="s">
        <v>605</v>
      </c>
      <c r="O37" s="169" t="s">
        <v>605</v>
      </c>
      <c r="P37" s="169" t="s">
        <v>605</v>
      </c>
      <c r="Q37" s="169" t="s">
        <v>605</v>
      </c>
      <c r="R37" s="169" t="s">
        <v>605</v>
      </c>
      <c r="S37" s="169" t="s">
        <v>606</v>
      </c>
      <c r="T37" s="169" t="s">
        <v>574</v>
      </c>
      <c r="U37" s="169" t="s">
        <v>574</v>
      </c>
      <c r="V37" s="332"/>
      <c r="W37" s="332"/>
      <c r="X37" s="332"/>
    </row>
    <row r="38" spans="2:24" ht="18.75" customHeight="1" x14ac:dyDescent="0.2">
      <c r="B38" s="420">
        <v>23</v>
      </c>
      <c r="C38" s="421" t="s">
        <v>607</v>
      </c>
      <c r="D38" s="168" t="s">
        <v>7</v>
      </c>
      <c r="E38" s="168" t="s">
        <v>608</v>
      </c>
      <c r="F38" s="168" t="s">
        <v>608</v>
      </c>
      <c r="G38" s="168" t="s">
        <v>608</v>
      </c>
      <c r="H38" s="168" t="s">
        <v>608</v>
      </c>
      <c r="I38" s="168" t="s">
        <v>608</v>
      </c>
      <c r="J38" s="168" t="s">
        <v>608</v>
      </c>
      <c r="K38" s="168" t="s">
        <v>608</v>
      </c>
      <c r="L38" s="168" t="s">
        <v>608</v>
      </c>
      <c r="M38" s="168" t="s">
        <v>608</v>
      </c>
      <c r="N38" s="168" t="s">
        <v>608</v>
      </c>
      <c r="O38" s="168" t="s">
        <v>608</v>
      </c>
      <c r="P38" s="168" t="s">
        <v>608</v>
      </c>
      <c r="Q38" s="168" t="s">
        <v>608</v>
      </c>
      <c r="R38" s="168" t="s">
        <v>608</v>
      </c>
      <c r="S38" s="168" t="s">
        <v>608</v>
      </c>
      <c r="T38" s="168" t="s">
        <v>608</v>
      </c>
      <c r="U38" s="168" t="s">
        <v>608</v>
      </c>
      <c r="V38" s="332"/>
      <c r="W38" s="332"/>
      <c r="X38" s="332"/>
    </row>
    <row r="39" spans="2:24" ht="18.75" customHeight="1" x14ac:dyDescent="0.2">
      <c r="B39" s="420">
        <v>24</v>
      </c>
      <c r="C39" s="421" t="s">
        <v>609</v>
      </c>
      <c r="D39" s="168" t="s">
        <v>7</v>
      </c>
      <c r="E39" s="168" t="s">
        <v>7</v>
      </c>
      <c r="F39" s="168" t="s">
        <v>7</v>
      </c>
      <c r="G39" s="168" t="s">
        <v>7</v>
      </c>
      <c r="H39" s="168" t="s">
        <v>7</v>
      </c>
      <c r="I39" s="168" t="s">
        <v>7</v>
      </c>
      <c r="J39" s="168" t="s">
        <v>7</v>
      </c>
      <c r="K39" s="168" t="s">
        <v>7</v>
      </c>
      <c r="L39" s="168" t="s">
        <v>7</v>
      </c>
      <c r="M39" s="168" t="s">
        <v>7</v>
      </c>
      <c r="N39" s="168" t="s">
        <v>7</v>
      </c>
      <c r="O39" s="168" t="s">
        <v>7</v>
      </c>
      <c r="P39" s="168" t="s">
        <v>7</v>
      </c>
      <c r="Q39" s="168" t="s">
        <v>7</v>
      </c>
      <c r="R39" s="168" t="s">
        <v>7</v>
      </c>
      <c r="S39" s="168" t="s">
        <v>7</v>
      </c>
      <c r="T39" s="168" t="s">
        <v>7</v>
      </c>
      <c r="U39" s="168" t="s">
        <v>7</v>
      </c>
      <c r="V39" s="332"/>
      <c r="W39" s="332"/>
      <c r="X39" s="332"/>
    </row>
    <row r="40" spans="2:24" ht="18.75" customHeight="1" x14ac:dyDescent="0.2">
      <c r="B40" s="420">
        <v>25</v>
      </c>
      <c r="C40" s="421" t="s">
        <v>610</v>
      </c>
      <c r="D40" s="168" t="s">
        <v>7</v>
      </c>
      <c r="E40" s="168" t="s">
        <v>7</v>
      </c>
      <c r="F40" s="168" t="s">
        <v>7</v>
      </c>
      <c r="G40" s="168" t="s">
        <v>7</v>
      </c>
      <c r="H40" s="168" t="s">
        <v>7</v>
      </c>
      <c r="I40" s="168" t="s">
        <v>7</v>
      </c>
      <c r="J40" s="168" t="s">
        <v>7</v>
      </c>
      <c r="K40" s="168" t="s">
        <v>7</v>
      </c>
      <c r="L40" s="168" t="s">
        <v>7</v>
      </c>
      <c r="M40" s="168" t="s">
        <v>7</v>
      </c>
      <c r="N40" s="168" t="s">
        <v>7</v>
      </c>
      <c r="O40" s="168" t="s">
        <v>7</v>
      </c>
      <c r="P40" s="168" t="s">
        <v>7</v>
      </c>
      <c r="Q40" s="168" t="s">
        <v>7</v>
      </c>
      <c r="R40" s="168" t="s">
        <v>7</v>
      </c>
      <c r="S40" s="168" t="s">
        <v>7</v>
      </c>
      <c r="T40" s="168" t="s">
        <v>7</v>
      </c>
      <c r="U40" s="168" t="s">
        <v>7</v>
      </c>
      <c r="V40" s="332"/>
      <c r="W40" s="332"/>
      <c r="X40" s="332"/>
    </row>
    <row r="41" spans="2:24" ht="18.75" customHeight="1" x14ac:dyDescent="0.2">
      <c r="B41" s="420">
        <v>26</v>
      </c>
      <c r="C41" s="421" t="s">
        <v>611</v>
      </c>
      <c r="D41" s="168" t="s">
        <v>7</v>
      </c>
      <c r="E41" s="168" t="s">
        <v>7</v>
      </c>
      <c r="F41" s="168" t="s">
        <v>7</v>
      </c>
      <c r="G41" s="168" t="s">
        <v>7</v>
      </c>
      <c r="H41" s="168" t="s">
        <v>7</v>
      </c>
      <c r="I41" s="168" t="s">
        <v>7</v>
      </c>
      <c r="J41" s="168" t="s">
        <v>7</v>
      </c>
      <c r="K41" s="168" t="s">
        <v>7</v>
      </c>
      <c r="L41" s="168" t="s">
        <v>7</v>
      </c>
      <c r="M41" s="168" t="s">
        <v>7</v>
      </c>
      <c r="N41" s="168" t="s">
        <v>7</v>
      </c>
      <c r="O41" s="168" t="s">
        <v>7</v>
      </c>
      <c r="P41" s="168" t="s">
        <v>7</v>
      </c>
      <c r="Q41" s="168" t="s">
        <v>7</v>
      </c>
      <c r="R41" s="168" t="s">
        <v>7</v>
      </c>
      <c r="S41" s="168" t="s">
        <v>7</v>
      </c>
      <c r="T41" s="168" t="s">
        <v>7</v>
      </c>
      <c r="U41" s="168" t="s">
        <v>7</v>
      </c>
      <c r="V41" s="332"/>
      <c r="W41" s="332"/>
      <c r="X41" s="332"/>
    </row>
    <row r="42" spans="2:24" ht="18.75" customHeight="1" x14ac:dyDescent="0.2">
      <c r="B42" s="420">
        <v>27</v>
      </c>
      <c r="C42" s="421" t="s">
        <v>612</v>
      </c>
      <c r="D42" s="168" t="s">
        <v>7</v>
      </c>
      <c r="E42" s="168" t="s">
        <v>7</v>
      </c>
      <c r="F42" s="168" t="s">
        <v>7</v>
      </c>
      <c r="G42" s="168" t="s">
        <v>7</v>
      </c>
      <c r="H42" s="168" t="s">
        <v>7</v>
      </c>
      <c r="I42" s="168" t="s">
        <v>7</v>
      </c>
      <c r="J42" s="168" t="s">
        <v>7</v>
      </c>
      <c r="K42" s="168" t="s">
        <v>7</v>
      </c>
      <c r="L42" s="168" t="s">
        <v>7</v>
      </c>
      <c r="M42" s="168" t="s">
        <v>7</v>
      </c>
      <c r="N42" s="168" t="s">
        <v>7</v>
      </c>
      <c r="O42" s="168" t="s">
        <v>7</v>
      </c>
      <c r="P42" s="168" t="s">
        <v>7</v>
      </c>
      <c r="Q42" s="168" t="s">
        <v>7</v>
      </c>
      <c r="R42" s="168" t="s">
        <v>7</v>
      </c>
      <c r="S42" s="168" t="s">
        <v>7</v>
      </c>
      <c r="T42" s="168" t="s">
        <v>7</v>
      </c>
      <c r="U42" s="168" t="s">
        <v>7</v>
      </c>
      <c r="V42" s="332"/>
      <c r="W42" s="332"/>
      <c r="X42" s="332"/>
    </row>
    <row r="43" spans="2:24" ht="18.75" customHeight="1" x14ac:dyDescent="0.2">
      <c r="B43" s="420">
        <v>28</v>
      </c>
      <c r="C43" s="421" t="s">
        <v>613</v>
      </c>
      <c r="D43" s="168" t="s">
        <v>7</v>
      </c>
      <c r="E43" s="168" t="s">
        <v>7</v>
      </c>
      <c r="F43" s="168" t="s">
        <v>7</v>
      </c>
      <c r="G43" s="168" t="s">
        <v>7</v>
      </c>
      <c r="H43" s="168" t="s">
        <v>7</v>
      </c>
      <c r="I43" s="168" t="s">
        <v>7</v>
      </c>
      <c r="J43" s="168" t="s">
        <v>7</v>
      </c>
      <c r="K43" s="168" t="s">
        <v>7</v>
      </c>
      <c r="L43" s="168" t="s">
        <v>7</v>
      </c>
      <c r="M43" s="168" t="s">
        <v>7</v>
      </c>
      <c r="N43" s="168" t="s">
        <v>7</v>
      </c>
      <c r="O43" s="168" t="s">
        <v>7</v>
      </c>
      <c r="P43" s="168" t="s">
        <v>7</v>
      </c>
      <c r="Q43" s="168" t="s">
        <v>7</v>
      </c>
      <c r="R43" s="168" t="s">
        <v>7</v>
      </c>
      <c r="S43" s="168" t="s">
        <v>7</v>
      </c>
      <c r="T43" s="168" t="s">
        <v>7</v>
      </c>
      <c r="U43" s="168" t="s">
        <v>7</v>
      </c>
      <c r="V43" s="332"/>
      <c r="W43" s="332"/>
      <c r="X43" s="332"/>
    </row>
    <row r="44" spans="2:24" ht="18.75" customHeight="1" x14ac:dyDescent="0.2">
      <c r="B44" s="420">
        <v>29</v>
      </c>
      <c r="C44" s="421" t="s">
        <v>614</v>
      </c>
      <c r="D44" s="168" t="s">
        <v>7</v>
      </c>
      <c r="E44" s="168" t="s">
        <v>7</v>
      </c>
      <c r="F44" s="168" t="s">
        <v>7</v>
      </c>
      <c r="G44" s="168" t="s">
        <v>7</v>
      </c>
      <c r="H44" s="168" t="s">
        <v>7</v>
      </c>
      <c r="I44" s="168" t="s">
        <v>7</v>
      </c>
      <c r="J44" s="168" t="s">
        <v>7</v>
      </c>
      <c r="K44" s="168" t="s">
        <v>7</v>
      </c>
      <c r="L44" s="168" t="s">
        <v>7</v>
      </c>
      <c r="M44" s="168" t="s">
        <v>7</v>
      </c>
      <c r="N44" s="168" t="s">
        <v>7</v>
      </c>
      <c r="O44" s="168" t="s">
        <v>7</v>
      </c>
      <c r="P44" s="168" t="s">
        <v>7</v>
      </c>
      <c r="Q44" s="168" t="s">
        <v>7</v>
      </c>
      <c r="R44" s="168" t="s">
        <v>7</v>
      </c>
      <c r="S44" s="168" t="s">
        <v>7</v>
      </c>
      <c r="T44" s="168" t="s">
        <v>7</v>
      </c>
      <c r="U44" s="168" t="s">
        <v>7</v>
      </c>
      <c r="V44" s="332"/>
      <c r="W44" s="332"/>
      <c r="X44" s="332"/>
    </row>
    <row r="45" spans="2:24" ht="18.75" customHeight="1" x14ac:dyDescent="0.2">
      <c r="B45" s="420">
        <v>30</v>
      </c>
      <c r="C45" s="421" t="s">
        <v>615</v>
      </c>
      <c r="D45" s="168" t="s">
        <v>7</v>
      </c>
      <c r="E45" s="168" t="s">
        <v>542</v>
      </c>
      <c r="F45" s="168" t="s">
        <v>542</v>
      </c>
      <c r="G45" s="168" t="s">
        <v>542</v>
      </c>
      <c r="H45" s="168" t="s">
        <v>574</v>
      </c>
      <c r="I45" s="168" t="s">
        <v>574</v>
      </c>
      <c r="J45" s="168" t="s">
        <v>574</v>
      </c>
      <c r="K45" s="168" t="s">
        <v>542</v>
      </c>
      <c r="L45" s="168" t="s">
        <v>542</v>
      </c>
      <c r="M45" s="168" t="s">
        <v>542</v>
      </c>
      <c r="N45" s="168" t="s">
        <v>542</v>
      </c>
      <c r="O45" s="168" t="s">
        <v>574</v>
      </c>
      <c r="P45" s="168" t="s">
        <v>574</v>
      </c>
      <c r="Q45" s="168" t="s">
        <v>574</v>
      </c>
      <c r="R45" s="168" t="s">
        <v>574</v>
      </c>
      <c r="S45" s="168" t="s">
        <v>574</v>
      </c>
      <c r="T45" s="168" t="s">
        <v>542</v>
      </c>
      <c r="U45" s="168" t="s">
        <v>574</v>
      </c>
      <c r="V45" s="332"/>
      <c r="W45" s="332"/>
      <c r="X45" s="332"/>
    </row>
    <row r="46" spans="2:24" ht="26.25" customHeight="1" x14ac:dyDescent="0.2">
      <c r="B46" s="420">
        <v>31</v>
      </c>
      <c r="C46" s="421" t="s">
        <v>616</v>
      </c>
      <c r="D46" s="168" t="s">
        <v>7</v>
      </c>
      <c r="E46" s="168" t="s">
        <v>617</v>
      </c>
      <c r="F46" s="168" t="s">
        <v>617</v>
      </c>
      <c r="G46" s="168" t="s">
        <v>617</v>
      </c>
      <c r="H46" s="168" t="s">
        <v>7</v>
      </c>
      <c r="I46" s="168" t="s">
        <v>7</v>
      </c>
      <c r="J46" s="168" t="s">
        <v>7</v>
      </c>
      <c r="K46" s="168" t="s">
        <v>618</v>
      </c>
      <c r="L46" s="168" t="s">
        <v>618</v>
      </c>
      <c r="M46" s="168" t="s">
        <v>618</v>
      </c>
      <c r="N46" s="168" t="s">
        <v>618</v>
      </c>
      <c r="O46" s="168" t="s">
        <v>7</v>
      </c>
      <c r="P46" s="168" t="s">
        <v>7</v>
      </c>
      <c r="Q46" s="168" t="s">
        <v>7</v>
      </c>
      <c r="R46" s="168" t="s">
        <v>7</v>
      </c>
      <c r="S46" s="168" t="s">
        <v>7</v>
      </c>
      <c r="T46" s="168" t="s">
        <v>619</v>
      </c>
      <c r="U46" s="168" t="s">
        <v>7</v>
      </c>
      <c r="V46" s="332"/>
      <c r="W46" s="332"/>
      <c r="X46" s="332"/>
    </row>
    <row r="47" spans="2:24" ht="18.75" customHeight="1" x14ac:dyDescent="0.2">
      <c r="B47" s="420">
        <v>32</v>
      </c>
      <c r="C47" s="421" t="s">
        <v>620</v>
      </c>
      <c r="D47" s="168" t="s">
        <v>7</v>
      </c>
      <c r="E47" s="168" t="s">
        <v>621</v>
      </c>
      <c r="F47" s="168" t="s">
        <v>621</v>
      </c>
      <c r="G47" s="168" t="s">
        <v>621</v>
      </c>
      <c r="H47" s="168" t="s">
        <v>7</v>
      </c>
      <c r="I47" s="168" t="s">
        <v>7</v>
      </c>
      <c r="J47" s="168" t="s">
        <v>7</v>
      </c>
      <c r="K47" s="168" t="s">
        <v>621</v>
      </c>
      <c r="L47" s="168" t="s">
        <v>621</v>
      </c>
      <c r="M47" s="168" t="s">
        <v>621</v>
      </c>
      <c r="N47" s="168" t="s">
        <v>621</v>
      </c>
      <c r="O47" s="168" t="s">
        <v>7</v>
      </c>
      <c r="P47" s="168" t="s">
        <v>7</v>
      </c>
      <c r="Q47" s="168" t="s">
        <v>7</v>
      </c>
      <c r="R47" s="168" t="s">
        <v>7</v>
      </c>
      <c r="S47" s="168" t="s">
        <v>7</v>
      </c>
      <c r="T47" s="168" t="s">
        <v>621</v>
      </c>
      <c r="U47" s="168" t="s">
        <v>7</v>
      </c>
      <c r="V47" s="332"/>
      <c r="W47" s="332"/>
      <c r="X47" s="332"/>
    </row>
    <row r="48" spans="2:24" ht="18.75" customHeight="1" x14ac:dyDescent="0.2">
      <c r="B48" s="420">
        <v>33</v>
      </c>
      <c r="C48" s="421" t="s">
        <v>622</v>
      </c>
      <c r="D48" s="168" t="s">
        <v>7</v>
      </c>
      <c r="E48" s="168" t="s">
        <v>623</v>
      </c>
      <c r="F48" s="168" t="s">
        <v>623</v>
      </c>
      <c r="G48" s="168" t="s">
        <v>623</v>
      </c>
      <c r="H48" s="168" t="s">
        <v>7</v>
      </c>
      <c r="I48" s="168" t="s">
        <v>7</v>
      </c>
      <c r="J48" s="168" t="s">
        <v>7</v>
      </c>
      <c r="K48" s="168" t="s">
        <v>623</v>
      </c>
      <c r="L48" s="168" t="s">
        <v>623</v>
      </c>
      <c r="M48" s="168" t="s">
        <v>623</v>
      </c>
      <c r="N48" s="168" t="s">
        <v>623</v>
      </c>
      <c r="O48" s="168" t="s">
        <v>7</v>
      </c>
      <c r="P48" s="168" t="s">
        <v>7</v>
      </c>
      <c r="Q48" s="168" t="s">
        <v>7</v>
      </c>
      <c r="R48" s="168" t="s">
        <v>7</v>
      </c>
      <c r="S48" s="168" t="s">
        <v>7</v>
      </c>
      <c r="T48" s="168" t="s">
        <v>623</v>
      </c>
      <c r="U48" s="168" t="s">
        <v>7</v>
      </c>
      <c r="V48" s="332"/>
      <c r="W48" s="332"/>
      <c r="X48" s="332"/>
    </row>
    <row r="49" spans="2:24" ht="39.75" customHeight="1" x14ac:dyDescent="0.2">
      <c r="B49" s="420">
        <v>34</v>
      </c>
      <c r="C49" s="421" t="s">
        <v>624</v>
      </c>
      <c r="D49" s="168" t="s">
        <v>7</v>
      </c>
      <c r="E49" s="168" t="s">
        <v>625</v>
      </c>
      <c r="F49" s="168" t="s">
        <v>625</v>
      </c>
      <c r="G49" s="168" t="s">
        <v>625</v>
      </c>
      <c r="H49" s="168" t="s">
        <v>7</v>
      </c>
      <c r="I49" s="168" t="s">
        <v>7</v>
      </c>
      <c r="J49" s="168" t="s">
        <v>7</v>
      </c>
      <c r="K49" s="168" t="s">
        <v>625</v>
      </c>
      <c r="L49" s="168" t="s">
        <v>625</v>
      </c>
      <c r="M49" s="168" t="s">
        <v>625</v>
      </c>
      <c r="N49" s="168" t="s">
        <v>625</v>
      </c>
      <c r="O49" s="168" t="s">
        <v>7</v>
      </c>
      <c r="P49" s="168" t="s">
        <v>7</v>
      </c>
      <c r="Q49" s="168" t="s">
        <v>7</v>
      </c>
      <c r="R49" s="168" t="s">
        <v>7</v>
      </c>
      <c r="S49" s="168" t="s">
        <v>7</v>
      </c>
      <c r="T49" s="168" t="s">
        <v>625</v>
      </c>
      <c r="U49" s="168" t="s">
        <v>7</v>
      </c>
      <c r="V49" s="332"/>
      <c r="W49" s="332"/>
      <c r="X49" s="332"/>
    </row>
    <row r="50" spans="2:24" ht="18.75" customHeight="1" x14ac:dyDescent="0.2">
      <c r="B50" s="427" t="s">
        <v>626</v>
      </c>
      <c r="C50" s="407" t="s">
        <v>627</v>
      </c>
      <c r="D50" s="168" t="s">
        <v>7</v>
      </c>
      <c r="E50" s="422" t="s">
        <v>628</v>
      </c>
      <c r="F50" s="422" t="s">
        <v>628</v>
      </c>
      <c r="G50" s="422" t="s">
        <v>628</v>
      </c>
      <c r="H50" s="422" t="s">
        <v>628</v>
      </c>
      <c r="I50" s="422" t="s">
        <v>628</v>
      </c>
      <c r="J50" s="422" t="s">
        <v>628</v>
      </c>
      <c r="K50" s="422" t="s">
        <v>628</v>
      </c>
      <c r="L50" s="422" t="s">
        <v>628</v>
      </c>
      <c r="M50" s="422" t="s">
        <v>628</v>
      </c>
      <c r="N50" s="422" t="s">
        <v>628</v>
      </c>
      <c r="O50" s="422" t="s">
        <v>628</v>
      </c>
      <c r="P50" s="422" t="s">
        <v>628</v>
      </c>
      <c r="Q50" s="422" t="s">
        <v>628</v>
      </c>
      <c r="R50" s="422" t="s">
        <v>628</v>
      </c>
      <c r="S50" s="422" t="s">
        <v>628</v>
      </c>
      <c r="T50" s="422" t="s">
        <v>628</v>
      </c>
      <c r="U50" s="422" t="s">
        <v>628</v>
      </c>
      <c r="V50" s="332"/>
      <c r="W50" s="332"/>
      <c r="X50" s="332"/>
    </row>
    <row r="51" spans="2:24" ht="18.75" customHeight="1" x14ac:dyDescent="0.2">
      <c r="B51" s="427" t="s">
        <v>629</v>
      </c>
      <c r="C51" s="407" t="s">
        <v>630</v>
      </c>
      <c r="D51" s="423">
        <v>1</v>
      </c>
      <c r="E51" s="422">
        <v>2</v>
      </c>
      <c r="F51" s="422">
        <v>2</v>
      </c>
      <c r="G51" s="422">
        <v>2</v>
      </c>
      <c r="H51" s="422">
        <v>3</v>
      </c>
      <c r="I51" s="422">
        <v>3</v>
      </c>
      <c r="J51" s="422">
        <v>3</v>
      </c>
      <c r="K51" s="422">
        <v>2</v>
      </c>
      <c r="L51" s="422">
        <v>2</v>
      </c>
      <c r="M51" s="422">
        <v>2</v>
      </c>
      <c r="N51" s="422">
        <v>2</v>
      </c>
      <c r="O51" s="422">
        <v>3</v>
      </c>
      <c r="P51" s="422">
        <v>3</v>
      </c>
      <c r="Q51" s="422">
        <v>3</v>
      </c>
      <c r="R51" s="422">
        <v>3</v>
      </c>
      <c r="S51" s="422">
        <v>3</v>
      </c>
      <c r="T51" s="422">
        <v>2</v>
      </c>
      <c r="U51" s="422">
        <v>3</v>
      </c>
      <c r="V51" s="332"/>
      <c r="W51" s="332"/>
      <c r="X51" s="332"/>
    </row>
    <row r="52" spans="2:24" ht="23.25" customHeight="1" x14ac:dyDescent="0.2">
      <c r="B52" s="420">
        <v>35</v>
      </c>
      <c r="C52" s="421" t="s">
        <v>631</v>
      </c>
      <c r="D52" s="168" t="s">
        <v>555</v>
      </c>
      <c r="E52" s="423" t="s">
        <v>291</v>
      </c>
      <c r="F52" s="423" t="s">
        <v>291</v>
      </c>
      <c r="G52" s="423" t="s">
        <v>291</v>
      </c>
      <c r="H52" s="423" t="s">
        <v>632</v>
      </c>
      <c r="I52" s="423" t="s">
        <v>632</v>
      </c>
      <c r="J52" s="423" t="s">
        <v>632</v>
      </c>
      <c r="K52" s="423" t="s">
        <v>291</v>
      </c>
      <c r="L52" s="423" t="s">
        <v>291</v>
      </c>
      <c r="M52" s="423" t="s">
        <v>291</v>
      </c>
      <c r="N52" s="423" t="s">
        <v>291</v>
      </c>
      <c r="O52" s="423" t="s">
        <v>632</v>
      </c>
      <c r="P52" s="423" t="s">
        <v>633</v>
      </c>
      <c r="Q52" s="423" t="s">
        <v>634</v>
      </c>
      <c r="R52" s="423" t="s">
        <v>634</v>
      </c>
      <c r="S52" s="423" t="s">
        <v>634</v>
      </c>
      <c r="T52" s="423" t="s">
        <v>291</v>
      </c>
      <c r="U52" s="423" t="s">
        <v>632</v>
      </c>
      <c r="V52" s="332"/>
      <c r="W52" s="332"/>
      <c r="X52" s="332"/>
    </row>
    <row r="53" spans="2:24" ht="18.75" customHeight="1" x14ac:dyDescent="0.2">
      <c r="B53" s="420">
        <v>36</v>
      </c>
      <c r="C53" s="421" t="s">
        <v>635</v>
      </c>
      <c r="D53" s="168" t="s">
        <v>574</v>
      </c>
      <c r="E53" s="168" t="s">
        <v>574</v>
      </c>
      <c r="F53" s="168" t="s">
        <v>574</v>
      </c>
      <c r="G53" s="168" t="s">
        <v>574</v>
      </c>
      <c r="H53" s="168" t="s">
        <v>574</v>
      </c>
      <c r="I53" s="168" t="s">
        <v>574</v>
      </c>
      <c r="J53" s="168" t="s">
        <v>574</v>
      </c>
      <c r="K53" s="168" t="s">
        <v>574</v>
      </c>
      <c r="L53" s="168" t="s">
        <v>574</v>
      </c>
      <c r="M53" s="168" t="s">
        <v>574</v>
      </c>
      <c r="N53" s="168" t="s">
        <v>574</v>
      </c>
      <c r="O53" s="168" t="s">
        <v>7</v>
      </c>
      <c r="P53" s="168" t="s">
        <v>7</v>
      </c>
      <c r="Q53" s="168" t="s">
        <v>7</v>
      </c>
      <c r="R53" s="168" t="s">
        <v>7</v>
      </c>
      <c r="S53" s="168" t="s">
        <v>7</v>
      </c>
      <c r="T53" s="168" t="s">
        <v>574</v>
      </c>
      <c r="U53" s="168" t="s">
        <v>574</v>
      </c>
      <c r="V53" s="332"/>
      <c r="W53" s="332"/>
      <c r="X53" s="332"/>
    </row>
    <row r="54" spans="2:24" ht="18.75" customHeight="1" x14ac:dyDescent="0.2">
      <c r="B54" s="420">
        <v>37</v>
      </c>
      <c r="C54" s="421" t="s">
        <v>636</v>
      </c>
      <c r="D54" s="168" t="s">
        <v>7</v>
      </c>
      <c r="E54" s="168" t="s">
        <v>7</v>
      </c>
      <c r="F54" s="168" t="s">
        <v>7</v>
      </c>
      <c r="G54" s="168" t="s">
        <v>7</v>
      </c>
      <c r="H54" s="168" t="s">
        <v>7</v>
      </c>
      <c r="I54" s="168" t="s">
        <v>7</v>
      </c>
      <c r="J54" s="168" t="s">
        <v>7</v>
      </c>
      <c r="K54" s="168" t="s">
        <v>7</v>
      </c>
      <c r="L54" s="168" t="s">
        <v>7</v>
      </c>
      <c r="M54" s="168" t="s">
        <v>7</v>
      </c>
      <c r="N54" s="168" t="s">
        <v>7</v>
      </c>
      <c r="O54" s="168" t="s">
        <v>7</v>
      </c>
      <c r="P54" s="168" t="s">
        <v>7</v>
      </c>
      <c r="Q54" s="168" t="s">
        <v>7</v>
      </c>
      <c r="R54" s="168" t="s">
        <v>7</v>
      </c>
      <c r="S54" s="168" t="s">
        <v>7</v>
      </c>
      <c r="T54" s="168" t="s">
        <v>7</v>
      </c>
      <c r="U54" s="168" t="s">
        <v>7</v>
      </c>
      <c r="V54" s="332"/>
      <c r="W54" s="332"/>
      <c r="X54" s="332"/>
    </row>
    <row r="55" spans="2:24" ht="18.75" customHeight="1" x14ac:dyDescent="0.2">
      <c r="B55" s="427" t="s">
        <v>637</v>
      </c>
      <c r="C55" s="407" t="s">
        <v>638</v>
      </c>
      <c r="D55" s="428" t="s">
        <v>639</v>
      </c>
      <c r="E55" s="428" t="s">
        <v>639</v>
      </c>
      <c r="F55" s="428" t="s">
        <v>639</v>
      </c>
      <c r="G55" s="428" t="s">
        <v>639</v>
      </c>
      <c r="H55" s="428" t="s">
        <v>639</v>
      </c>
      <c r="I55" s="428" t="s">
        <v>639</v>
      </c>
      <c r="J55" s="428" t="s">
        <v>639</v>
      </c>
      <c r="K55" s="428" t="s">
        <v>639</v>
      </c>
      <c r="L55" s="428" t="s">
        <v>639</v>
      </c>
      <c r="M55" s="428" t="s">
        <v>639</v>
      </c>
      <c r="N55" s="428" t="s">
        <v>639</v>
      </c>
      <c r="O55" s="428" t="s">
        <v>639</v>
      </c>
      <c r="P55" s="428" t="s">
        <v>639</v>
      </c>
      <c r="Q55" s="428" t="s">
        <v>639</v>
      </c>
      <c r="R55" s="428" t="s">
        <v>639</v>
      </c>
      <c r="S55" s="428" t="s">
        <v>639</v>
      </c>
      <c r="T55" s="428" t="s">
        <v>639</v>
      </c>
      <c r="U55" s="428" t="s">
        <v>639</v>
      </c>
      <c r="V55" s="332"/>
      <c r="W55" s="332"/>
      <c r="X55" s="332"/>
    </row>
    <row r="56" spans="2:24" ht="22.5" customHeight="1" x14ac:dyDescent="0.2">
      <c r="B56" s="332"/>
      <c r="C56" s="332"/>
      <c r="D56" s="380"/>
      <c r="E56" s="332"/>
      <c r="F56" s="332"/>
      <c r="G56" s="332"/>
      <c r="H56" s="332"/>
      <c r="I56" s="332"/>
      <c r="J56" s="332"/>
      <c r="K56" s="332"/>
      <c r="L56" s="332"/>
      <c r="M56" s="332"/>
      <c r="N56" s="332"/>
      <c r="O56" s="332"/>
      <c r="P56" s="332"/>
      <c r="Q56" s="332"/>
      <c r="R56" s="332"/>
      <c r="S56" s="332"/>
      <c r="T56" s="332"/>
      <c r="U56" s="332"/>
      <c r="V56" s="332"/>
      <c r="W56" s="332"/>
      <c r="X56" s="332"/>
    </row>
    <row r="57" spans="2:24" x14ac:dyDescent="0.2">
      <c r="B57" s="332"/>
      <c r="C57" s="332"/>
      <c r="D57" s="380"/>
      <c r="E57" s="332"/>
      <c r="F57" s="332"/>
      <c r="G57" s="332"/>
      <c r="H57" s="332"/>
      <c r="I57" s="332"/>
      <c r="J57" s="332"/>
      <c r="K57" s="332"/>
      <c r="L57" s="332"/>
      <c r="M57" s="332"/>
      <c r="N57" s="332"/>
      <c r="O57" s="332"/>
      <c r="P57" s="332"/>
      <c r="Q57" s="332"/>
      <c r="R57" s="332"/>
      <c r="S57" s="332"/>
      <c r="T57" s="332"/>
      <c r="U57" s="332"/>
      <c r="V57" s="332"/>
      <c r="W57" s="332"/>
      <c r="X57" s="332"/>
    </row>
  </sheetData>
  <sheetProtection algorithmName="SHA-512" hashValue="RTNtpnjsmW7GUxt7oTXv4LSIeqHnC7tMhfZRdBxl/+W8jIkpfRnqNyWgB4J26tk/MK2Yw+TX5o5aSWO0Wbq1jQ==" saltValue="1AWGWkGgCj615Qh+uSHVkA==" spinCount="100000" sheet="1" objects="1" scenarios="1"/>
  <mergeCells count="2">
    <mergeCell ref="B27:B28"/>
    <mergeCell ref="C27:C28"/>
  </mergeCells>
  <hyperlinks>
    <hyperlink ref="B2" location="Contents!A1" display="Back to contents page" xr:uid="{AE7AC29D-2F74-470D-BD9A-F1E802FF7546}"/>
    <hyperlink ref="D55" r:id="rId1" xr:uid="{3337AE0A-04A0-4823-9994-8C52E89D366E}"/>
    <hyperlink ref="E55:U55" r:id="rId2" display="https://nordictrustee.com/" xr:uid="{0AC93CBF-8D3D-4441-B0FA-3F093A13D6C2}"/>
  </hyperlinks>
  <pageMargins left="0.7" right="0.7" top="0.75" bottom="0.75" header="0.3" footer="0.3"/>
  <pageSetup paperSize="9" orientation="portrait" horizontalDpi="144" verticalDpi="144"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48C5-ED12-42A8-8C93-144F68F78D98}">
  <sheetPr codeName="Sheet15"/>
  <dimension ref="A1:S57"/>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1.140625" style="333" customWidth="1"/>
    <col min="4" max="16" width="18.5703125" style="333" customWidth="1"/>
    <col min="17" max="16384" width="9.140625" style="333"/>
  </cols>
  <sheetData>
    <row r="1" spans="1:19" ht="15" customHeight="1" x14ac:dyDescent="0.2">
      <c r="A1" s="332"/>
      <c r="B1" s="332"/>
      <c r="C1" s="332"/>
      <c r="D1" s="332"/>
      <c r="E1" s="332"/>
      <c r="F1" s="332"/>
      <c r="G1" s="332"/>
      <c r="H1" s="332"/>
      <c r="I1" s="332"/>
      <c r="J1" s="332"/>
      <c r="K1" s="332"/>
      <c r="L1" s="332"/>
      <c r="M1" s="332"/>
      <c r="N1" s="332"/>
      <c r="O1" s="332"/>
      <c r="P1" s="332"/>
      <c r="Q1" s="332"/>
      <c r="R1" s="332"/>
      <c r="S1" s="332"/>
    </row>
    <row r="2" spans="1:19" ht="15" customHeight="1" x14ac:dyDescent="0.2">
      <c r="A2" s="332"/>
      <c r="B2" s="200" t="s">
        <v>146</v>
      </c>
      <c r="C2" s="332"/>
      <c r="D2" s="332"/>
      <c r="E2" s="332"/>
      <c r="F2" s="332"/>
      <c r="G2" s="332"/>
      <c r="H2" s="332"/>
      <c r="I2" s="332"/>
      <c r="J2" s="332"/>
      <c r="K2" s="332"/>
      <c r="L2" s="332"/>
      <c r="M2" s="332"/>
      <c r="N2" s="332"/>
      <c r="O2" s="332"/>
      <c r="P2" s="332"/>
      <c r="Q2" s="332"/>
      <c r="R2" s="332"/>
      <c r="S2" s="332"/>
    </row>
    <row r="3" spans="1:19" ht="15" customHeight="1" x14ac:dyDescent="0.2">
      <c r="A3" s="332"/>
      <c r="B3" s="332"/>
      <c r="C3" s="332"/>
      <c r="D3" s="332"/>
      <c r="E3" s="332"/>
      <c r="F3" s="332"/>
      <c r="G3" s="332"/>
      <c r="H3" s="332"/>
      <c r="I3" s="332"/>
      <c r="J3" s="332"/>
      <c r="K3" s="332"/>
      <c r="L3" s="332"/>
      <c r="M3" s="332"/>
      <c r="N3" s="332"/>
      <c r="O3" s="332"/>
      <c r="P3" s="332"/>
      <c r="Q3" s="332"/>
      <c r="R3" s="332"/>
      <c r="S3" s="332"/>
    </row>
    <row r="4" spans="1:19" ht="18.75" customHeight="1" x14ac:dyDescent="0.35">
      <c r="A4" s="332"/>
      <c r="B4" s="4" t="s">
        <v>19</v>
      </c>
      <c r="C4" s="332"/>
      <c r="D4" s="332"/>
      <c r="E4" s="332"/>
      <c r="F4" s="332"/>
      <c r="G4" s="332"/>
      <c r="H4" s="332"/>
      <c r="I4" s="332"/>
      <c r="J4" s="332"/>
      <c r="K4" s="332"/>
      <c r="L4" s="332"/>
      <c r="M4" s="332"/>
      <c r="N4" s="332"/>
      <c r="O4" s="332"/>
      <c r="P4" s="332"/>
      <c r="Q4" s="332"/>
      <c r="R4" s="332"/>
      <c r="S4" s="332"/>
    </row>
    <row r="5" spans="1:19" ht="15" customHeight="1" x14ac:dyDescent="0.2">
      <c r="A5" s="332"/>
      <c r="B5" s="332"/>
      <c r="C5" s="332"/>
      <c r="D5" s="332"/>
      <c r="E5" s="332"/>
      <c r="F5" s="332"/>
      <c r="G5" s="332"/>
      <c r="H5" s="332"/>
      <c r="I5" s="332"/>
      <c r="J5" s="332"/>
      <c r="K5" s="332"/>
      <c r="L5" s="332"/>
      <c r="M5" s="332"/>
      <c r="N5" s="332"/>
      <c r="O5" s="332"/>
      <c r="P5" s="332"/>
      <c r="Q5" s="332"/>
      <c r="R5" s="332"/>
      <c r="S5" s="332"/>
    </row>
    <row r="6" spans="1:19" ht="15" customHeight="1" x14ac:dyDescent="0.2">
      <c r="A6" s="332"/>
      <c r="B6" s="332"/>
      <c r="C6" s="332"/>
      <c r="D6" s="332"/>
      <c r="E6" s="332"/>
      <c r="F6" s="332"/>
      <c r="G6" s="332"/>
      <c r="H6" s="332"/>
      <c r="I6" s="332"/>
      <c r="J6" s="332"/>
      <c r="K6" s="332"/>
      <c r="L6" s="332"/>
      <c r="M6" s="332"/>
      <c r="N6" s="332"/>
      <c r="O6" s="332"/>
      <c r="P6" s="332"/>
      <c r="Q6" s="332"/>
      <c r="R6" s="332"/>
      <c r="S6" s="332"/>
    </row>
    <row r="7" spans="1:19" ht="15" customHeight="1" x14ac:dyDescent="0.2">
      <c r="A7" s="332"/>
      <c r="B7" s="332"/>
      <c r="C7" s="332"/>
      <c r="D7" s="356" t="s">
        <v>149</v>
      </c>
      <c r="E7" s="356" t="s">
        <v>150</v>
      </c>
      <c r="F7" s="356" t="s">
        <v>151</v>
      </c>
      <c r="G7" s="356" t="s">
        <v>253</v>
      </c>
      <c r="H7" s="356" t="s">
        <v>254</v>
      </c>
      <c r="I7" s="356" t="s">
        <v>255</v>
      </c>
      <c r="J7" s="356" t="s">
        <v>256</v>
      </c>
      <c r="K7" s="356" t="s">
        <v>312</v>
      </c>
      <c r="L7" s="356" t="s">
        <v>640</v>
      </c>
      <c r="M7" s="356" t="s">
        <v>641</v>
      </c>
      <c r="N7" s="356" t="s">
        <v>642</v>
      </c>
      <c r="O7" s="356" t="s">
        <v>643</v>
      </c>
      <c r="P7" s="356" t="s">
        <v>644</v>
      </c>
      <c r="Q7" s="332"/>
      <c r="R7" s="332"/>
      <c r="S7" s="332"/>
    </row>
    <row r="8" spans="1:19" ht="15" customHeight="1" x14ac:dyDescent="0.2">
      <c r="A8" s="332"/>
      <c r="B8" s="332"/>
      <c r="C8" s="332"/>
      <c r="D8" s="745" t="s">
        <v>645</v>
      </c>
      <c r="E8" s="746"/>
      <c r="F8" s="745" t="s">
        <v>646</v>
      </c>
      <c r="G8" s="746"/>
      <c r="H8" s="743" t="s">
        <v>647</v>
      </c>
      <c r="I8" s="743" t="s">
        <v>648</v>
      </c>
      <c r="J8" s="745" t="s">
        <v>649</v>
      </c>
      <c r="K8" s="749"/>
      <c r="L8" s="749"/>
      <c r="M8" s="746"/>
      <c r="N8" s="743" t="s">
        <v>650</v>
      </c>
      <c r="O8" s="743" t="s">
        <v>651</v>
      </c>
      <c r="P8" s="743" t="s">
        <v>652</v>
      </c>
      <c r="Q8" s="332"/>
      <c r="R8" s="332"/>
      <c r="S8" s="332"/>
    </row>
    <row r="9" spans="1:19" ht="15" customHeight="1" x14ac:dyDescent="0.2">
      <c r="A9" s="332"/>
      <c r="B9" s="332"/>
      <c r="C9" s="332"/>
      <c r="D9" s="747"/>
      <c r="E9" s="748"/>
      <c r="F9" s="747"/>
      <c r="G9" s="748"/>
      <c r="H9" s="744"/>
      <c r="I9" s="744"/>
      <c r="J9" s="747"/>
      <c r="K9" s="750"/>
      <c r="L9" s="750"/>
      <c r="M9" s="751"/>
      <c r="N9" s="744"/>
      <c r="O9" s="744"/>
      <c r="P9" s="744"/>
      <c r="Q9" s="332"/>
      <c r="R9" s="332"/>
      <c r="S9" s="332"/>
    </row>
    <row r="10" spans="1:19" ht="90" customHeight="1" x14ac:dyDescent="0.2">
      <c r="A10" s="332"/>
      <c r="B10" s="332"/>
      <c r="C10" s="332"/>
      <c r="D10" s="429" t="s">
        <v>653</v>
      </c>
      <c r="E10" s="429" t="s">
        <v>654</v>
      </c>
      <c r="F10" s="429" t="s">
        <v>655</v>
      </c>
      <c r="G10" s="429" t="s">
        <v>656</v>
      </c>
      <c r="H10" s="744"/>
      <c r="I10" s="744"/>
      <c r="J10" s="430" t="s">
        <v>657</v>
      </c>
      <c r="K10" s="430" t="s">
        <v>646</v>
      </c>
      <c r="L10" s="430" t="s">
        <v>658</v>
      </c>
      <c r="M10" s="431" t="s">
        <v>659</v>
      </c>
      <c r="N10" s="744"/>
      <c r="O10" s="744"/>
      <c r="P10" s="744"/>
      <c r="Q10" s="332"/>
      <c r="R10" s="332"/>
      <c r="S10" s="332"/>
    </row>
    <row r="11" spans="1:19" ht="22.5" customHeight="1" x14ac:dyDescent="0.2">
      <c r="A11" s="332"/>
      <c r="B11" s="432" t="s">
        <v>660</v>
      </c>
      <c r="C11" s="412" t="s">
        <v>661</v>
      </c>
      <c r="D11" s="412"/>
      <c r="E11" s="412"/>
      <c r="F11" s="412"/>
      <c r="G11" s="412"/>
      <c r="H11" s="412"/>
      <c r="I11" s="412"/>
      <c r="J11" s="412"/>
      <c r="K11" s="412"/>
      <c r="L11" s="412"/>
      <c r="M11" s="412"/>
      <c r="N11" s="412"/>
      <c r="O11" s="412"/>
      <c r="P11" s="412"/>
      <c r="Q11" s="332"/>
      <c r="R11" s="332"/>
      <c r="S11" s="332"/>
    </row>
    <row r="12" spans="1:19" ht="22.5" customHeight="1" x14ac:dyDescent="0.2">
      <c r="A12" s="332"/>
      <c r="B12" s="433"/>
      <c r="C12" s="434" t="s">
        <v>662</v>
      </c>
      <c r="D12" s="435">
        <v>31334.002006570001</v>
      </c>
      <c r="E12" s="435">
        <v>131493.90569799999</v>
      </c>
      <c r="F12" s="435"/>
      <c r="G12" s="435"/>
      <c r="H12" s="435"/>
      <c r="I12" s="435">
        <v>155464.36710457</v>
      </c>
      <c r="J12" s="435">
        <v>4618.1985789600003</v>
      </c>
      <c r="K12" s="435"/>
      <c r="L12" s="435"/>
      <c r="M12" s="436">
        <v>4618.1985789599994</v>
      </c>
      <c r="N12" s="436">
        <v>57727.482236999997</v>
      </c>
      <c r="O12" s="437">
        <v>0.9907610675891072</v>
      </c>
      <c r="P12" s="438">
        <v>0.01</v>
      </c>
      <c r="Q12" s="332"/>
      <c r="R12" s="332"/>
      <c r="S12" s="332"/>
    </row>
    <row r="13" spans="1:19" ht="22.5" customHeight="1" x14ac:dyDescent="0.2">
      <c r="A13" s="332"/>
      <c r="B13" s="433"/>
      <c r="C13" s="434" t="s">
        <v>663</v>
      </c>
      <c r="D13" s="435"/>
      <c r="E13" s="435">
        <v>1.428E-3</v>
      </c>
      <c r="F13" s="435"/>
      <c r="G13" s="435"/>
      <c r="H13" s="435"/>
      <c r="I13" s="435">
        <v>1.428E-3</v>
      </c>
      <c r="J13" s="435">
        <v>2.192E-5</v>
      </c>
      <c r="K13" s="435"/>
      <c r="L13" s="435"/>
      <c r="M13" s="436">
        <v>2.192E-5</v>
      </c>
      <c r="N13" s="436">
        <v>2.7399999999999999E-4</v>
      </c>
      <c r="O13" s="437">
        <v>4.7025874332246506E-9</v>
      </c>
      <c r="P13" s="438">
        <v>5.0000000000000001E-3</v>
      </c>
      <c r="Q13" s="332"/>
      <c r="R13" s="332"/>
      <c r="S13" s="332"/>
    </row>
    <row r="14" spans="1:19" ht="22.5" customHeight="1" x14ac:dyDescent="0.2">
      <c r="A14" s="332"/>
      <c r="B14" s="433"/>
      <c r="C14" s="434" t="s">
        <v>664</v>
      </c>
      <c r="D14" s="435"/>
      <c r="E14" s="435">
        <v>7.4700000000000005E-4</v>
      </c>
      <c r="F14" s="435"/>
      <c r="G14" s="435"/>
      <c r="H14" s="435"/>
      <c r="I14" s="435">
        <v>7.4700000000000005E-4</v>
      </c>
      <c r="J14" s="435">
        <v>8.064E-5</v>
      </c>
      <c r="K14" s="435"/>
      <c r="L14" s="435"/>
      <c r="M14" s="436">
        <v>8.064E-5</v>
      </c>
      <c r="N14" s="436">
        <v>1.008E-3</v>
      </c>
      <c r="O14" s="437">
        <v>1.7300029681351998E-8</v>
      </c>
      <c r="P14" s="438">
        <v>5.0000000000000001E-3</v>
      </c>
      <c r="Q14" s="332"/>
      <c r="R14" s="332"/>
      <c r="S14" s="332"/>
    </row>
    <row r="15" spans="1:19" ht="22.5" customHeight="1" x14ac:dyDescent="0.2">
      <c r="A15" s="332"/>
      <c r="B15" s="433"/>
      <c r="C15" s="434" t="s">
        <v>665</v>
      </c>
      <c r="D15" s="435">
        <v>2.5579999999999999E-3</v>
      </c>
      <c r="E15" s="435"/>
      <c r="F15" s="435"/>
      <c r="G15" s="435"/>
      <c r="H15" s="435"/>
      <c r="I15" s="435">
        <v>2.5579999999999999E-3</v>
      </c>
      <c r="J15" s="435">
        <v>7.1599999999999992E-5</v>
      </c>
      <c r="K15" s="435"/>
      <c r="L15" s="435"/>
      <c r="M15" s="436">
        <v>7.1599999999999992E-5</v>
      </c>
      <c r="N15" s="436">
        <v>8.9499999999999996E-4</v>
      </c>
      <c r="O15" s="437">
        <v>1.5360641433343289E-8</v>
      </c>
      <c r="P15" s="438">
        <v>5.0000000000000001E-3</v>
      </c>
      <c r="Q15" s="332"/>
      <c r="R15" s="332"/>
      <c r="S15" s="332"/>
    </row>
    <row r="16" spans="1:19" ht="22.5" customHeight="1" x14ac:dyDescent="0.2">
      <c r="A16" s="332"/>
      <c r="B16" s="433"/>
      <c r="C16" s="434" t="s">
        <v>666</v>
      </c>
      <c r="D16" s="435">
        <v>1.36E-4</v>
      </c>
      <c r="E16" s="435">
        <v>1.312E-3</v>
      </c>
      <c r="F16" s="435"/>
      <c r="G16" s="435"/>
      <c r="H16" s="435"/>
      <c r="I16" s="435">
        <v>1.4480000000000001E-3</v>
      </c>
      <c r="J16" s="435">
        <v>8.8800000000000004E-5</v>
      </c>
      <c r="K16" s="435"/>
      <c r="L16" s="435"/>
      <c r="M16" s="436">
        <v>8.8800000000000004E-5</v>
      </c>
      <c r="N16" s="436">
        <v>1.1100000000000001E-3</v>
      </c>
      <c r="O16" s="437">
        <v>1.9050627922917378E-8</v>
      </c>
      <c r="P16" s="438">
        <v>0.01</v>
      </c>
      <c r="Q16" s="332"/>
      <c r="R16" s="332"/>
      <c r="S16" s="332"/>
    </row>
    <row r="17" spans="1:19" ht="22.5" customHeight="1" x14ac:dyDescent="0.2">
      <c r="A17" s="332"/>
      <c r="B17" s="433"/>
      <c r="C17" s="439" t="s">
        <v>1602</v>
      </c>
      <c r="D17" s="435">
        <v>152.450658</v>
      </c>
      <c r="E17" s="435">
        <v>0.12603300000000001</v>
      </c>
      <c r="F17" s="435">
        <v>7.9281162300000005</v>
      </c>
      <c r="G17" s="435"/>
      <c r="H17" s="435"/>
      <c r="I17" s="435">
        <v>160.50011022999999</v>
      </c>
      <c r="J17" s="435">
        <v>6.4441873599999999</v>
      </c>
      <c r="K17" s="435">
        <v>6.4067690400000004</v>
      </c>
      <c r="L17" s="435"/>
      <c r="M17" s="436">
        <v>12.850956400000001</v>
      </c>
      <c r="N17" s="436">
        <v>160.636955</v>
      </c>
      <c r="O17" s="437">
        <v>2.7569683426805608E-3</v>
      </c>
      <c r="P17" s="438">
        <v>0.01</v>
      </c>
      <c r="Q17" s="332"/>
      <c r="R17" s="332"/>
      <c r="S17" s="332"/>
    </row>
    <row r="18" spans="1:19" ht="22.5" customHeight="1" x14ac:dyDescent="0.2">
      <c r="A18" s="332"/>
      <c r="B18" s="433"/>
      <c r="C18" s="439" t="s">
        <v>667</v>
      </c>
      <c r="D18" s="435">
        <v>3656.5812989999999</v>
      </c>
      <c r="E18" s="435">
        <v>24.097451</v>
      </c>
      <c r="F18" s="435"/>
      <c r="G18" s="435"/>
      <c r="H18" s="435"/>
      <c r="I18" s="435">
        <v>3680.673499</v>
      </c>
      <c r="J18" s="435">
        <v>30.213880719999999</v>
      </c>
      <c r="K18" s="435"/>
      <c r="L18" s="435"/>
      <c r="M18" s="436">
        <v>30.213880720000002</v>
      </c>
      <c r="N18" s="436">
        <v>377.67350900000002</v>
      </c>
      <c r="O18" s="437">
        <v>6.4819076543257553E-3</v>
      </c>
      <c r="P18" s="438">
        <v>0</v>
      </c>
      <c r="Q18" s="332"/>
      <c r="R18" s="332"/>
      <c r="S18" s="332"/>
    </row>
    <row r="19" spans="1:19" ht="22.5" customHeight="1" x14ac:dyDescent="0.2">
      <c r="A19" s="332"/>
      <c r="B19" s="440">
        <v>20</v>
      </c>
      <c r="C19" s="441" t="s">
        <v>185</v>
      </c>
      <c r="D19" s="442">
        <v>35143.036657570003</v>
      </c>
      <c r="E19" s="442">
        <v>131518.13266900001</v>
      </c>
      <c r="F19" s="442">
        <v>7.9281162300000005</v>
      </c>
      <c r="G19" s="442"/>
      <c r="H19" s="442"/>
      <c r="I19" s="442">
        <v>159305.54689480001</v>
      </c>
      <c r="J19" s="442">
        <v>4654.8569100000013</v>
      </c>
      <c r="K19" s="442">
        <v>6.4067690400000004</v>
      </c>
      <c r="L19" s="442"/>
      <c r="M19" s="436">
        <v>4661.2636790399993</v>
      </c>
      <c r="N19" s="443">
        <v>58265.795987999991</v>
      </c>
      <c r="O19" s="444">
        <v>1</v>
      </c>
      <c r="P19" s="445"/>
      <c r="Q19" s="332"/>
      <c r="R19" s="332"/>
      <c r="S19" s="332"/>
    </row>
    <row r="20" spans="1:19" ht="22.5" customHeight="1" x14ac:dyDescent="0.2">
      <c r="A20" s="332"/>
      <c r="B20" s="332"/>
      <c r="C20" s="332"/>
      <c r="D20" s="332"/>
      <c r="E20" s="332"/>
      <c r="F20" s="332"/>
      <c r="G20" s="332"/>
      <c r="H20" s="332"/>
      <c r="I20" s="332"/>
      <c r="J20" s="332"/>
      <c r="K20" s="332"/>
      <c r="L20" s="332"/>
      <c r="M20" s="332"/>
      <c r="N20" s="332"/>
      <c r="O20" s="332"/>
      <c r="P20" s="332"/>
      <c r="Q20" s="332"/>
      <c r="R20" s="332"/>
      <c r="S20" s="332"/>
    </row>
    <row r="21" spans="1:19" x14ac:dyDescent="0.2">
      <c r="A21" s="332"/>
      <c r="B21" s="332"/>
      <c r="C21" s="332"/>
      <c r="D21" s="332"/>
      <c r="E21" s="332"/>
      <c r="F21" s="332"/>
      <c r="G21" s="332"/>
      <c r="H21" s="332"/>
      <c r="I21" s="332"/>
      <c r="J21" s="332"/>
      <c r="K21" s="332"/>
      <c r="L21" s="332"/>
      <c r="M21" s="332"/>
      <c r="N21" s="332"/>
      <c r="O21" s="332"/>
      <c r="P21" s="332"/>
      <c r="Q21" s="332"/>
      <c r="R21" s="332"/>
      <c r="S21" s="332"/>
    </row>
    <row r="22" spans="1:19" x14ac:dyDescent="0.2">
      <c r="A22" s="332"/>
      <c r="B22" s="332"/>
      <c r="C22" s="332"/>
      <c r="D22" s="332"/>
      <c r="E22" s="332"/>
      <c r="F22" s="332"/>
      <c r="G22" s="332"/>
      <c r="H22" s="332"/>
      <c r="I22" s="332"/>
      <c r="J22" s="332"/>
      <c r="K22" s="332"/>
      <c r="L22" s="332"/>
      <c r="M22" s="332"/>
      <c r="N22" s="332"/>
      <c r="O22" s="332"/>
      <c r="P22" s="332"/>
      <c r="Q22" s="332"/>
      <c r="R22" s="332"/>
      <c r="S22" s="332"/>
    </row>
    <row r="23" spans="1:19" x14ac:dyDescent="0.2">
      <c r="A23" s="332"/>
      <c r="B23" s="332"/>
      <c r="C23" s="332"/>
      <c r="D23" s="332"/>
      <c r="E23" s="332"/>
      <c r="F23" s="332"/>
      <c r="G23" s="332"/>
      <c r="H23" s="332"/>
      <c r="I23" s="332"/>
      <c r="J23" s="332"/>
      <c r="K23" s="332"/>
      <c r="L23" s="332"/>
      <c r="M23" s="332"/>
      <c r="N23" s="446"/>
      <c r="O23" s="332"/>
      <c r="P23" s="332"/>
      <c r="Q23" s="332"/>
      <c r="R23" s="332"/>
      <c r="S23" s="332"/>
    </row>
    <row r="24" spans="1:19" x14ac:dyDescent="0.2">
      <c r="A24" s="332"/>
      <c r="B24" s="332"/>
      <c r="C24" s="332"/>
      <c r="D24" s="332"/>
      <c r="E24" s="332"/>
      <c r="F24" s="332"/>
      <c r="G24" s="332"/>
      <c r="H24" s="332"/>
      <c r="I24" s="332"/>
      <c r="J24" s="332"/>
      <c r="K24" s="332"/>
      <c r="L24" s="332"/>
      <c r="M24" s="332"/>
      <c r="N24" s="332"/>
      <c r="O24" s="332"/>
      <c r="P24" s="332"/>
      <c r="Q24" s="332"/>
      <c r="R24" s="332"/>
      <c r="S24" s="332"/>
    </row>
    <row r="25" spans="1:19" x14ac:dyDescent="0.2">
      <c r="A25" s="332"/>
      <c r="B25" s="332"/>
      <c r="C25" s="332"/>
      <c r="D25" s="332"/>
      <c r="E25" s="332"/>
      <c r="F25" s="332"/>
      <c r="G25" s="332"/>
      <c r="H25" s="332"/>
      <c r="I25" s="332"/>
      <c r="J25" s="332"/>
      <c r="K25" s="332"/>
      <c r="L25" s="332"/>
      <c r="M25" s="332"/>
      <c r="N25" s="447"/>
      <c r="O25" s="332"/>
      <c r="P25" s="332"/>
      <c r="Q25" s="332"/>
      <c r="R25" s="332"/>
      <c r="S25" s="332"/>
    </row>
    <row r="26" spans="1:19" x14ac:dyDescent="0.2">
      <c r="A26" s="332"/>
      <c r="B26" s="332"/>
      <c r="C26" s="332"/>
      <c r="D26" s="332"/>
      <c r="E26" s="332"/>
      <c r="F26" s="332"/>
      <c r="G26" s="332"/>
      <c r="H26" s="332"/>
      <c r="I26" s="332"/>
      <c r="J26" s="332"/>
      <c r="K26" s="332"/>
      <c r="L26" s="332"/>
      <c r="M26" s="332"/>
      <c r="N26" s="332"/>
      <c r="O26" s="332"/>
      <c r="P26" s="332"/>
      <c r="Q26" s="332"/>
      <c r="R26" s="332"/>
      <c r="S26" s="332"/>
    </row>
    <row r="27" spans="1:19" x14ac:dyDescent="0.2">
      <c r="A27" s="332"/>
      <c r="B27" s="332"/>
      <c r="C27" s="332"/>
      <c r="D27" s="332"/>
      <c r="E27" s="332"/>
      <c r="F27" s="332"/>
      <c r="G27" s="332"/>
      <c r="H27" s="332"/>
      <c r="I27" s="332"/>
      <c r="J27" s="332"/>
      <c r="K27" s="332"/>
      <c r="L27" s="332"/>
      <c r="M27" s="332"/>
      <c r="N27" s="332"/>
      <c r="O27" s="332"/>
      <c r="P27" s="332"/>
      <c r="Q27" s="332"/>
      <c r="R27" s="332"/>
      <c r="S27" s="332"/>
    </row>
    <row r="28" spans="1:19" x14ac:dyDescent="0.2">
      <c r="A28" s="332"/>
      <c r="B28" s="332"/>
      <c r="C28" s="332"/>
      <c r="D28" s="332"/>
      <c r="E28" s="332"/>
      <c r="F28" s="332"/>
      <c r="G28" s="332"/>
      <c r="H28" s="332"/>
      <c r="I28" s="332"/>
      <c r="J28" s="332"/>
      <c r="K28" s="332"/>
      <c r="L28" s="332"/>
      <c r="M28" s="332"/>
      <c r="N28" s="332"/>
      <c r="O28" s="332"/>
      <c r="P28" s="332"/>
      <c r="Q28" s="332"/>
      <c r="R28" s="332"/>
      <c r="S28" s="332"/>
    </row>
    <row r="29" spans="1:19" x14ac:dyDescent="0.2">
      <c r="A29" s="332"/>
      <c r="B29" s="332"/>
      <c r="C29" s="332"/>
      <c r="D29" s="332"/>
      <c r="E29" s="332"/>
      <c r="F29" s="332"/>
      <c r="G29" s="332"/>
      <c r="H29" s="332"/>
      <c r="I29" s="332"/>
      <c r="J29" s="332"/>
      <c r="K29" s="332"/>
      <c r="L29" s="332"/>
      <c r="M29" s="332"/>
      <c r="N29" s="332"/>
      <c r="O29" s="332"/>
      <c r="P29" s="332"/>
      <c r="Q29" s="332"/>
      <c r="R29" s="332"/>
      <c r="S29" s="332"/>
    </row>
    <row r="30" spans="1:19" x14ac:dyDescent="0.2">
      <c r="A30" s="332"/>
      <c r="B30" s="332"/>
      <c r="C30" s="332"/>
      <c r="D30" s="332"/>
      <c r="E30" s="332"/>
      <c r="F30" s="332"/>
      <c r="G30" s="332"/>
      <c r="H30" s="332"/>
      <c r="I30" s="332"/>
      <c r="J30" s="332"/>
      <c r="K30" s="332"/>
      <c r="L30" s="332"/>
      <c r="M30" s="332"/>
      <c r="N30" s="332"/>
      <c r="O30" s="332"/>
      <c r="P30" s="332"/>
      <c r="Q30" s="332"/>
      <c r="R30" s="332"/>
      <c r="S30" s="332"/>
    </row>
    <row r="31" spans="1:19" x14ac:dyDescent="0.2">
      <c r="A31" s="332"/>
      <c r="B31" s="332"/>
      <c r="C31" s="332"/>
      <c r="D31" s="332"/>
      <c r="E31" s="332"/>
      <c r="F31" s="332"/>
      <c r="G31" s="332"/>
      <c r="H31" s="332"/>
      <c r="I31" s="332"/>
      <c r="J31" s="332"/>
      <c r="K31" s="332"/>
      <c r="L31" s="332"/>
      <c r="M31" s="332"/>
      <c r="N31" s="332"/>
      <c r="O31" s="332"/>
      <c r="P31" s="332"/>
      <c r="Q31" s="332"/>
      <c r="R31" s="332"/>
      <c r="S31" s="332"/>
    </row>
    <row r="32" spans="1:19" x14ac:dyDescent="0.2">
      <c r="A32" s="332"/>
      <c r="B32" s="332"/>
      <c r="C32" s="332"/>
      <c r="D32" s="332"/>
      <c r="E32" s="332"/>
      <c r="F32" s="332"/>
      <c r="G32" s="332"/>
      <c r="H32" s="332"/>
      <c r="I32" s="332"/>
      <c r="J32" s="332"/>
      <c r="K32" s="332"/>
      <c r="L32" s="332"/>
      <c r="M32" s="332"/>
      <c r="N32" s="332"/>
      <c r="O32" s="332"/>
      <c r="P32" s="332"/>
      <c r="Q32" s="332"/>
      <c r="R32" s="332"/>
      <c r="S32" s="332"/>
    </row>
    <row r="33" spans="1:19" x14ac:dyDescent="0.2">
      <c r="A33" s="332"/>
      <c r="B33" s="332"/>
      <c r="C33" s="332"/>
      <c r="D33" s="332"/>
      <c r="E33" s="332"/>
      <c r="F33" s="332"/>
      <c r="G33" s="332"/>
      <c r="H33" s="332"/>
      <c r="I33" s="332"/>
      <c r="J33" s="332"/>
      <c r="K33" s="332"/>
      <c r="L33" s="332"/>
      <c r="M33" s="332"/>
      <c r="N33" s="332"/>
      <c r="O33" s="332"/>
      <c r="P33" s="332"/>
      <c r="Q33" s="332"/>
      <c r="R33" s="332"/>
      <c r="S33" s="332"/>
    </row>
    <row r="34" spans="1:19" x14ac:dyDescent="0.2">
      <c r="A34" s="332"/>
      <c r="B34" s="332"/>
      <c r="C34" s="332"/>
      <c r="D34" s="332"/>
      <c r="E34" s="332"/>
      <c r="F34" s="332"/>
      <c r="G34" s="332"/>
      <c r="H34" s="332"/>
      <c r="I34" s="332"/>
      <c r="J34" s="332"/>
      <c r="K34" s="332"/>
      <c r="L34" s="332"/>
      <c r="M34" s="332"/>
      <c r="N34" s="332"/>
      <c r="O34" s="332"/>
      <c r="P34" s="332"/>
      <c r="Q34" s="332"/>
      <c r="R34" s="332"/>
      <c r="S34" s="332"/>
    </row>
    <row r="35" spans="1:19" x14ac:dyDescent="0.2">
      <c r="A35" s="332"/>
      <c r="B35" s="332"/>
      <c r="C35" s="332"/>
      <c r="D35" s="332"/>
      <c r="E35" s="332"/>
      <c r="F35" s="332"/>
      <c r="G35" s="332"/>
      <c r="H35" s="332"/>
      <c r="I35" s="332"/>
      <c r="J35" s="332"/>
      <c r="K35" s="332"/>
      <c r="L35" s="332"/>
      <c r="M35" s="332"/>
      <c r="N35" s="332"/>
      <c r="O35" s="332"/>
      <c r="P35" s="332"/>
      <c r="Q35" s="332"/>
      <c r="R35" s="332"/>
      <c r="S35" s="332"/>
    </row>
    <row r="36" spans="1:19" x14ac:dyDescent="0.2">
      <c r="A36" s="332"/>
      <c r="B36" s="332"/>
      <c r="C36" s="332"/>
      <c r="D36" s="332"/>
      <c r="E36" s="332"/>
      <c r="F36" s="332"/>
      <c r="G36" s="332"/>
      <c r="H36" s="332"/>
      <c r="I36" s="332"/>
      <c r="J36" s="332"/>
      <c r="K36" s="332"/>
      <c r="L36" s="332"/>
      <c r="M36" s="332"/>
      <c r="N36" s="332"/>
      <c r="O36" s="332"/>
      <c r="P36" s="332"/>
      <c r="Q36" s="332"/>
      <c r="R36" s="332"/>
      <c r="S36" s="332"/>
    </row>
    <row r="37" spans="1:19" x14ac:dyDescent="0.2">
      <c r="A37" s="332"/>
      <c r="B37" s="332"/>
      <c r="C37" s="332"/>
      <c r="D37" s="332"/>
      <c r="E37" s="332"/>
      <c r="F37" s="332"/>
      <c r="G37" s="332"/>
      <c r="H37" s="332"/>
      <c r="I37" s="332"/>
      <c r="J37" s="332"/>
      <c r="K37" s="332"/>
      <c r="L37" s="332"/>
      <c r="M37" s="332"/>
      <c r="N37" s="332"/>
      <c r="O37" s="332"/>
      <c r="P37" s="332"/>
      <c r="Q37" s="332"/>
      <c r="R37" s="332"/>
      <c r="S37" s="332"/>
    </row>
    <row r="38" spans="1:19" x14ac:dyDescent="0.2">
      <c r="A38" s="332"/>
      <c r="B38" s="332"/>
      <c r="C38" s="332"/>
      <c r="D38" s="332"/>
      <c r="E38" s="332"/>
      <c r="F38" s="332"/>
      <c r="G38" s="332"/>
      <c r="H38" s="332"/>
      <c r="I38" s="332"/>
      <c r="J38" s="332"/>
      <c r="K38" s="332"/>
      <c r="L38" s="332"/>
      <c r="M38" s="332"/>
      <c r="N38" s="332"/>
      <c r="O38" s="332"/>
      <c r="P38" s="332"/>
      <c r="Q38" s="332"/>
      <c r="R38" s="332"/>
      <c r="S38" s="332"/>
    </row>
    <row r="39" spans="1:19" x14ac:dyDescent="0.2">
      <c r="A39" s="332"/>
      <c r="B39" s="332"/>
      <c r="C39" s="332"/>
      <c r="D39" s="332"/>
      <c r="E39" s="332"/>
      <c r="F39" s="332"/>
      <c r="G39" s="332"/>
      <c r="H39" s="332"/>
      <c r="I39" s="332"/>
      <c r="J39" s="332"/>
      <c r="K39" s="332"/>
      <c r="L39" s="332"/>
      <c r="M39" s="332"/>
      <c r="N39" s="332"/>
      <c r="O39" s="332"/>
      <c r="P39" s="332"/>
      <c r="Q39" s="332"/>
      <c r="R39" s="332"/>
      <c r="S39" s="332"/>
    </row>
    <row r="40" spans="1:19" x14ac:dyDescent="0.2">
      <c r="A40" s="332"/>
      <c r="B40" s="332"/>
      <c r="C40" s="332"/>
      <c r="D40" s="332"/>
      <c r="E40" s="332"/>
      <c r="F40" s="332"/>
      <c r="G40" s="332"/>
      <c r="H40" s="332"/>
      <c r="I40" s="332"/>
      <c r="J40" s="332"/>
      <c r="K40" s="332"/>
      <c r="L40" s="332"/>
      <c r="M40" s="332"/>
      <c r="N40" s="332"/>
      <c r="O40" s="332"/>
      <c r="P40" s="332"/>
      <c r="Q40" s="332"/>
      <c r="R40" s="332"/>
      <c r="S40" s="332"/>
    </row>
    <row r="41" spans="1:19" x14ac:dyDescent="0.2">
      <c r="A41" s="332"/>
      <c r="B41" s="332"/>
      <c r="C41" s="332"/>
      <c r="D41" s="332"/>
      <c r="E41" s="332"/>
      <c r="F41" s="332"/>
      <c r="G41" s="332"/>
      <c r="H41" s="332"/>
      <c r="I41" s="332"/>
      <c r="J41" s="332"/>
      <c r="K41" s="332"/>
      <c r="L41" s="332"/>
      <c r="M41" s="332"/>
      <c r="N41" s="332"/>
      <c r="O41" s="332"/>
      <c r="P41" s="332"/>
      <c r="Q41" s="332"/>
      <c r="R41" s="332"/>
      <c r="S41" s="332"/>
    </row>
    <row r="42" spans="1:19" x14ac:dyDescent="0.2">
      <c r="A42" s="332"/>
      <c r="B42" s="332"/>
      <c r="C42" s="332"/>
      <c r="D42" s="332"/>
      <c r="E42" s="332"/>
      <c r="F42" s="332"/>
      <c r="G42" s="332"/>
      <c r="H42" s="332"/>
      <c r="I42" s="332"/>
      <c r="J42" s="332"/>
      <c r="K42" s="332"/>
      <c r="L42" s="332"/>
      <c r="M42" s="332"/>
      <c r="N42" s="332"/>
      <c r="O42" s="332"/>
      <c r="P42" s="332"/>
      <c r="Q42" s="332"/>
      <c r="R42" s="332"/>
      <c r="S42" s="332"/>
    </row>
    <row r="43" spans="1:19" x14ac:dyDescent="0.2">
      <c r="A43" s="332"/>
      <c r="B43" s="332"/>
      <c r="C43" s="332"/>
      <c r="D43" s="332"/>
      <c r="E43" s="332"/>
      <c r="F43" s="332"/>
      <c r="G43" s="332"/>
      <c r="H43" s="332"/>
      <c r="I43" s="332"/>
      <c r="J43" s="332"/>
      <c r="K43" s="332"/>
      <c r="L43" s="332"/>
      <c r="M43" s="332"/>
      <c r="N43" s="332"/>
      <c r="O43" s="332"/>
      <c r="P43" s="332"/>
      <c r="Q43" s="332"/>
      <c r="R43" s="332"/>
      <c r="S43" s="332"/>
    </row>
    <row r="44" spans="1:19" x14ac:dyDescent="0.2">
      <c r="A44" s="332"/>
      <c r="B44" s="332"/>
      <c r="C44" s="332"/>
      <c r="D44" s="332"/>
      <c r="E44" s="332"/>
      <c r="F44" s="332"/>
      <c r="G44" s="332"/>
      <c r="H44" s="332"/>
      <c r="I44" s="332"/>
      <c r="J44" s="332"/>
      <c r="K44" s="332"/>
      <c r="L44" s="332"/>
      <c r="M44" s="332"/>
      <c r="N44" s="332"/>
      <c r="O44" s="332"/>
      <c r="P44" s="332"/>
      <c r="Q44" s="332"/>
      <c r="R44" s="332"/>
      <c r="S44" s="332"/>
    </row>
    <row r="45" spans="1:19" x14ac:dyDescent="0.2">
      <c r="A45" s="332"/>
      <c r="B45" s="332"/>
      <c r="C45" s="332"/>
      <c r="D45" s="332"/>
      <c r="E45" s="332"/>
      <c r="F45" s="332"/>
      <c r="G45" s="332"/>
      <c r="H45" s="332"/>
      <c r="I45" s="332"/>
      <c r="J45" s="332"/>
      <c r="K45" s="332"/>
      <c r="L45" s="332"/>
      <c r="M45" s="332"/>
      <c r="N45" s="332"/>
      <c r="O45" s="332"/>
      <c r="P45" s="332"/>
      <c r="Q45" s="332"/>
      <c r="R45" s="332"/>
      <c r="S45" s="332"/>
    </row>
    <row r="46" spans="1:19" x14ac:dyDescent="0.2">
      <c r="A46" s="332"/>
      <c r="B46" s="332"/>
      <c r="C46" s="332"/>
      <c r="D46" s="332"/>
      <c r="E46" s="332"/>
      <c r="F46" s="332"/>
      <c r="G46" s="332"/>
      <c r="H46" s="332"/>
      <c r="I46" s="332"/>
      <c r="J46" s="332"/>
      <c r="K46" s="332"/>
      <c r="L46" s="332"/>
      <c r="M46" s="332"/>
      <c r="N46" s="332"/>
      <c r="O46" s="332"/>
      <c r="P46" s="332"/>
      <c r="Q46" s="332"/>
      <c r="R46" s="332"/>
      <c r="S46" s="332"/>
    </row>
    <row r="47" spans="1:19" x14ac:dyDescent="0.2">
      <c r="A47" s="332"/>
      <c r="B47" s="332"/>
      <c r="C47" s="332"/>
      <c r="D47" s="332"/>
      <c r="E47" s="332"/>
      <c r="F47" s="332"/>
      <c r="G47" s="332"/>
      <c r="H47" s="332"/>
      <c r="I47" s="332"/>
      <c r="J47" s="332"/>
      <c r="K47" s="332"/>
      <c r="L47" s="332"/>
      <c r="M47" s="332"/>
      <c r="N47" s="332"/>
      <c r="O47" s="332"/>
      <c r="P47" s="332"/>
      <c r="Q47" s="332"/>
      <c r="R47" s="332"/>
      <c r="S47" s="332"/>
    </row>
    <row r="48" spans="1:19" x14ac:dyDescent="0.2">
      <c r="A48" s="332"/>
      <c r="B48" s="332"/>
      <c r="C48" s="332"/>
      <c r="D48" s="332"/>
      <c r="E48" s="332"/>
      <c r="F48" s="332"/>
      <c r="G48" s="332"/>
      <c r="H48" s="332"/>
      <c r="I48" s="332"/>
      <c r="J48" s="332"/>
      <c r="K48" s="332"/>
      <c r="L48" s="332"/>
      <c r="M48" s="332"/>
      <c r="N48" s="332"/>
      <c r="O48" s="332"/>
      <c r="P48" s="332"/>
      <c r="Q48" s="332"/>
      <c r="R48" s="332"/>
      <c r="S48" s="332"/>
    </row>
    <row r="49" spans="1:19" x14ac:dyDescent="0.2">
      <c r="A49" s="332"/>
      <c r="B49" s="332"/>
      <c r="C49" s="332"/>
      <c r="D49" s="332"/>
      <c r="E49" s="332"/>
      <c r="F49" s="332"/>
      <c r="G49" s="332"/>
      <c r="H49" s="332"/>
      <c r="I49" s="332"/>
      <c r="J49" s="332"/>
      <c r="K49" s="332"/>
      <c r="L49" s="332"/>
      <c r="M49" s="332"/>
      <c r="N49" s="332"/>
      <c r="O49" s="332"/>
      <c r="P49" s="332"/>
      <c r="Q49" s="332"/>
      <c r="R49" s="332"/>
      <c r="S49" s="332"/>
    </row>
    <row r="50" spans="1:19" x14ac:dyDescent="0.2">
      <c r="A50" s="332"/>
      <c r="B50" s="332"/>
      <c r="C50" s="332"/>
      <c r="D50" s="332"/>
      <c r="E50" s="332"/>
      <c r="F50" s="332"/>
      <c r="G50" s="332"/>
      <c r="H50" s="332"/>
      <c r="I50" s="332"/>
      <c r="J50" s="332"/>
      <c r="K50" s="332"/>
      <c r="L50" s="332"/>
      <c r="M50" s="332"/>
      <c r="N50" s="332"/>
      <c r="O50" s="332"/>
      <c r="P50" s="332"/>
      <c r="Q50" s="332"/>
      <c r="R50" s="332"/>
      <c r="S50" s="332"/>
    </row>
    <row r="51" spans="1:19" x14ac:dyDescent="0.2">
      <c r="A51" s="332"/>
      <c r="B51" s="332"/>
      <c r="C51" s="332"/>
      <c r="D51" s="332"/>
      <c r="E51" s="332"/>
      <c r="F51" s="332"/>
      <c r="G51" s="332"/>
      <c r="H51" s="332"/>
      <c r="I51" s="332"/>
      <c r="J51" s="332"/>
      <c r="K51" s="332"/>
      <c r="L51" s="332"/>
      <c r="M51" s="332"/>
      <c r="N51" s="332"/>
      <c r="O51" s="332"/>
      <c r="P51" s="332"/>
      <c r="Q51" s="332"/>
      <c r="R51" s="332"/>
      <c r="S51" s="332"/>
    </row>
    <row r="52" spans="1:19" x14ac:dyDescent="0.2">
      <c r="A52" s="332"/>
      <c r="B52" s="332"/>
      <c r="C52" s="332"/>
      <c r="D52" s="332"/>
      <c r="E52" s="332"/>
      <c r="F52" s="332"/>
      <c r="G52" s="332"/>
      <c r="H52" s="332"/>
      <c r="I52" s="332"/>
      <c r="J52" s="332"/>
      <c r="K52" s="332"/>
      <c r="L52" s="332"/>
      <c r="M52" s="332"/>
      <c r="N52" s="332"/>
      <c r="O52" s="332"/>
      <c r="P52" s="332"/>
      <c r="Q52" s="332"/>
      <c r="R52" s="332"/>
      <c r="S52" s="332"/>
    </row>
    <row r="53" spans="1:19" x14ac:dyDescent="0.2">
      <c r="A53" s="332"/>
      <c r="B53" s="332"/>
      <c r="C53" s="332"/>
      <c r="D53" s="332"/>
      <c r="E53" s="332"/>
      <c r="F53" s="332"/>
      <c r="G53" s="332"/>
      <c r="H53" s="332"/>
      <c r="I53" s="332"/>
      <c r="J53" s="332"/>
      <c r="K53" s="332"/>
      <c r="L53" s="332"/>
      <c r="M53" s="332"/>
      <c r="N53" s="332"/>
      <c r="O53" s="332"/>
      <c r="P53" s="332"/>
      <c r="Q53" s="332"/>
      <c r="R53" s="332"/>
      <c r="S53" s="332"/>
    </row>
    <row r="54" spans="1:19" x14ac:dyDescent="0.2">
      <c r="A54" s="332"/>
      <c r="B54" s="332"/>
      <c r="C54" s="332"/>
      <c r="D54" s="332"/>
      <c r="E54" s="332"/>
      <c r="F54" s="332"/>
      <c r="G54" s="332"/>
      <c r="H54" s="332"/>
      <c r="I54" s="332"/>
      <c r="J54" s="332"/>
      <c r="K54" s="332"/>
      <c r="L54" s="332"/>
      <c r="M54" s="332"/>
      <c r="N54" s="332"/>
      <c r="O54" s="332"/>
      <c r="P54" s="332"/>
      <c r="Q54" s="332"/>
      <c r="R54" s="332"/>
      <c r="S54" s="332"/>
    </row>
    <row r="55" spans="1:19" x14ac:dyDescent="0.2">
      <c r="A55" s="332"/>
      <c r="B55" s="332"/>
      <c r="C55" s="332"/>
      <c r="D55" s="332"/>
      <c r="E55" s="332"/>
      <c r="F55" s="332"/>
      <c r="G55" s="332"/>
      <c r="H55" s="332"/>
      <c r="I55" s="332"/>
      <c r="J55" s="332"/>
      <c r="K55" s="332"/>
      <c r="L55" s="332"/>
      <c r="M55" s="332"/>
      <c r="N55" s="332"/>
      <c r="O55" s="332"/>
      <c r="P55" s="332"/>
      <c r="Q55" s="332"/>
      <c r="R55" s="332"/>
      <c r="S55" s="332"/>
    </row>
    <row r="56" spans="1:19" x14ac:dyDescent="0.2">
      <c r="A56" s="332"/>
      <c r="B56" s="332"/>
      <c r="C56" s="332"/>
      <c r="D56" s="332"/>
      <c r="E56" s="332"/>
      <c r="F56" s="332"/>
      <c r="G56" s="332"/>
      <c r="H56" s="332"/>
      <c r="I56" s="332"/>
      <c r="J56" s="332"/>
      <c r="K56" s="332"/>
      <c r="L56" s="332"/>
      <c r="M56" s="332"/>
      <c r="N56" s="332"/>
      <c r="O56" s="332"/>
      <c r="P56" s="332"/>
      <c r="Q56" s="332"/>
      <c r="R56" s="332"/>
      <c r="S56" s="332"/>
    </row>
    <row r="57" spans="1:19" x14ac:dyDescent="0.2">
      <c r="A57" s="332"/>
      <c r="B57" s="332"/>
      <c r="C57" s="332"/>
      <c r="D57" s="332"/>
      <c r="E57" s="332"/>
      <c r="F57" s="332"/>
      <c r="G57" s="332"/>
      <c r="H57" s="332"/>
      <c r="I57" s="332"/>
      <c r="J57" s="332"/>
      <c r="K57" s="332"/>
      <c r="L57" s="332"/>
      <c r="M57" s="332"/>
      <c r="N57" s="332"/>
      <c r="O57" s="332"/>
      <c r="P57" s="332"/>
      <c r="Q57" s="332"/>
      <c r="R57" s="332"/>
      <c r="S57" s="332"/>
    </row>
  </sheetData>
  <mergeCells count="8">
    <mergeCell ref="O8:O10"/>
    <mergeCell ref="P8:P10"/>
    <mergeCell ref="D8:E9"/>
    <mergeCell ref="F8:G9"/>
    <mergeCell ref="H8:H10"/>
    <mergeCell ref="I8:I10"/>
    <mergeCell ref="J8:M9"/>
    <mergeCell ref="N8:N10"/>
  </mergeCells>
  <conditionalFormatting sqref="D12:N16">
    <cfRule type="cellIs" dxfId="6" priority="5" stopIfTrue="1" operator="lessThan">
      <formula>0</formula>
    </cfRule>
  </conditionalFormatting>
  <hyperlinks>
    <hyperlink ref="B2" location="Contents!A1" display="Back to contents page" xr:uid="{D526D7F9-0BD6-4B94-924A-B19698085D69}"/>
  </hyperlinks>
  <pageMargins left="0.7" right="0.7" top="0.75" bottom="0.75" header="0.3" footer="0.3"/>
  <pageSetup paperSize="9" orientation="portrait" horizontalDpi="144" verticalDpi="144" r:id="rId1"/>
  <ignoredErrors>
    <ignoredError sqref="B11"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8B719-0401-45F6-9E7A-3D07B075A2A7}">
  <sheetPr codeName="Sheet16"/>
  <dimension ref="B1:D11"/>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4" width="14.28515625" style="333" customWidth="1"/>
    <col min="5" max="16384" width="9.140625" style="333"/>
  </cols>
  <sheetData>
    <row r="1" spans="2:4" ht="15" customHeight="1" x14ac:dyDescent="0.2">
      <c r="B1" s="332"/>
      <c r="C1" s="332"/>
      <c r="D1" s="332"/>
    </row>
    <row r="2" spans="2:4" ht="15" customHeight="1" x14ac:dyDescent="0.2">
      <c r="B2" s="200" t="s">
        <v>146</v>
      </c>
      <c r="C2" s="332"/>
      <c r="D2" s="332"/>
    </row>
    <row r="3" spans="2:4" ht="15" customHeight="1" x14ac:dyDescent="0.2">
      <c r="B3" s="332"/>
      <c r="C3" s="332"/>
      <c r="D3" s="332"/>
    </row>
    <row r="4" spans="2:4" ht="18.75" customHeight="1" x14ac:dyDescent="0.35">
      <c r="B4" s="4" t="s">
        <v>21</v>
      </c>
      <c r="C4" s="332"/>
      <c r="D4" s="332"/>
    </row>
    <row r="5" spans="2:4" ht="15" customHeight="1" x14ac:dyDescent="0.2">
      <c r="B5" s="332"/>
      <c r="C5" s="332"/>
      <c r="D5" s="332"/>
    </row>
    <row r="6" spans="2:4" ht="15" customHeight="1" x14ac:dyDescent="0.2">
      <c r="B6" s="332"/>
      <c r="C6" s="332"/>
      <c r="D6" s="332"/>
    </row>
    <row r="7" spans="2:4" ht="15" customHeight="1" x14ac:dyDescent="0.2">
      <c r="B7" s="332"/>
      <c r="C7" s="332"/>
      <c r="D7" s="356" t="s">
        <v>149</v>
      </c>
    </row>
    <row r="8" spans="2:4" ht="22.5" customHeight="1" x14ac:dyDescent="0.2">
      <c r="B8" s="432">
        <v>1</v>
      </c>
      <c r="C8" s="448" t="s">
        <v>668</v>
      </c>
      <c r="D8" s="449">
        <v>68588.384537000005</v>
      </c>
    </row>
    <row r="9" spans="2:4" ht="22.5" customHeight="1" x14ac:dyDescent="0.2">
      <c r="B9" s="432">
        <v>2</v>
      </c>
      <c r="C9" s="448" t="s">
        <v>669</v>
      </c>
      <c r="D9" s="450">
        <v>0.01</v>
      </c>
    </row>
    <row r="10" spans="2:4" ht="22.5" customHeight="1" x14ac:dyDescent="0.2">
      <c r="B10" s="432">
        <v>3</v>
      </c>
      <c r="C10" s="448" t="s">
        <v>670</v>
      </c>
      <c r="D10" s="449">
        <f>D8*D9</f>
        <v>685.88384537000002</v>
      </c>
    </row>
    <row r="11" spans="2:4" ht="22.5" customHeight="1" x14ac:dyDescent="0.2">
      <c r="B11" s="332"/>
      <c r="C11" s="332"/>
      <c r="D11" s="332"/>
    </row>
  </sheetData>
  <conditionalFormatting sqref="D8:D10">
    <cfRule type="cellIs" dxfId="5" priority="1" stopIfTrue="1" operator="lessThan">
      <formula>0</formula>
    </cfRule>
  </conditionalFormatting>
  <hyperlinks>
    <hyperlink ref="B2" location="Contents!A1" display="Back to contents page" xr:uid="{EF8B346C-7931-4395-9192-C9E3D570667D}"/>
  </hyperlinks>
  <pageMargins left="0.7" right="0.7" top="0.75" bottom="0.75" header="0.3" footer="0.3"/>
  <pageSetup paperSize="9" orientation="portrait" horizontalDpi="144" verticalDpi="144" r:id="rId1"/>
  <ignoredErrors>
    <ignoredError sqref="D10" unlocked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FA668-AF86-4737-821A-DF8C7B5728FD}">
  <sheetPr codeName="Sheet17"/>
  <dimension ref="B1:E24"/>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4" width="17.140625" style="333" customWidth="1"/>
    <col min="5" max="16384" width="9.140625" style="333"/>
  </cols>
  <sheetData>
    <row r="1" spans="2:5" ht="15" customHeight="1" x14ac:dyDescent="0.2">
      <c r="B1" s="332"/>
      <c r="C1" s="332"/>
      <c r="D1" s="332"/>
      <c r="E1" s="332"/>
    </row>
    <row r="2" spans="2:5" ht="15" customHeight="1" x14ac:dyDescent="0.2">
      <c r="B2" s="200" t="s">
        <v>146</v>
      </c>
      <c r="C2" s="332"/>
      <c r="D2" s="332"/>
      <c r="E2" s="332"/>
    </row>
    <row r="3" spans="2:5" ht="15" customHeight="1" x14ac:dyDescent="0.2">
      <c r="B3" s="332"/>
      <c r="C3" s="332"/>
      <c r="D3" s="332"/>
      <c r="E3" s="332"/>
    </row>
    <row r="4" spans="2:5" ht="18.75" customHeight="1" x14ac:dyDescent="0.35">
      <c r="B4" s="4" t="s">
        <v>23</v>
      </c>
      <c r="C4" s="332"/>
      <c r="D4" s="332"/>
      <c r="E4" s="332"/>
    </row>
    <row r="5" spans="2:5" ht="15" customHeight="1" x14ac:dyDescent="0.2">
      <c r="B5" s="332"/>
      <c r="C5" s="332"/>
      <c r="D5" s="332"/>
      <c r="E5" s="332"/>
    </row>
    <row r="6" spans="2:5" ht="15" customHeight="1" x14ac:dyDescent="0.2">
      <c r="B6" s="332"/>
      <c r="C6" s="332"/>
      <c r="D6" s="332"/>
      <c r="E6" s="332"/>
    </row>
    <row r="7" spans="2:5" ht="15" customHeight="1" x14ac:dyDescent="0.2">
      <c r="B7" s="451"/>
      <c r="C7" s="451"/>
      <c r="D7" s="452" t="s">
        <v>149</v>
      </c>
      <c r="E7" s="332"/>
    </row>
    <row r="8" spans="2:5" ht="22.5" customHeight="1" x14ac:dyDescent="0.2">
      <c r="B8" s="451"/>
      <c r="C8" s="451"/>
      <c r="D8" s="453" t="s">
        <v>671</v>
      </c>
      <c r="E8" s="332"/>
    </row>
    <row r="9" spans="2:5" ht="26.25" customHeight="1" x14ac:dyDescent="0.2">
      <c r="B9" s="420">
        <v>1</v>
      </c>
      <c r="C9" s="423" t="s">
        <v>672</v>
      </c>
      <c r="D9" s="402">
        <v>117298</v>
      </c>
      <c r="E9" s="332"/>
    </row>
    <row r="10" spans="2:5" ht="26.25" customHeight="1" x14ac:dyDescent="0.2">
      <c r="B10" s="420">
        <v>2</v>
      </c>
      <c r="C10" s="423" t="s">
        <v>673</v>
      </c>
      <c r="D10" s="454"/>
      <c r="E10" s="332"/>
    </row>
    <row r="11" spans="2:5" ht="26.25" customHeight="1" x14ac:dyDescent="0.2">
      <c r="B11" s="420">
        <v>3</v>
      </c>
      <c r="C11" s="423" t="s">
        <v>674</v>
      </c>
      <c r="D11" s="455"/>
      <c r="E11" s="332"/>
    </row>
    <row r="12" spans="2:5" ht="26.25" customHeight="1" x14ac:dyDescent="0.2">
      <c r="B12" s="420">
        <v>4</v>
      </c>
      <c r="C12" s="423" t="s">
        <v>675</v>
      </c>
      <c r="D12" s="455"/>
      <c r="E12" s="332"/>
    </row>
    <row r="13" spans="2:5" ht="26.25" customHeight="1" x14ac:dyDescent="0.2">
      <c r="B13" s="420">
        <v>5</v>
      </c>
      <c r="C13" s="403" t="s">
        <v>676</v>
      </c>
      <c r="D13" s="455"/>
      <c r="E13" s="332"/>
    </row>
    <row r="14" spans="2:5" ht="26.25" customHeight="1" x14ac:dyDescent="0.2">
      <c r="B14" s="420">
        <v>6</v>
      </c>
      <c r="C14" s="423" t="s">
        <v>677</v>
      </c>
      <c r="D14" s="456"/>
      <c r="E14" s="332"/>
    </row>
    <row r="15" spans="2:5" ht="26.25" customHeight="1" x14ac:dyDescent="0.2">
      <c r="B15" s="420">
        <v>7</v>
      </c>
      <c r="C15" s="423" t="s">
        <v>678</v>
      </c>
      <c r="D15" s="457"/>
      <c r="E15" s="332"/>
    </row>
    <row r="16" spans="2:5" ht="26.25" customHeight="1" x14ac:dyDescent="0.2">
      <c r="B16" s="420">
        <v>8</v>
      </c>
      <c r="C16" s="423" t="s">
        <v>679</v>
      </c>
      <c r="D16" s="363">
        <v>-1443.826243</v>
      </c>
      <c r="E16" s="332"/>
    </row>
    <row r="17" spans="2:4" ht="26.25" customHeight="1" x14ac:dyDescent="0.2">
      <c r="B17" s="420">
        <v>9</v>
      </c>
      <c r="C17" s="423" t="s">
        <v>680</v>
      </c>
      <c r="D17" s="455"/>
    </row>
    <row r="18" spans="2:4" ht="26.25" customHeight="1" x14ac:dyDescent="0.2">
      <c r="B18" s="420">
        <v>10</v>
      </c>
      <c r="C18" s="423" t="s">
        <v>681</v>
      </c>
      <c r="D18" s="363">
        <v>3907.8267700000001</v>
      </c>
    </row>
    <row r="19" spans="2:4" ht="26.25" customHeight="1" x14ac:dyDescent="0.2">
      <c r="B19" s="420">
        <v>11</v>
      </c>
      <c r="C19" s="403" t="s">
        <v>682</v>
      </c>
      <c r="D19" s="458">
        <v>-38.413367999999998</v>
      </c>
    </row>
    <row r="20" spans="2:4" ht="26.25" customHeight="1" x14ac:dyDescent="0.2">
      <c r="B20" s="420" t="s">
        <v>683</v>
      </c>
      <c r="C20" s="403" t="s">
        <v>684</v>
      </c>
      <c r="D20" s="459"/>
    </row>
    <row r="21" spans="2:4" ht="26.25" customHeight="1" x14ac:dyDescent="0.2">
      <c r="B21" s="420" t="s">
        <v>685</v>
      </c>
      <c r="C21" s="403" t="s">
        <v>686</v>
      </c>
      <c r="D21" s="459"/>
    </row>
    <row r="22" spans="2:4" ht="26.25" customHeight="1" x14ac:dyDescent="0.2">
      <c r="B22" s="420">
        <v>12</v>
      </c>
      <c r="C22" s="423" t="s">
        <v>687</v>
      </c>
      <c r="D22" s="460">
        <f>D23-D9-D10-D11-D12-D13-D14-D15-D16-D17-D18-D19-D20-D21</f>
        <v>51110.391037000016</v>
      </c>
    </row>
    <row r="23" spans="2:4" ht="26.25" customHeight="1" x14ac:dyDescent="0.2">
      <c r="B23" s="461">
        <v>13</v>
      </c>
      <c r="C23" s="462" t="s">
        <v>222</v>
      </c>
      <c r="D23" s="463">
        <v>170833.97819600001</v>
      </c>
    </row>
    <row r="24" spans="2:4" ht="22.5" customHeight="1" x14ac:dyDescent="0.2">
      <c r="B24" s="332"/>
      <c r="C24" s="332"/>
      <c r="D24" s="332"/>
    </row>
  </sheetData>
  <sheetProtection algorithmName="SHA-512" hashValue="xilbB+MHZfpWkUjqbJUIc2VvPIofPFFUwIwZxZBosx3H8JG+EV++i6yCpHCeYewF3p/JJ2DVFv0Uzb+xHtCH0A==" saltValue="U3yp9ukUo23+4VaESiC4yw==" spinCount="100000" sheet="1" objects="1" scenarios="1"/>
  <hyperlinks>
    <hyperlink ref="B2" location="Contents!A1" display="Back to contents page" xr:uid="{5C638190-6135-43CD-863A-CFA498FF2352}"/>
  </hyperlinks>
  <pageMargins left="0.7" right="0.7" top="0.75" bottom="0.75" header="0.3" footer="0.3"/>
  <pageSetup paperSize="9" orientation="portrait"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E860C-9651-41DD-9902-E1C69AA0AEEC}">
  <sheetPr codeName="Sheet18"/>
  <dimension ref="B1:E74"/>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5" width="17.140625" style="333" customWidth="1"/>
    <col min="6" max="16384" width="9.140625" style="333"/>
  </cols>
  <sheetData>
    <row r="1" spans="2:5" ht="15" customHeight="1" x14ac:dyDescent="0.2">
      <c r="B1" s="332"/>
      <c r="C1" s="332"/>
      <c r="D1" s="332"/>
      <c r="E1" s="332"/>
    </row>
    <row r="2" spans="2:5" ht="15" customHeight="1" x14ac:dyDescent="0.2">
      <c r="B2" s="200" t="s">
        <v>146</v>
      </c>
      <c r="C2" s="332"/>
      <c r="D2" s="332"/>
      <c r="E2" s="332"/>
    </row>
    <row r="3" spans="2:5" ht="15" customHeight="1" x14ac:dyDescent="0.2">
      <c r="B3" s="332"/>
      <c r="C3" s="332"/>
      <c r="D3" s="332"/>
      <c r="E3" s="332"/>
    </row>
    <row r="4" spans="2:5" ht="18.75" customHeight="1" x14ac:dyDescent="0.35">
      <c r="B4" s="4" t="s">
        <v>25</v>
      </c>
      <c r="C4" s="332"/>
      <c r="D4" s="332"/>
      <c r="E4" s="332"/>
    </row>
    <row r="5" spans="2:5" ht="15" customHeight="1" x14ac:dyDescent="0.2">
      <c r="B5" s="332"/>
      <c r="C5" s="332"/>
      <c r="D5" s="332"/>
      <c r="E5" s="332"/>
    </row>
    <row r="6" spans="2:5" ht="15" customHeight="1" x14ac:dyDescent="0.2">
      <c r="B6" s="332"/>
      <c r="C6" s="332"/>
      <c r="D6" s="332"/>
      <c r="E6" s="332"/>
    </row>
    <row r="7" spans="2:5" ht="15" customHeight="1" x14ac:dyDescent="0.2">
      <c r="B7" s="464"/>
      <c r="C7" s="465"/>
      <c r="D7" s="755" t="s">
        <v>688</v>
      </c>
      <c r="E7" s="755"/>
    </row>
    <row r="8" spans="2:5" ht="15" customHeight="1" x14ac:dyDescent="0.2">
      <c r="B8" s="756"/>
      <c r="C8" s="757"/>
      <c r="D8" s="466" t="s">
        <v>149</v>
      </c>
      <c r="E8" s="466" t="s">
        <v>150</v>
      </c>
    </row>
    <row r="9" spans="2:5" ht="15" customHeight="1" x14ac:dyDescent="0.2">
      <c r="B9" s="758"/>
      <c r="C9" s="759"/>
      <c r="D9" s="467">
        <v>44196</v>
      </c>
      <c r="E9" s="467">
        <v>43830</v>
      </c>
    </row>
    <row r="10" spans="2:5" ht="15" customHeight="1" x14ac:dyDescent="0.2">
      <c r="B10" s="752" t="s">
        <v>689</v>
      </c>
      <c r="C10" s="753"/>
      <c r="D10" s="753"/>
      <c r="E10" s="754"/>
    </row>
    <row r="11" spans="2:5" ht="37.5" customHeight="1" x14ac:dyDescent="0.2">
      <c r="B11" s="466">
        <v>1</v>
      </c>
      <c r="C11" s="403" t="s">
        <v>690</v>
      </c>
      <c r="D11" s="468">
        <v>164298.210468</v>
      </c>
      <c r="E11" s="468">
        <v>154646.08729504002</v>
      </c>
    </row>
    <row r="12" spans="2:5" ht="37.5" customHeight="1" x14ac:dyDescent="0.2">
      <c r="B12" s="382">
        <v>2</v>
      </c>
      <c r="C12" s="403" t="s">
        <v>691</v>
      </c>
      <c r="D12" s="459"/>
      <c r="E12" s="468"/>
    </row>
    <row r="13" spans="2:5" ht="37.5" customHeight="1" x14ac:dyDescent="0.2">
      <c r="B13" s="382">
        <v>3</v>
      </c>
      <c r="C13" s="403" t="s">
        <v>692</v>
      </c>
      <c r="D13" s="459"/>
      <c r="E13" s="468"/>
    </row>
    <row r="14" spans="2:5" ht="37.5" customHeight="1" x14ac:dyDescent="0.2">
      <c r="B14" s="382">
        <v>4</v>
      </c>
      <c r="C14" s="403" t="s">
        <v>693</v>
      </c>
      <c r="D14" s="459"/>
      <c r="E14" s="468"/>
    </row>
    <row r="15" spans="2:5" ht="37.5" customHeight="1" x14ac:dyDescent="0.2">
      <c r="B15" s="382">
        <v>5</v>
      </c>
      <c r="C15" s="469" t="s">
        <v>694</v>
      </c>
      <c r="D15" s="470"/>
      <c r="E15" s="468"/>
    </row>
    <row r="16" spans="2:5" ht="37.5" customHeight="1" x14ac:dyDescent="0.2">
      <c r="B16" s="466">
        <v>6</v>
      </c>
      <c r="C16" s="403" t="s">
        <v>695</v>
      </c>
      <c r="D16" s="468">
        <v>-38.413367999999998</v>
      </c>
      <c r="E16" s="468">
        <v>-161.95267699999999</v>
      </c>
    </row>
    <row r="17" spans="2:5" ht="37.5" customHeight="1" x14ac:dyDescent="0.2">
      <c r="B17" s="404">
        <v>7</v>
      </c>
      <c r="C17" s="471" t="s">
        <v>696</v>
      </c>
      <c r="D17" s="472">
        <f>D11+D16</f>
        <v>164259.7971</v>
      </c>
      <c r="E17" s="472">
        <f>E11+E16</f>
        <v>154484.13461804003</v>
      </c>
    </row>
    <row r="18" spans="2:5" ht="15" customHeight="1" x14ac:dyDescent="0.2">
      <c r="B18" s="752" t="s">
        <v>697</v>
      </c>
      <c r="C18" s="753"/>
      <c r="D18" s="753"/>
      <c r="E18" s="754"/>
    </row>
    <row r="19" spans="2:5" ht="37.5" customHeight="1" x14ac:dyDescent="0.2">
      <c r="B19" s="427">
        <v>8</v>
      </c>
      <c r="C19" s="473" t="s">
        <v>698</v>
      </c>
      <c r="D19" s="474">
        <v>1856.418584</v>
      </c>
      <c r="E19" s="474">
        <v>1636.7811770000001</v>
      </c>
    </row>
    <row r="20" spans="2:5" ht="37.5" customHeight="1" x14ac:dyDescent="0.2">
      <c r="B20" s="427" t="s">
        <v>699</v>
      </c>
      <c r="C20" s="394" t="s">
        <v>700</v>
      </c>
      <c r="D20" s="475"/>
      <c r="E20" s="475"/>
    </row>
    <row r="21" spans="2:5" ht="37.5" customHeight="1" x14ac:dyDescent="0.2">
      <c r="B21" s="427">
        <v>9</v>
      </c>
      <c r="C21" s="403" t="s">
        <v>701</v>
      </c>
      <c r="D21" s="475">
        <v>809.935742</v>
      </c>
      <c r="E21" s="475">
        <v>906.89866600000005</v>
      </c>
    </row>
    <row r="22" spans="2:5" ht="37.5" customHeight="1" x14ac:dyDescent="0.2">
      <c r="B22" s="427" t="s">
        <v>558</v>
      </c>
      <c r="C22" s="476" t="s">
        <v>702</v>
      </c>
      <c r="D22" s="454"/>
      <c r="E22" s="454"/>
    </row>
    <row r="23" spans="2:5" ht="37.5" customHeight="1" x14ac:dyDescent="0.2">
      <c r="B23" s="427" t="s">
        <v>561</v>
      </c>
      <c r="C23" s="476" t="s">
        <v>703</v>
      </c>
      <c r="D23" s="454"/>
      <c r="E23" s="454"/>
    </row>
    <row r="24" spans="2:5" ht="37.5" customHeight="1" x14ac:dyDescent="0.2">
      <c r="B24" s="477">
        <v>10</v>
      </c>
      <c r="C24" s="478" t="s">
        <v>704</v>
      </c>
      <c r="D24" s="457"/>
      <c r="E24" s="454"/>
    </row>
    <row r="25" spans="2:5" ht="37.5" customHeight="1" x14ac:dyDescent="0.2">
      <c r="B25" s="477" t="s">
        <v>705</v>
      </c>
      <c r="C25" s="479" t="s">
        <v>706</v>
      </c>
      <c r="D25" s="457"/>
      <c r="E25" s="454"/>
    </row>
    <row r="26" spans="2:5" ht="37.5" customHeight="1" x14ac:dyDescent="0.2">
      <c r="B26" s="477" t="s">
        <v>707</v>
      </c>
      <c r="C26" s="479" t="s">
        <v>708</v>
      </c>
      <c r="D26" s="457"/>
      <c r="E26" s="454"/>
    </row>
    <row r="27" spans="2:5" ht="37.5" customHeight="1" x14ac:dyDescent="0.2">
      <c r="B27" s="427">
        <v>11</v>
      </c>
      <c r="C27" s="403" t="s">
        <v>709</v>
      </c>
      <c r="D27" s="454"/>
      <c r="E27" s="454"/>
    </row>
    <row r="28" spans="2:5" ht="37.5" customHeight="1" x14ac:dyDescent="0.2">
      <c r="B28" s="427">
        <v>12</v>
      </c>
      <c r="C28" s="403" t="s">
        <v>710</v>
      </c>
      <c r="D28" s="454"/>
      <c r="E28" s="454"/>
    </row>
    <row r="29" spans="2:5" ht="37.5" customHeight="1" x14ac:dyDescent="0.2">
      <c r="B29" s="480">
        <v>13</v>
      </c>
      <c r="C29" s="481" t="s">
        <v>711</v>
      </c>
      <c r="D29" s="482">
        <f>D19+D21</f>
        <v>2666.3543260000001</v>
      </c>
      <c r="E29" s="482">
        <f>E19+E21</f>
        <v>2543.6798429999999</v>
      </c>
    </row>
    <row r="30" spans="2:5" ht="15" customHeight="1" x14ac:dyDescent="0.2">
      <c r="B30" s="760" t="s">
        <v>712</v>
      </c>
      <c r="C30" s="761"/>
      <c r="D30" s="761"/>
      <c r="E30" s="762"/>
    </row>
    <row r="31" spans="2:5" ht="37.5" customHeight="1" x14ac:dyDescent="0.2">
      <c r="B31" s="393">
        <v>14</v>
      </c>
      <c r="C31" s="403" t="s">
        <v>713</v>
      </c>
      <c r="D31" s="457"/>
      <c r="E31" s="454"/>
    </row>
    <row r="32" spans="2:5" ht="37.5" customHeight="1" x14ac:dyDescent="0.2">
      <c r="B32" s="393">
        <v>15</v>
      </c>
      <c r="C32" s="403" t="s">
        <v>714</v>
      </c>
      <c r="D32" s="407"/>
      <c r="E32" s="454"/>
    </row>
    <row r="33" spans="2:5" ht="37.5" customHeight="1" x14ac:dyDescent="0.2">
      <c r="B33" s="393">
        <v>16</v>
      </c>
      <c r="C33" s="403" t="s">
        <v>715</v>
      </c>
      <c r="D33" s="454"/>
      <c r="E33" s="454"/>
    </row>
    <row r="34" spans="2:5" ht="37.5" customHeight="1" x14ac:dyDescent="0.2">
      <c r="B34" s="427" t="s">
        <v>716</v>
      </c>
      <c r="C34" s="403" t="s">
        <v>717</v>
      </c>
      <c r="D34" s="454"/>
      <c r="E34" s="454"/>
    </row>
    <row r="35" spans="2:5" ht="37.5" customHeight="1" x14ac:dyDescent="0.2">
      <c r="B35" s="427">
        <v>17</v>
      </c>
      <c r="C35" s="403" t="s">
        <v>718</v>
      </c>
      <c r="D35" s="454"/>
      <c r="E35" s="454"/>
    </row>
    <row r="36" spans="2:5" ht="37.5" customHeight="1" x14ac:dyDescent="0.2">
      <c r="B36" s="427" t="s">
        <v>719</v>
      </c>
      <c r="C36" s="403" t="s">
        <v>720</v>
      </c>
      <c r="D36" s="454"/>
      <c r="E36" s="454"/>
    </row>
    <row r="37" spans="2:5" ht="37.5" customHeight="1" x14ac:dyDescent="0.2">
      <c r="B37" s="480">
        <v>18</v>
      </c>
      <c r="C37" s="481" t="s">
        <v>721</v>
      </c>
      <c r="D37" s="483"/>
      <c r="E37" s="483"/>
    </row>
    <row r="38" spans="2:5" ht="15" customHeight="1" x14ac:dyDescent="0.2">
      <c r="B38" s="752" t="s">
        <v>722</v>
      </c>
      <c r="C38" s="753"/>
      <c r="D38" s="753"/>
      <c r="E38" s="754"/>
    </row>
    <row r="39" spans="2:5" ht="37.5" customHeight="1" x14ac:dyDescent="0.2">
      <c r="B39" s="393">
        <v>19</v>
      </c>
      <c r="C39" s="403" t="s">
        <v>723</v>
      </c>
      <c r="D39" s="474">
        <v>17371.979325</v>
      </c>
      <c r="E39" s="474">
        <v>17438.20538118</v>
      </c>
    </row>
    <row r="40" spans="2:5" ht="37.5" customHeight="1" x14ac:dyDescent="0.2">
      <c r="B40" s="393">
        <v>20</v>
      </c>
      <c r="C40" s="403" t="s">
        <v>724</v>
      </c>
      <c r="D40" s="474">
        <f>(-(D39-D42))</f>
        <v>-13464.152555000001</v>
      </c>
      <c r="E40" s="474">
        <v>-13128.026374244</v>
      </c>
    </row>
    <row r="41" spans="2:5" ht="37.5" customHeight="1" x14ac:dyDescent="0.2">
      <c r="B41" s="393">
        <v>21</v>
      </c>
      <c r="C41" s="403" t="s">
        <v>725</v>
      </c>
      <c r="D41" s="475"/>
      <c r="E41" s="475"/>
    </row>
    <row r="42" spans="2:5" ht="37.5" customHeight="1" x14ac:dyDescent="0.2">
      <c r="B42" s="480">
        <v>22</v>
      </c>
      <c r="C42" s="481" t="s">
        <v>726</v>
      </c>
      <c r="D42" s="482">
        <v>3907.8267700000001</v>
      </c>
      <c r="E42" s="482">
        <v>4310.1790069359995</v>
      </c>
    </row>
    <row r="43" spans="2:5" ht="15" customHeight="1" x14ac:dyDescent="0.2">
      <c r="B43" s="763" t="s">
        <v>727</v>
      </c>
      <c r="C43" s="764"/>
      <c r="D43" s="764"/>
      <c r="E43" s="765"/>
    </row>
    <row r="44" spans="2:5" ht="37.5" customHeight="1" x14ac:dyDescent="0.2">
      <c r="B44" s="427" t="s">
        <v>728</v>
      </c>
      <c r="C44" s="403" t="s">
        <v>729</v>
      </c>
      <c r="D44" s="454"/>
      <c r="E44" s="454"/>
    </row>
    <row r="45" spans="2:5" ht="37.5" customHeight="1" x14ac:dyDescent="0.2">
      <c r="B45" s="427" t="s">
        <v>730</v>
      </c>
      <c r="C45" s="403" t="s">
        <v>731</v>
      </c>
      <c r="D45" s="454"/>
      <c r="E45" s="454"/>
    </row>
    <row r="46" spans="2:5" ht="37.5" customHeight="1" x14ac:dyDescent="0.2">
      <c r="B46" s="393" t="s">
        <v>732</v>
      </c>
      <c r="C46" s="394" t="s">
        <v>733</v>
      </c>
      <c r="D46" s="454"/>
      <c r="E46" s="454"/>
    </row>
    <row r="47" spans="2:5" ht="37.5" customHeight="1" x14ac:dyDescent="0.2">
      <c r="B47" s="393" t="s">
        <v>734</v>
      </c>
      <c r="C47" s="484" t="s">
        <v>735</v>
      </c>
      <c r="D47" s="457"/>
      <c r="E47" s="454"/>
    </row>
    <row r="48" spans="2:5" ht="37.5" customHeight="1" x14ac:dyDescent="0.2">
      <c r="B48" s="393" t="s">
        <v>736</v>
      </c>
      <c r="C48" s="484" t="s">
        <v>737</v>
      </c>
      <c r="D48" s="457"/>
      <c r="E48" s="454"/>
    </row>
    <row r="49" spans="2:5" ht="37.5" customHeight="1" x14ac:dyDescent="0.2">
      <c r="B49" s="393" t="s">
        <v>738</v>
      </c>
      <c r="C49" s="394" t="s">
        <v>739</v>
      </c>
      <c r="D49" s="454"/>
      <c r="E49" s="454"/>
    </row>
    <row r="50" spans="2:5" ht="37.5" customHeight="1" x14ac:dyDescent="0.2">
      <c r="B50" s="393" t="s">
        <v>740</v>
      </c>
      <c r="C50" s="394" t="s">
        <v>741</v>
      </c>
      <c r="D50" s="454"/>
      <c r="E50" s="454"/>
    </row>
    <row r="51" spans="2:5" ht="37.5" customHeight="1" x14ac:dyDescent="0.2">
      <c r="B51" s="393" t="s">
        <v>742</v>
      </c>
      <c r="C51" s="394" t="s">
        <v>743</v>
      </c>
      <c r="D51" s="454"/>
      <c r="E51" s="454"/>
    </row>
    <row r="52" spans="2:5" ht="37.5" customHeight="1" x14ac:dyDescent="0.2">
      <c r="B52" s="393" t="s">
        <v>744</v>
      </c>
      <c r="C52" s="394" t="s">
        <v>745</v>
      </c>
      <c r="D52" s="454"/>
      <c r="E52" s="454"/>
    </row>
    <row r="53" spans="2:5" ht="37.5" customHeight="1" x14ac:dyDescent="0.2">
      <c r="B53" s="393" t="s">
        <v>746</v>
      </c>
      <c r="C53" s="394" t="s">
        <v>747</v>
      </c>
      <c r="D53" s="454"/>
      <c r="E53" s="454"/>
    </row>
    <row r="54" spans="2:5" ht="37.5" customHeight="1" x14ac:dyDescent="0.2">
      <c r="B54" s="485" t="s">
        <v>748</v>
      </c>
      <c r="C54" s="486" t="s">
        <v>749</v>
      </c>
      <c r="D54" s="487"/>
      <c r="E54" s="487"/>
    </row>
    <row r="55" spans="2:5" ht="15" customHeight="1" x14ac:dyDescent="0.2">
      <c r="B55" s="766" t="s">
        <v>750</v>
      </c>
      <c r="C55" s="767"/>
      <c r="D55" s="767"/>
      <c r="E55" s="768"/>
    </row>
    <row r="56" spans="2:5" ht="37.5" customHeight="1" x14ac:dyDescent="0.2">
      <c r="B56" s="466">
        <v>23</v>
      </c>
      <c r="C56" s="488" t="s">
        <v>751</v>
      </c>
      <c r="D56" s="489">
        <v>12990.915580999999</v>
      </c>
      <c r="E56" s="489">
        <v>12495.538526311308</v>
      </c>
    </row>
    <row r="57" spans="2:5" ht="37.5" customHeight="1" x14ac:dyDescent="0.2">
      <c r="B57" s="404">
        <v>24</v>
      </c>
      <c r="C57" s="397" t="s">
        <v>222</v>
      </c>
      <c r="D57" s="490">
        <v>170833.97819600001</v>
      </c>
      <c r="E57" s="490">
        <v>161337.99346797602</v>
      </c>
    </row>
    <row r="58" spans="2:5" ht="15" customHeight="1" x14ac:dyDescent="0.2">
      <c r="B58" s="766" t="s">
        <v>221</v>
      </c>
      <c r="C58" s="767"/>
      <c r="D58" s="767"/>
      <c r="E58" s="768"/>
    </row>
    <row r="59" spans="2:5" ht="37.5" customHeight="1" x14ac:dyDescent="0.2">
      <c r="B59" s="393">
        <v>25</v>
      </c>
      <c r="C59" s="407" t="s">
        <v>221</v>
      </c>
      <c r="D59" s="491">
        <f>D56/D57</f>
        <v>7.6044096837078606E-2</v>
      </c>
      <c r="E59" s="492">
        <v>7.7449447942908423E-2</v>
      </c>
    </row>
    <row r="60" spans="2:5" ht="37.5" customHeight="1" x14ac:dyDescent="0.2">
      <c r="B60" s="427" t="s">
        <v>752</v>
      </c>
      <c r="C60" s="403" t="s">
        <v>753</v>
      </c>
      <c r="D60" s="491">
        <f>D56/D57</f>
        <v>7.6044096837078606E-2</v>
      </c>
      <c r="E60" s="492">
        <v>7.7449447942908423E-2</v>
      </c>
    </row>
    <row r="61" spans="2:5" ht="37.5" customHeight="1" x14ac:dyDescent="0.2">
      <c r="B61" s="427" t="s">
        <v>754</v>
      </c>
      <c r="C61" s="403" t="s">
        <v>755</v>
      </c>
      <c r="D61" s="491">
        <v>7.6044096837078606E-2</v>
      </c>
      <c r="E61" s="492">
        <v>7.7449447942908423E-2</v>
      </c>
    </row>
    <row r="62" spans="2:5" ht="37.5" customHeight="1" x14ac:dyDescent="0.2">
      <c r="B62" s="427">
        <v>26</v>
      </c>
      <c r="C62" s="403" t="s">
        <v>756</v>
      </c>
      <c r="D62" s="492">
        <v>0.03</v>
      </c>
      <c r="E62" s="492">
        <v>0.03</v>
      </c>
    </row>
    <row r="63" spans="2:5" ht="37.5" customHeight="1" x14ac:dyDescent="0.2">
      <c r="B63" s="427" t="s">
        <v>757</v>
      </c>
      <c r="C63" s="403" t="s">
        <v>758</v>
      </c>
      <c r="D63" s="454"/>
      <c r="E63" s="454"/>
    </row>
    <row r="64" spans="2:5" ht="37.5" customHeight="1" x14ac:dyDescent="0.2">
      <c r="B64" s="427">
        <v>27</v>
      </c>
      <c r="C64" s="403" t="s">
        <v>759</v>
      </c>
      <c r="D64" s="492">
        <v>0.02</v>
      </c>
      <c r="E64" s="492">
        <v>0.02</v>
      </c>
    </row>
    <row r="65" spans="2:5" ht="15" customHeight="1" x14ac:dyDescent="0.2">
      <c r="B65" s="763" t="s">
        <v>760</v>
      </c>
      <c r="C65" s="764"/>
      <c r="D65" s="764"/>
      <c r="E65" s="765"/>
    </row>
    <row r="66" spans="2:5" ht="37.5" customHeight="1" x14ac:dyDescent="0.2">
      <c r="B66" s="427" t="s">
        <v>761</v>
      </c>
      <c r="C66" s="403" t="s">
        <v>762</v>
      </c>
      <c r="D66" s="457"/>
      <c r="E66" s="454"/>
    </row>
    <row r="67" spans="2:5" ht="15" customHeight="1" x14ac:dyDescent="0.2">
      <c r="B67" s="766" t="s">
        <v>763</v>
      </c>
      <c r="C67" s="767"/>
      <c r="D67" s="767"/>
      <c r="E67" s="768"/>
    </row>
    <row r="68" spans="2:5" ht="37.5" customHeight="1" x14ac:dyDescent="0.2">
      <c r="B68" s="427">
        <v>28</v>
      </c>
      <c r="C68" s="403" t="s">
        <v>764</v>
      </c>
      <c r="D68" s="457"/>
      <c r="E68" s="454"/>
    </row>
    <row r="69" spans="2:5" ht="45" customHeight="1" x14ac:dyDescent="0.2">
      <c r="B69" s="427">
        <v>29</v>
      </c>
      <c r="C69" s="403" t="s">
        <v>765</v>
      </c>
      <c r="D69" s="457"/>
      <c r="E69" s="454"/>
    </row>
    <row r="70" spans="2:5" ht="52.5" customHeight="1" x14ac:dyDescent="0.2">
      <c r="B70" s="427">
        <v>30</v>
      </c>
      <c r="C70" s="403" t="s">
        <v>766</v>
      </c>
      <c r="D70" s="457"/>
      <c r="E70" s="454"/>
    </row>
    <row r="71" spans="2:5" ht="52.5" customHeight="1" x14ac:dyDescent="0.2">
      <c r="B71" s="427" t="s">
        <v>767</v>
      </c>
      <c r="C71" s="403" t="s">
        <v>768</v>
      </c>
      <c r="D71" s="457"/>
      <c r="E71" s="454"/>
    </row>
    <row r="72" spans="2:5" ht="52.5" customHeight="1" x14ac:dyDescent="0.2">
      <c r="B72" s="427">
        <v>31</v>
      </c>
      <c r="C72" s="403" t="s">
        <v>769</v>
      </c>
      <c r="D72" s="457"/>
      <c r="E72" s="454"/>
    </row>
    <row r="73" spans="2:5" ht="52.5" customHeight="1" x14ac:dyDescent="0.2">
      <c r="B73" s="427" t="s">
        <v>770</v>
      </c>
      <c r="C73" s="403" t="s">
        <v>771</v>
      </c>
      <c r="D73" s="457"/>
      <c r="E73" s="454"/>
    </row>
    <row r="74" spans="2:5" ht="22.5" customHeight="1" x14ac:dyDescent="0.2">
      <c r="B74" s="332"/>
      <c r="C74" s="332"/>
      <c r="D74" s="332"/>
      <c r="E74" s="332"/>
    </row>
  </sheetData>
  <sheetProtection algorithmName="SHA-512" hashValue="70jvTX5czujdBGhQLNoC2qTsDqmVoxPl05VhqM4oJME9Pk6ibfTwMDmdLkzOJnARKMMOTbPqjbCwqDckoxrHOA==" saltValue="DUjboQj0oolvzR8S2UsBAg==" spinCount="100000" sheet="1" objects="1" scenarios="1"/>
  <mergeCells count="11">
    <mergeCell ref="B43:E43"/>
    <mergeCell ref="B55:E55"/>
    <mergeCell ref="B58:E58"/>
    <mergeCell ref="B65:E65"/>
    <mergeCell ref="B67:E67"/>
    <mergeCell ref="B38:E38"/>
    <mergeCell ref="D7:E7"/>
    <mergeCell ref="B8:C9"/>
    <mergeCell ref="B10:E10"/>
    <mergeCell ref="B18:E18"/>
    <mergeCell ref="B30:E30"/>
  </mergeCells>
  <hyperlinks>
    <hyperlink ref="B2" location="Contents!A1" display="Back to contents page" xr:uid="{B00D9211-3B51-457E-80FE-FE2AFBCF4874}"/>
  </hyperlinks>
  <pageMargins left="0.7" right="0.7" top="0.75" bottom="0.75" header="0.3" footer="0.3"/>
  <pageSetup paperSize="9" orientation="portrait"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03182-3235-4898-BA8A-172A6B7B00FF}">
  <sheetPr codeName="Sheet19"/>
  <dimension ref="B1:D21"/>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4" width="14.28515625" style="333" customWidth="1"/>
    <col min="5" max="16384" width="9.140625" style="333"/>
  </cols>
  <sheetData>
    <row r="1" spans="2:4" ht="15" customHeight="1" x14ac:dyDescent="0.2">
      <c r="B1" s="332"/>
      <c r="C1" s="332"/>
      <c r="D1" s="332"/>
    </row>
    <row r="2" spans="2:4" ht="15" customHeight="1" x14ac:dyDescent="0.2">
      <c r="B2" s="200" t="s">
        <v>146</v>
      </c>
      <c r="C2" s="332"/>
      <c r="D2" s="332"/>
    </row>
    <row r="3" spans="2:4" ht="15" customHeight="1" x14ac:dyDescent="0.2">
      <c r="B3" s="332"/>
      <c r="C3" s="332"/>
      <c r="D3" s="332"/>
    </row>
    <row r="4" spans="2:4" ht="18.75" customHeight="1" x14ac:dyDescent="0.35">
      <c r="B4" s="4" t="s">
        <v>27</v>
      </c>
      <c r="C4" s="332"/>
      <c r="D4" s="332"/>
    </row>
    <row r="5" spans="2:4" ht="15" customHeight="1" x14ac:dyDescent="0.2">
      <c r="B5" s="332"/>
      <c r="C5" s="332"/>
      <c r="D5" s="332"/>
    </row>
    <row r="6" spans="2:4" ht="15" customHeight="1" x14ac:dyDescent="0.2">
      <c r="B6" s="332"/>
      <c r="C6" s="332"/>
      <c r="D6" s="332"/>
    </row>
    <row r="7" spans="2:4" ht="15" customHeight="1" x14ac:dyDescent="0.2">
      <c r="B7" s="332"/>
      <c r="C7" s="332"/>
      <c r="D7" s="376" t="s">
        <v>149</v>
      </c>
    </row>
    <row r="8" spans="2:4" ht="26.25" customHeight="1" x14ac:dyDescent="0.2">
      <c r="B8" s="451"/>
      <c r="C8" s="451"/>
      <c r="D8" s="493" t="s">
        <v>688</v>
      </c>
    </row>
    <row r="9" spans="2:4" ht="30" customHeight="1" x14ac:dyDescent="0.2">
      <c r="B9" s="494" t="s">
        <v>772</v>
      </c>
      <c r="C9" s="495" t="s">
        <v>773</v>
      </c>
      <c r="D9" s="496">
        <f>D10+D11</f>
        <v>164298.210468</v>
      </c>
    </row>
    <row r="10" spans="2:4" ht="30" customHeight="1" x14ac:dyDescent="0.2">
      <c r="B10" s="477" t="s">
        <v>774</v>
      </c>
      <c r="C10" s="497" t="s">
        <v>775</v>
      </c>
      <c r="D10" s="468">
        <v>77.248577999999995</v>
      </c>
    </row>
    <row r="11" spans="2:4" ht="30" customHeight="1" x14ac:dyDescent="0.2">
      <c r="B11" s="477" t="s">
        <v>776</v>
      </c>
      <c r="C11" s="497" t="s">
        <v>777</v>
      </c>
      <c r="D11" s="498">
        <f>SUM(D12:D20)</f>
        <v>164220.96189000001</v>
      </c>
    </row>
    <row r="12" spans="2:4" ht="30" customHeight="1" x14ac:dyDescent="0.2">
      <c r="B12" s="477" t="s">
        <v>778</v>
      </c>
      <c r="C12" s="497" t="s">
        <v>779</v>
      </c>
      <c r="D12" s="499">
        <v>14874.27512</v>
      </c>
    </row>
    <row r="13" spans="2:4" ht="30" customHeight="1" x14ac:dyDescent="0.2">
      <c r="B13" s="477" t="s">
        <v>780</v>
      </c>
      <c r="C13" s="497" t="s">
        <v>781</v>
      </c>
      <c r="D13" s="499">
        <v>8074.4904779999997</v>
      </c>
    </row>
    <row r="14" spans="2:4" ht="30" customHeight="1" x14ac:dyDescent="0.2">
      <c r="B14" s="477" t="s">
        <v>782</v>
      </c>
      <c r="C14" s="497" t="s">
        <v>783</v>
      </c>
      <c r="D14" s="499">
        <v>2312.4499190000001</v>
      </c>
    </row>
    <row r="15" spans="2:4" ht="30" customHeight="1" x14ac:dyDescent="0.2">
      <c r="B15" s="477" t="s">
        <v>784</v>
      </c>
      <c r="C15" s="497" t="s">
        <v>785</v>
      </c>
      <c r="D15" s="499">
        <v>4183.7100799999998</v>
      </c>
    </row>
    <row r="16" spans="2:4" ht="30" customHeight="1" x14ac:dyDescent="0.2">
      <c r="B16" s="477" t="s">
        <v>786</v>
      </c>
      <c r="C16" s="497" t="s">
        <v>787</v>
      </c>
      <c r="D16" s="499">
        <v>89373.474650000004</v>
      </c>
    </row>
    <row r="17" spans="2:4" ht="30" customHeight="1" x14ac:dyDescent="0.2">
      <c r="B17" s="477" t="s">
        <v>788</v>
      </c>
      <c r="C17" s="497" t="s">
        <v>789</v>
      </c>
      <c r="D17" s="499">
        <v>7251.1412719999998</v>
      </c>
    </row>
    <row r="18" spans="2:4" ht="30" customHeight="1" x14ac:dyDescent="0.2">
      <c r="B18" s="477" t="s">
        <v>790</v>
      </c>
      <c r="C18" s="497" t="s">
        <v>791</v>
      </c>
      <c r="D18" s="499">
        <v>33664.730322000003</v>
      </c>
    </row>
    <row r="19" spans="2:4" ht="30" customHeight="1" x14ac:dyDescent="0.2">
      <c r="B19" s="477" t="s">
        <v>792</v>
      </c>
      <c r="C19" s="497" t="s">
        <v>793</v>
      </c>
      <c r="D19" s="499">
        <v>494.04924899999997</v>
      </c>
    </row>
    <row r="20" spans="2:4" ht="30" customHeight="1" x14ac:dyDescent="0.2">
      <c r="B20" s="477" t="s">
        <v>794</v>
      </c>
      <c r="C20" s="497" t="s">
        <v>795</v>
      </c>
      <c r="D20" s="499">
        <v>3992.6408000000001</v>
      </c>
    </row>
    <row r="21" spans="2:4" ht="22.5" customHeight="1" x14ac:dyDescent="0.2">
      <c r="B21" s="332"/>
      <c r="C21" s="332"/>
      <c r="D21" s="332"/>
    </row>
  </sheetData>
  <sheetProtection algorithmName="SHA-512" hashValue="K0I/zBPMkb1fbSeImwLpz+MJEqp08+GgILaC9JpfgqDbrzJb5AJoCR2alNpy2XX9wDkQ86l5Ydq1ifRaZk+YwA==" saltValue="ju8UJrsdYwfeLr/CpdlGBA==" spinCount="100000" sheet="1" objects="1" scenarios="1"/>
  <hyperlinks>
    <hyperlink ref="B2" location="Contents!A1" display="Back to contents page" xr:uid="{1DA1FB8D-6F87-40CA-87BE-17E6F0B33DF0}"/>
  </hyperlinks>
  <pageMargins left="0.7" right="0.7" top="0.75" bottom="0.75" header="0.3" footer="0.3"/>
  <pageSetup paperSize="9" orientation="portrait" horizontalDpi="144" verticalDpi="14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211C-D272-4715-9754-F8954899AC73}">
  <sheetPr codeName="Sheet2"/>
  <dimension ref="B4:D60"/>
  <sheetViews>
    <sheetView showGridLines="0" showRowColHeaders="0" zoomScale="80" zoomScaleNormal="80" workbookViewId="0"/>
  </sheetViews>
  <sheetFormatPr baseColWidth="10" defaultColWidth="9.140625" defaultRowHeight="15" customHeight="1" x14ac:dyDescent="0.2"/>
  <cols>
    <col min="1" max="1" width="2.85546875" style="451" customWidth="1"/>
    <col min="2" max="2" width="9.140625" style="451"/>
    <col min="3" max="3" width="142.85546875" style="451" customWidth="1"/>
    <col min="4" max="4" width="17.85546875" style="451" customWidth="1"/>
    <col min="5" max="16384" width="9.140625" style="451"/>
  </cols>
  <sheetData>
    <row r="4" spans="2:4" ht="18.75" customHeight="1" x14ac:dyDescent="0.35">
      <c r="B4" s="4" t="s">
        <v>0</v>
      </c>
    </row>
    <row r="7" spans="2:4" ht="15" customHeight="1" x14ac:dyDescent="0.2">
      <c r="B7" s="690"/>
      <c r="C7" s="690" t="s">
        <v>1</v>
      </c>
      <c r="D7" s="690" t="s">
        <v>2</v>
      </c>
    </row>
    <row r="8" spans="2:4" ht="15" customHeight="1" x14ac:dyDescent="0.2">
      <c r="B8" s="200" t="s">
        <v>3</v>
      </c>
      <c r="C8" s="200" t="s">
        <v>4</v>
      </c>
    </row>
    <row r="9" spans="2:4" ht="15" customHeight="1" x14ac:dyDescent="0.2">
      <c r="B9" s="691" t="s">
        <v>5</v>
      </c>
      <c r="C9" s="691" t="s">
        <v>6</v>
      </c>
      <c r="D9" s="451" t="s">
        <v>7</v>
      </c>
    </row>
    <row r="10" spans="2:4" ht="15" customHeight="1" x14ac:dyDescent="0.2">
      <c r="B10" s="200" t="s">
        <v>8</v>
      </c>
      <c r="C10" s="200" t="s">
        <v>9</v>
      </c>
      <c r="D10" s="691"/>
    </row>
    <row r="11" spans="2:4" ht="15" customHeight="1" x14ac:dyDescent="0.2">
      <c r="B11" s="200" t="s">
        <v>10</v>
      </c>
      <c r="C11" s="200" t="s">
        <v>11</v>
      </c>
      <c r="D11" s="691"/>
    </row>
    <row r="12" spans="2:4" ht="15" customHeight="1" x14ac:dyDescent="0.2">
      <c r="B12" s="200" t="s">
        <v>12</v>
      </c>
      <c r="C12" s="200" t="s">
        <v>13</v>
      </c>
    </row>
    <row r="13" spans="2:4" ht="15" customHeight="1" x14ac:dyDescent="0.2">
      <c r="B13" s="200" t="s">
        <v>14</v>
      </c>
      <c r="C13" s="200" t="s">
        <v>15</v>
      </c>
    </row>
    <row r="14" spans="2:4" ht="15" customHeight="1" x14ac:dyDescent="0.2">
      <c r="B14" s="200" t="s">
        <v>16</v>
      </c>
      <c r="C14" s="200" t="s">
        <v>17</v>
      </c>
    </row>
    <row r="15" spans="2:4" ht="15" customHeight="1" x14ac:dyDescent="0.2">
      <c r="B15" s="200" t="s">
        <v>18</v>
      </c>
      <c r="C15" s="200" t="s">
        <v>19</v>
      </c>
    </row>
    <row r="16" spans="2:4" ht="15" customHeight="1" x14ac:dyDescent="0.2">
      <c r="B16" s="200" t="s">
        <v>20</v>
      </c>
      <c r="C16" s="200" t="s">
        <v>21</v>
      </c>
    </row>
    <row r="17" spans="2:4" ht="15" customHeight="1" x14ac:dyDescent="0.2">
      <c r="B17" s="200" t="s">
        <v>22</v>
      </c>
      <c r="C17" s="200" t="s">
        <v>23</v>
      </c>
    </row>
    <row r="18" spans="2:4" ht="15" customHeight="1" x14ac:dyDescent="0.2">
      <c r="B18" s="200" t="s">
        <v>24</v>
      </c>
      <c r="C18" s="200" t="s">
        <v>25</v>
      </c>
    </row>
    <row r="19" spans="2:4" ht="15" customHeight="1" x14ac:dyDescent="0.2">
      <c r="B19" s="200" t="s">
        <v>26</v>
      </c>
      <c r="C19" s="200" t="s">
        <v>27</v>
      </c>
    </row>
    <row r="20" spans="2:4" ht="15" customHeight="1" x14ac:dyDescent="0.2">
      <c r="B20" s="200" t="s">
        <v>28</v>
      </c>
      <c r="C20" s="200" t="s">
        <v>29</v>
      </c>
    </row>
    <row r="21" spans="2:4" ht="15" customHeight="1" x14ac:dyDescent="0.2">
      <c r="B21" s="200" t="s">
        <v>30</v>
      </c>
      <c r="C21" s="200" t="s">
        <v>31</v>
      </c>
    </row>
    <row r="22" spans="2:4" ht="15" customHeight="1" x14ac:dyDescent="0.2">
      <c r="B22" s="691" t="s">
        <v>32</v>
      </c>
      <c r="C22" s="691" t="s">
        <v>33</v>
      </c>
      <c r="D22" s="451" t="s">
        <v>1598</v>
      </c>
    </row>
    <row r="23" spans="2:4" ht="15" customHeight="1" x14ac:dyDescent="0.2">
      <c r="B23" s="691" t="s">
        <v>34</v>
      </c>
      <c r="C23" s="691" t="s">
        <v>35</v>
      </c>
      <c r="D23" s="451" t="s">
        <v>1598</v>
      </c>
    </row>
    <row r="24" spans="2:4" ht="15" customHeight="1" x14ac:dyDescent="0.2">
      <c r="B24" s="691" t="s">
        <v>36</v>
      </c>
      <c r="C24" s="691" t="s">
        <v>37</v>
      </c>
      <c r="D24" s="451" t="s">
        <v>7</v>
      </c>
    </row>
    <row r="25" spans="2:4" ht="15" customHeight="1" x14ac:dyDescent="0.2">
      <c r="B25" s="691" t="s">
        <v>1600</v>
      </c>
      <c r="C25" s="691" t="s">
        <v>1601</v>
      </c>
      <c r="D25" s="451" t="s">
        <v>1598</v>
      </c>
    </row>
    <row r="26" spans="2:4" ht="15" customHeight="1" x14ac:dyDescent="0.2">
      <c r="B26" s="692" t="s">
        <v>38</v>
      </c>
      <c r="C26" s="692" t="s">
        <v>39</v>
      </c>
    </row>
    <row r="27" spans="2:4" ht="15" customHeight="1" x14ac:dyDescent="0.2">
      <c r="B27" s="200" t="s">
        <v>40</v>
      </c>
      <c r="C27" s="200" t="s">
        <v>41</v>
      </c>
    </row>
    <row r="28" spans="2:4" ht="15" customHeight="1" x14ac:dyDescent="0.2">
      <c r="B28" s="691" t="s">
        <v>42</v>
      </c>
      <c r="C28" s="691" t="s">
        <v>43</v>
      </c>
      <c r="D28" s="451" t="s">
        <v>7</v>
      </c>
    </row>
    <row r="29" spans="2:4" ht="15" customHeight="1" x14ac:dyDescent="0.2">
      <c r="B29" s="200" t="s">
        <v>44</v>
      </c>
      <c r="C29" s="200" t="s">
        <v>45</v>
      </c>
    </row>
    <row r="30" spans="2:4" ht="15" customHeight="1" x14ac:dyDescent="0.2">
      <c r="B30" s="691" t="s">
        <v>46</v>
      </c>
      <c r="C30" s="691" t="s">
        <v>47</v>
      </c>
      <c r="D30" s="451" t="s">
        <v>1598</v>
      </c>
    </row>
    <row r="31" spans="2:4" ht="15" customHeight="1" x14ac:dyDescent="0.2">
      <c r="B31" s="200" t="s">
        <v>48</v>
      </c>
      <c r="C31" s="200" t="s">
        <v>49</v>
      </c>
    </row>
    <row r="32" spans="2:4" ht="15" customHeight="1" x14ac:dyDescent="0.2">
      <c r="B32" s="691" t="s">
        <v>50</v>
      </c>
      <c r="C32" s="691" t="s">
        <v>51</v>
      </c>
      <c r="D32" s="451" t="s">
        <v>7</v>
      </c>
    </row>
    <row r="33" spans="2:4" ht="15" customHeight="1" x14ac:dyDescent="0.2">
      <c r="B33" s="200" t="s">
        <v>52</v>
      </c>
      <c r="C33" s="200" t="s">
        <v>53</v>
      </c>
    </row>
    <row r="34" spans="2:4" ht="15" customHeight="1" x14ac:dyDescent="0.2">
      <c r="B34" s="691" t="s">
        <v>54</v>
      </c>
      <c r="C34" s="691" t="s">
        <v>55</v>
      </c>
      <c r="D34" s="451" t="s">
        <v>7</v>
      </c>
    </row>
    <row r="35" spans="2:4" ht="15" customHeight="1" x14ac:dyDescent="0.2">
      <c r="B35" s="200" t="s">
        <v>56</v>
      </c>
      <c r="C35" s="200" t="s">
        <v>57</v>
      </c>
    </row>
    <row r="36" spans="2:4" ht="15" customHeight="1" x14ac:dyDescent="0.2">
      <c r="B36" s="200" t="s">
        <v>58</v>
      </c>
      <c r="C36" s="200" t="s">
        <v>59</v>
      </c>
    </row>
    <row r="37" spans="2:4" ht="15" customHeight="1" x14ac:dyDescent="0.2">
      <c r="B37" s="200" t="s">
        <v>60</v>
      </c>
      <c r="C37" s="200" t="s">
        <v>61</v>
      </c>
    </row>
    <row r="38" spans="2:4" ht="15" customHeight="1" x14ac:dyDescent="0.2">
      <c r="B38" s="200" t="s">
        <v>62</v>
      </c>
      <c r="C38" s="200" t="s">
        <v>63</v>
      </c>
    </row>
    <row r="39" spans="2:4" ht="15" customHeight="1" x14ac:dyDescent="0.2">
      <c r="B39" s="691" t="s">
        <v>64</v>
      </c>
      <c r="C39" s="691" t="s">
        <v>65</v>
      </c>
      <c r="D39" s="451" t="s">
        <v>7</v>
      </c>
    </row>
    <row r="40" spans="2:4" ht="15" customHeight="1" x14ac:dyDescent="0.2">
      <c r="B40" s="200" t="s">
        <v>66</v>
      </c>
      <c r="C40" s="200" t="s">
        <v>67</v>
      </c>
    </row>
    <row r="41" spans="2:4" ht="15" customHeight="1" x14ac:dyDescent="0.2">
      <c r="B41" s="200" t="s">
        <v>68</v>
      </c>
      <c r="C41" s="200" t="s">
        <v>69</v>
      </c>
    </row>
    <row r="42" spans="2:4" ht="15" customHeight="1" x14ac:dyDescent="0.2">
      <c r="B42" s="691" t="s">
        <v>70</v>
      </c>
      <c r="C42" s="691" t="s">
        <v>71</v>
      </c>
      <c r="D42" s="451" t="s">
        <v>7</v>
      </c>
    </row>
    <row r="43" spans="2:4" ht="15" customHeight="1" x14ac:dyDescent="0.2">
      <c r="B43" s="200" t="s">
        <v>72</v>
      </c>
      <c r="C43" s="200" t="s">
        <v>73</v>
      </c>
    </row>
    <row r="44" spans="2:4" ht="15" customHeight="1" x14ac:dyDescent="0.2">
      <c r="B44" s="200" t="s">
        <v>74</v>
      </c>
      <c r="C44" s="200" t="s">
        <v>75</v>
      </c>
    </row>
    <row r="45" spans="2:4" ht="15" customHeight="1" x14ac:dyDescent="0.2">
      <c r="B45" s="691" t="s">
        <v>76</v>
      </c>
      <c r="C45" s="691" t="s">
        <v>77</v>
      </c>
      <c r="D45" s="451" t="s">
        <v>7</v>
      </c>
    </row>
    <row r="46" spans="2:4" ht="15" customHeight="1" x14ac:dyDescent="0.2">
      <c r="B46" s="691" t="s">
        <v>78</v>
      </c>
      <c r="C46" s="691" t="s">
        <v>79</v>
      </c>
      <c r="D46" s="451" t="s">
        <v>7</v>
      </c>
    </row>
    <row r="47" spans="2:4" ht="15" customHeight="1" x14ac:dyDescent="0.2">
      <c r="B47" s="692" t="s">
        <v>80</v>
      </c>
      <c r="C47" s="692" t="s">
        <v>81</v>
      </c>
    </row>
    <row r="48" spans="2:4" ht="15" customHeight="1" x14ac:dyDescent="0.2">
      <c r="B48" s="200" t="s">
        <v>82</v>
      </c>
      <c r="C48" s="200" t="s">
        <v>83</v>
      </c>
    </row>
    <row r="49" spans="2:4" ht="15" customHeight="1" x14ac:dyDescent="0.2">
      <c r="B49" s="691" t="s">
        <v>84</v>
      </c>
      <c r="C49" s="691" t="s">
        <v>85</v>
      </c>
      <c r="D49" s="451" t="s">
        <v>7</v>
      </c>
    </row>
    <row r="50" spans="2:4" ht="15" customHeight="1" x14ac:dyDescent="0.2">
      <c r="B50" s="691" t="s">
        <v>86</v>
      </c>
      <c r="C50" s="691" t="s">
        <v>87</v>
      </c>
      <c r="D50" s="451" t="s">
        <v>7</v>
      </c>
    </row>
    <row r="51" spans="2:4" ht="15" customHeight="1" x14ac:dyDescent="0.2">
      <c r="B51" s="691" t="s">
        <v>88</v>
      </c>
      <c r="C51" s="691" t="s">
        <v>89</v>
      </c>
      <c r="D51" s="451" t="s">
        <v>7</v>
      </c>
    </row>
    <row r="52" spans="2:4" ht="15" customHeight="1" x14ac:dyDescent="0.2">
      <c r="B52" s="691" t="s">
        <v>90</v>
      </c>
      <c r="C52" s="691" t="s">
        <v>91</v>
      </c>
      <c r="D52" s="451" t="s">
        <v>7</v>
      </c>
    </row>
    <row r="53" spans="2:4" ht="15" customHeight="1" x14ac:dyDescent="0.2">
      <c r="B53" s="691" t="s">
        <v>92</v>
      </c>
      <c r="C53" s="691" t="s">
        <v>93</v>
      </c>
      <c r="D53" s="451" t="s">
        <v>7</v>
      </c>
    </row>
    <row r="54" spans="2:4" ht="15" customHeight="1" x14ac:dyDescent="0.2">
      <c r="B54" s="691" t="s">
        <v>94</v>
      </c>
      <c r="C54" s="691" t="s">
        <v>95</v>
      </c>
      <c r="D54" s="451" t="s">
        <v>7</v>
      </c>
    </row>
    <row r="55" spans="2:4" ht="15" customHeight="1" x14ac:dyDescent="0.2">
      <c r="B55" s="691" t="s">
        <v>96</v>
      </c>
      <c r="C55" s="691" t="s">
        <v>97</v>
      </c>
      <c r="D55" s="451" t="s">
        <v>7</v>
      </c>
    </row>
    <row r="56" spans="2:4" ht="15" customHeight="1" x14ac:dyDescent="0.2">
      <c r="B56" s="691" t="s">
        <v>98</v>
      </c>
      <c r="C56" s="691" t="s">
        <v>99</v>
      </c>
      <c r="D56" s="451" t="s">
        <v>7</v>
      </c>
    </row>
    <row r="57" spans="2:4" ht="15" customHeight="1" x14ac:dyDescent="0.2">
      <c r="B57" s="200" t="s">
        <v>100</v>
      </c>
      <c r="C57" s="200" t="s">
        <v>101</v>
      </c>
    </row>
    <row r="58" spans="2:4" ht="15" customHeight="1" x14ac:dyDescent="0.2">
      <c r="B58" s="200" t="s">
        <v>102</v>
      </c>
      <c r="C58" s="200" t="s">
        <v>103</v>
      </c>
    </row>
    <row r="59" spans="2:4" ht="15" customHeight="1" x14ac:dyDescent="0.2">
      <c r="B59" s="200" t="s">
        <v>104</v>
      </c>
      <c r="C59" s="200" t="s">
        <v>105</v>
      </c>
    </row>
    <row r="60" spans="2:4" ht="7.5" customHeight="1" x14ac:dyDescent="0.2">
      <c r="B60" s="693"/>
      <c r="C60" s="693"/>
      <c r="D60" s="693"/>
    </row>
  </sheetData>
  <sheetProtection algorithmName="SHA-512" hashValue="hI2SwjmHFYYbUcaXuVIYVSoqENg/BA91ruCfsPPJbFrjcNVni621DNTKkckHOdjfNUYnASvO+UmQjlcB31tcVg==" saltValue="SZOS2U+++pL2Bievwx53mg==" spinCount="100000" sheet="1" objects="1" scenarios="1"/>
  <hyperlinks>
    <hyperlink ref="B8:C8" location="'OV1'!A1" display="OV1" xr:uid="{CEFBEE96-0D7A-4A7C-8B07-E49F5D84947F}"/>
    <hyperlink ref="B10:C10" location="'LI1'!A1" display="LI1" xr:uid="{C32172A8-CB84-4691-B0F4-1042AB1E6845}"/>
    <hyperlink ref="B11:C11" location="'LI2'!A1" display="LI2" xr:uid="{B181932B-54E7-40BA-8A9F-F2852FE1A793}"/>
    <hyperlink ref="B12:C12" location="'LI3'!A1" display="LI3" xr:uid="{AEEFE0A0-A737-43D7-A43B-267399422569}"/>
    <hyperlink ref="B13:C13" location="'CC1'!A1" display="CC1" xr:uid="{F37FFAE8-9A56-40A5-A404-BE1D3821E6E8}"/>
    <hyperlink ref="B14:C14" location="CCA!A1" display="CCA" xr:uid="{0BEA1A54-BCB5-448C-A33B-718E9276FFCD}"/>
    <hyperlink ref="B15:C15" location="CCyB1!A1" display="CCyB1" xr:uid="{28776D67-F27D-4E83-96F1-4CC4B4FD7827}"/>
    <hyperlink ref="B16:C16" location="CCyB2!A1" display="CCyB2" xr:uid="{EBE10020-CADF-4342-926C-A8AED92B119E}"/>
    <hyperlink ref="B17:C17" location="'LR1'!A1" display="LR1" xr:uid="{6F721B2E-854C-4959-B794-6E48EE7084CF}"/>
    <hyperlink ref="B18:C18" location="'LR2'!A1" display="LR2" xr:uid="{D0E91B85-EE72-44AE-86FB-88517B8CA1D2}"/>
    <hyperlink ref="B19:C19" location="'LR3'!A1" display="LR3" xr:uid="{1590BFA0-9EB8-4F6C-88DE-F61A1D77A288}"/>
    <hyperlink ref="B20:C20" location="'LIQ1'!A1" display="LIQ1" xr:uid="{318AF76C-D4D2-4F7C-82E2-5BE1BA81A1E2}"/>
    <hyperlink ref="B21:C21" location="'CR1'!A1" display="CR1" xr:uid="{490DC520-8272-4966-90A5-39388983719D}"/>
    <hyperlink ref="B27:C27" location="'CQ1'!A1" display="CQ1" xr:uid="{B703F449-18ED-4B92-83F0-2EE295E1FA26}"/>
    <hyperlink ref="B29:C29" location="'CQ3'!A1" display="CQ3" xr:uid="{3F977171-F052-47CD-A1D1-A4878D61B411}"/>
    <hyperlink ref="B31:C31" location="'CQ5'!A1" display="CQ5" xr:uid="{5167163B-4308-4D09-B236-55EC52D60A1A}"/>
    <hyperlink ref="B33:C33" location="'CQ7'!A1" display="CQ7" xr:uid="{A4F22E68-93C7-4A76-8E2A-450916FF7213}"/>
    <hyperlink ref="B35:C35" location="'CR3'!A1" display="CR3" xr:uid="{C7F90A18-A540-4A54-B6F8-18CF4E4766AE}"/>
    <hyperlink ref="B36:C36" location="'CR4'!A1" display="CR4" xr:uid="{81DE099E-A676-42A7-95A0-419EDE52EA08}"/>
    <hyperlink ref="B37:C37" location="'CR5'!A1" display="CR5" xr:uid="{F9F963A4-A6A4-4CA6-906E-173D7547B58D}"/>
    <hyperlink ref="B38:C38" location="'CR6'!A1" display="CR6" xr:uid="{A5269004-BAAA-4BFF-BD2D-385292843641}"/>
    <hyperlink ref="B40:C40" location="'CR8'!A1" display="CR8" xr:uid="{114BFEB7-F657-46C0-B80D-492B910A9DF1}"/>
    <hyperlink ref="B41:C41" location="'CR9'!A1" display="CR9" xr:uid="{6FF2FA3C-E691-47FB-BADA-651677C76013}"/>
    <hyperlink ref="B43:C43" location="'CCR1'!A1" display="CCR1" xr:uid="{0561348A-BE41-4C0C-A802-B432EA9C2CF3}"/>
    <hyperlink ref="B44:C44" location="'CCR2'!A1" display="CCR2" xr:uid="{7FD85138-5C1D-410B-A3FC-38005571EDF4}"/>
    <hyperlink ref="B48:C48" location="'CCR5'!A1" display="CCR5" xr:uid="{4F3415C7-ABD6-4FAA-8D60-81C266F144DA}"/>
    <hyperlink ref="B57:C57" location="'AE1'!A1" display="AE1" xr:uid="{6C6AF1A2-F63D-48AA-9F51-EBB89933DA96}"/>
    <hyperlink ref="B58:C58" location="'AE2'!A1" display="AE2" xr:uid="{54922964-B616-46C5-A397-A53D8D7910DD}"/>
    <hyperlink ref="B59:C59" location="'AE3'!A1" display="AE3" xr:uid="{E018CDCA-ACC1-4E1F-8702-BDA3109C3452}"/>
    <hyperlink ref="C48" location="'CCR5-B'!A1" display="Composition of collateral for exposures to CCR" xr:uid="{BA1DFD04-7BF8-4AC1-A7D5-9E84A710C73E}"/>
    <hyperlink ref="B48" location="'CCR5-B'!A1" display="CCR5-B" xr:uid="{33B1EDEA-83B5-4A72-B394-B9E4D171450B}"/>
    <hyperlink ref="B47" location="'CCR5-A'!A1" display="CCR5-A" xr:uid="{65CF6865-B376-43BC-91CD-A83528467467}"/>
    <hyperlink ref="C47" location="'CCR5-A'!A1" display="Impact of netting and collateral held on exposure values" xr:uid="{94B040BD-ABB9-4454-9DB5-5D1FD8244EBC}"/>
    <hyperlink ref="B26:C26" location="'CRB-B'!A1" display="CRB-B" xr:uid="{7B9A6DDC-987D-436B-834C-560A709E7782}"/>
  </hyperlinks>
  <pageMargins left="0.7" right="0.7" top="0.75" bottom="0.75" header="0.3" footer="0.3"/>
  <pageSetup paperSize="9" orientation="portrait" horizontalDpi="144" verticalDpi="14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8606C-9447-4E99-A2AB-F0CBCFD0C5A3}">
  <sheetPr codeName="Sheet20"/>
  <dimension ref="B1:K123"/>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11" width="14.28515625" style="333" customWidth="1"/>
    <col min="12" max="16384" width="9.140625" style="333"/>
  </cols>
  <sheetData>
    <row r="1" spans="2:11" ht="15" customHeight="1" x14ac:dyDescent="0.2">
      <c r="B1" s="332"/>
      <c r="C1" s="332"/>
      <c r="D1" s="332"/>
      <c r="E1" s="332"/>
      <c r="F1" s="332"/>
      <c r="G1" s="332"/>
      <c r="H1" s="332"/>
      <c r="I1" s="332"/>
      <c r="J1" s="332"/>
      <c r="K1" s="332"/>
    </row>
    <row r="2" spans="2:11" ht="15" customHeight="1" x14ac:dyDescent="0.2">
      <c r="B2" s="200" t="s">
        <v>146</v>
      </c>
      <c r="C2" s="332"/>
      <c r="D2" s="332"/>
      <c r="E2" s="332"/>
      <c r="F2" s="332"/>
      <c r="G2" s="332"/>
      <c r="H2" s="332"/>
      <c r="I2" s="332"/>
      <c r="J2" s="332"/>
      <c r="K2" s="332"/>
    </row>
    <row r="3" spans="2:11" ht="15" customHeight="1" x14ac:dyDescent="0.2">
      <c r="B3" s="332"/>
      <c r="C3" s="332"/>
      <c r="D3" s="332"/>
      <c r="E3" s="332"/>
      <c r="F3" s="332"/>
      <c r="G3" s="332"/>
      <c r="H3" s="332"/>
      <c r="I3" s="332"/>
      <c r="J3" s="332"/>
      <c r="K3" s="332"/>
    </row>
    <row r="4" spans="2:11" ht="18.75" customHeight="1" x14ac:dyDescent="0.35">
      <c r="B4" s="4" t="s">
        <v>29</v>
      </c>
      <c r="C4" s="332"/>
      <c r="D4" s="332"/>
      <c r="E4" s="332"/>
      <c r="F4" s="332"/>
      <c r="G4" s="332"/>
      <c r="H4" s="332"/>
      <c r="I4" s="332"/>
      <c r="J4" s="332"/>
      <c r="K4" s="332"/>
    </row>
    <row r="5" spans="2:11" ht="15" customHeight="1" x14ac:dyDescent="0.35">
      <c r="B5" s="4"/>
      <c r="C5" s="332"/>
      <c r="D5" s="332"/>
      <c r="E5" s="332"/>
      <c r="F5" s="332"/>
      <c r="G5" s="332"/>
      <c r="H5" s="332"/>
      <c r="I5" s="332"/>
      <c r="J5" s="332"/>
      <c r="K5" s="332"/>
    </row>
    <row r="6" spans="2:11" ht="15" customHeight="1" x14ac:dyDescent="0.35">
      <c r="B6" s="4"/>
      <c r="C6" s="332"/>
      <c r="D6" s="332"/>
      <c r="E6" s="332"/>
      <c r="F6" s="332"/>
      <c r="G6" s="332"/>
      <c r="H6" s="332"/>
      <c r="I6" s="332"/>
      <c r="J6" s="332"/>
      <c r="K6" s="332"/>
    </row>
    <row r="7" spans="2:11" ht="18.75" customHeight="1" x14ac:dyDescent="0.3">
      <c r="B7" s="500" t="s">
        <v>796</v>
      </c>
      <c r="C7" s="332"/>
      <c r="D7" s="332"/>
      <c r="E7" s="332"/>
      <c r="F7" s="332"/>
      <c r="G7" s="332"/>
      <c r="H7" s="332"/>
      <c r="I7" s="332"/>
      <c r="J7" s="332"/>
      <c r="K7" s="332"/>
    </row>
    <row r="8" spans="2:11" ht="15" customHeight="1" x14ac:dyDescent="0.35">
      <c r="B8" s="4"/>
      <c r="C8" s="332"/>
      <c r="D8" s="332"/>
      <c r="E8" s="332"/>
      <c r="F8" s="332"/>
      <c r="G8" s="332"/>
      <c r="H8" s="332"/>
      <c r="I8" s="332"/>
      <c r="J8" s="332"/>
      <c r="K8" s="332"/>
    </row>
    <row r="9" spans="2:11" ht="15" customHeight="1" x14ac:dyDescent="0.2">
      <c r="B9" s="501"/>
      <c r="C9" s="366"/>
      <c r="D9" s="376" t="s">
        <v>149</v>
      </c>
      <c r="E9" s="376" t="s">
        <v>150</v>
      </c>
      <c r="F9" s="376" t="s">
        <v>151</v>
      </c>
      <c r="G9" s="376" t="s">
        <v>253</v>
      </c>
      <c r="H9" s="376" t="s">
        <v>254</v>
      </c>
      <c r="I9" s="376" t="s">
        <v>255</v>
      </c>
      <c r="J9" s="376" t="s">
        <v>256</v>
      </c>
      <c r="K9" s="376" t="s">
        <v>312</v>
      </c>
    </row>
    <row r="10" spans="2:11" ht="15" customHeight="1" x14ac:dyDescent="0.2">
      <c r="B10" s="366"/>
      <c r="C10" s="366"/>
      <c r="D10" s="772" t="s">
        <v>797</v>
      </c>
      <c r="E10" s="772"/>
      <c r="F10" s="772"/>
      <c r="G10" s="772"/>
      <c r="H10" s="773" t="s">
        <v>798</v>
      </c>
      <c r="I10" s="774"/>
      <c r="J10" s="774"/>
      <c r="K10" s="775"/>
    </row>
    <row r="11" spans="2:11" ht="22.5" customHeight="1" x14ac:dyDescent="0.2">
      <c r="B11" s="376" t="s">
        <v>799</v>
      </c>
      <c r="C11" s="473" t="s">
        <v>800</v>
      </c>
      <c r="D11" s="502">
        <v>44196</v>
      </c>
      <c r="E11" s="502">
        <v>44104</v>
      </c>
      <c r="F11" s="502">
        <v>44012</v>
      </c>
      <c r="G11" s="502">
        <v>43921</v>
      </c>
      <c r="H11" s="502">
        <v>44196</v>
      </c>
      <c r="I11" s="502">
        <v>44104</v>
      </c>
      <c r="J11" s="502">
        <v>44012</v>
      </c>
      <c r="K11" s="502">
        <v>43921</v>
      </c>
    </row>
    <row r="12" spans="2:11" ht="22.5" customHeight="1" x14ac:dyDescent="0.2">
      <c r="B12" s="376" t="s">
        <v>801</v>
      </c>
      <c r="C12" s="473" t="s">
        <v>802</v>
      </c>
      <c r="D12" s="503">
        <v>12</v>
      </c>
      <c r="E12" s="503">
        <v>12</v>
      </c>
      <c r="F12" s="503">
        <v>12</v>
      </c>
      <c r="G12" s="503">
        <v>12</v>
      </c>
      <c r="H12" s="503">
        <v>12</v>
      </c>
      <c r="I12" s="503">
        <v>12</v>
      </c>
      <c r="J12" s="503">
        <v>12</v>
      </c>
      <c r="K12" s="503">
        <v>12</v>
      </c>
    </row>
    <row r="13" spans="2:11" ht="15" customHeight="1" x14ac:dyDescent="0.2">
      <c r="B13" s="776" t="s">
        <v>803</v>
      </c>
      <c r="C13" s="777"/>
      <c r="D13" s="777"/>
      <c r="E13" s="777"/>
      <c r="F13" s="777"/>
      <c r="G13" s="777"/>
      <c r="H13" s="777"/>
      <c r="I13" s="777"/>
      <c r="J13" s="777"/>
      <c r="K13" s="778"/>
    </row>
    <row r="14" spans="2:11" ht="22.5" customHeight="1" x14ac:dyDescent="0.2">
      <c r="B14" s="504">
        <v>1</v>
      </c>
      <c r="C14" s="347" t="s">
        <v>804</v>
      </c>
      <c r="D14" s="769"/>
      <c r="E14" s="769"/>
      <c r="F14" s="769"/>
      <c r="G14" s="769"/>
      <c r="H14" s="505">
        <v>17272.919452306633</v>
      </c>
      <c r="I14" s="505">
        <v>16970.718702739941</v>
      </c>
      <c r="J14" s="505">
        <v>16228.281012588277</v>
      </c>
      <c r="K14" s="505">
        <v>15457.715277056401</v>
      </c>
    </row>
    <row r="15" spans="2:11" ht="15" customHeight="1" x14ac:dyDescent="0.2">
      <c r="B15" s="776" t="s">
        <v>805</v>
      </c>
      <c r="C15" s="777"/>
      <c r="D15" s="777"/>
      <c r="E15" s="777"/>
      <c r="F15" s="777"/>
      <c r="G15" s="777"/>
      <c r="H15" s="777"/>
      <c r="I15" s="777"/>
      <c r="J15" s="777"/>
      <c r="K15" s="778"/>
    </row>
    <row r="16" spans="2:11" ht="22.5" customHeight="1" x14ac:dyDescent="0.2">
      <c r="B16" s="504">
        <v>2</v>
      </c>
      <c r="C16" s="347" t="s">
        <v>806</v>
      </c>
      <c r="D16" s="506">
        <f>SUM(D17:D18)</f>
        <v>42289.066733311702</v>
      </c>
      <c r="E16" s="506">
        <f t="shared" ref="E16:G16" si="0">SUM(E17:E18)</f>
        <v>42181.004665016728</v>
      </c>
      <c r="F16" s="506">
        <f t="shared" si="0"/>
        <v>42174.64262218307</v>
      </c>
      <c r="G16" s="506">
        <f t="shared" si="0"/>
        <v>42177.661528296696</v>
      </c>
      <c r="H16" s="506">
        <f t="shared" ref="H16" si="1">SUM(H17:H18)</f>
        <v>2168.8878243327181</v>
      </c>
      <c r="I16" s="506">
        <f t="shared" ref="I16" si="2">SUM(I17:I18)</f>
        <v>2211.4468548319123</v>
      </c>
      <c r="J16" s="506">
        <f t="shared" ref="J16" si="3">SUM(J17:J18)</f>
        <v>2257.3856564725706</v>
      </c>
      <c r="K16" s="506">
        <f t="shared" ref="K16" si="4">SUM(K17:K18)</f>
        <v>2302.075677550763</v>
      </c>
    </row>
    <row r="17" spans="2:11" ht="22.5" customHeight="1" x14ac:dyDescent="0.2">
      <c r="B17" s="477">
        <v>3</v>
      </c>
      <c r="C17" s="507" t="s">
        <v>807</v>
      </c>
      <c r="D17" s="508">
        <v>41200.376979969049</v>
      </c>
      <c r="E17" s="508">
        <v>40133.072233400206</v>
      </c>
      <c r="F17" s="508">
        <v>39201.572114918898</v>
      </c>
      <c r="G17" s="508">
        <v>38313.8095055823</v>
      </c>
      <c r="H17" s="508">
        <v>2060.018848998453</v>
      </c>
      <c r="I17" s="508">
        <v>2006.6536116703435</v>
      </c>
      <c r="J17" s="508">
        <v>1960.0786057462369</v>
      </c>
      <c r="K17" s="402">
        <v>1915.6904752794067</v>
      </c>
    </row>
    <row r="18" spans="2:11" ht="22.5" customHeight="1" x14ac:dyDescent="0.2">
      <c r="B18" s="477">
        <v>4</v>
      </c>
      <c r="C18" s="507" t="s">
        <v>808</v>
      </c>
      <c r="D18" s="508">
        <v>1088.68975334265</v>
      </c>
      <c r="E18" s="508">
        <v>2047.9324316165221</v>
      </c>
      <c r="F18" s="508">
        <v>2973.0705072641708</v>
      </c>
      <c r="G18" s="508">
        <v>3863.8520227143972</v>
      </c>
      <c r="H18" s="508">
        <v>108.86897533426499</v>
      </c>
      <c r="I18" s="508">
        <v>204.79324316156888</v>
      </c>
      <c r="J18" s="508">
        <v>297.30705072633373</v>
      </c>
      <c r="K18" s="402">
        <v>386.38520227135643</v>
      </c>
    </row>
    <row r="19" spans="2:11" ht="22.5" customHeight="1" x14ac:dyDescent="0.2">
      <c r="B19" s="504">
        <v>5</v>
      </c>
      <c r="C19" s="347" t="s">
        <v>809</v>
      </c>
      <c r="D19" s="505">
        <f>SUM(D20:D22)</f>
        <v>8072.6527435706175</v>
      </c>
      <c r="E19" s="505">
        <f t="shared" ref="E19:G19" si="5">SUM(E20:E22)</f>
        <v>12053.610577314781</v>
      </c>
      <c r="F19" s="505">
        <f t="shared" si="5"/>
        <v>15902.666373210561</v>
      </c>
      <c r="G19" s="505">
        <f t="shared" si="5"/>
        <v>19955.207539208404</v>
      </c>
      <c r="H19" s="505">
        <f t="shared" ref="H19" si="6">SUM(H20:H22)</f>
        <v>2102.4626917427599</v>
      </c>
      <c r="I19" s="505">
        <f>SUM(I20:I22)</f>
        <v>3608.0983325534648</v>
      </c>
      <c r="J19" s="505">
        <f>SUM(J20:J22)</f>
        <v>5062.2003657454716</v>
      </c>
      <c r="K19" s="505">
        <f>SUM(K20:K22)</f>
        <v>6651.6832782504553</v>
      </c>
    </row>
    <row r="20" spans="2:11" ht="22.5" customHeight="1" x14ac:dyDescent="0.2">
      <c r="B20" s="477">
        <v>6</v>
      </c>
      <c r="C20" s="507" t="s">
        <v>810</v>
      </c>
      <c r="D20" s="508">
        <v>5110.3888587350448</v>
      </c>
      <c r="E20" s="508">
        <v>7046.5225301559713</v>
      </c>
      <c r="F20" s="508">
        <v>9252.0893136471823</v>
      </c>
      <c r="G20" s="508">
        <v>11489.229820992126</v>
      </c>
      <c r="H20" s="508">
        <v>797.41785417553046</v>
      </c>
      <c r="I20" s="508">
        <v>1360.0216062541072</v>
      </c>
      <c r="J20" s="508">
        <v>1998.2303137062875</v>
      </c>
      <c r="K20" s="402">
        <v>2644.5431492086095</v>
      </c>
    </row>
    <row r="21" spans="2:11" ht="22.5" customHeight="1" x14ac:dyDescent="0.2">
      <c r="B21" s="477">
        <v>7</v>
      </c>
      <c r="C21" s="507" t="s">
        <v>811</v>
      </c>
      <c r="D21" s="508">
        <v>2889.1645226130731</v>
      </c>
      <c r="E21" s="508">
        <v>4920.7053909263113</v>
      </c>
      <c r="F21" s="508">
        <v>6548.170875606711</v>
      </c>
      <c r="G21" s="508">
        <v>8259.4743123787812</v>
      </c>
      <c r="H21" s="508">
        <v>1231.9454753447294</v>
      </c>
      <c r="I21" s="508">
        <v>2161.6940700668579</v>
      </c>
      <c r="J21" s="508">
        <v>2961.5638680825173</v>
      </c>
      <c r="K21" s="402">
        <v>3800.6367232043449</v>
      </c>
    </row>
    <row r="22" spans="2:11" ht="22.5" customHeight="1" x14ac:dyDescent="0.2">
      <c r="B22" s="477">
        <v>8</v>
      </c>
      <c r="C22" s="507" t="s">
        <v>812</v>
      </c>
      <c r="D22" s="508">
        <v>73.099362222500005</v>
      </c>
      <c r="E22" s="508">
        <v>86.382656232499997</v>
      </c>
      <c r="F22" s="508">
        <v>102.40618395666668</v>
      </c>
      <c r="G22" s="508">
        <v>206.5034058375</v>
      </c>
      <c r="H22" s="508">
        <v>73.099362222500005</v>
      </c>
      <c r="I22" s="508">
        <v>86.382656232499997</v>
      </c>
      <c r="J22" s="508">
        <v>102.40618395666668</v>
      </c>
      <c r="K22" s="402">
        <v>206.5034058375</v>
      </c>
    </row>
    <row r="23" spans="2:11" ht="22.5" customHeight="1" x14ac:dyDescent="0.2">
      <c r="B23" s="504">
        <v>9</v>
      </c>
      <c r="C23" s="509" t="s">
        <v>813</v>
      </c>
      <c r="D23" s="771"/>
      <c r="E23" s="771"/>
      <c r="F23" s="771"/>
      <c r="G23" s="771"/>
      <c r="H23" s="510"/>
      <c r="I23" s="510">
        <v>6.7297750566666661</v>
      </c>
      <c r="J23" s="510">
        <v>6.7297750566666661</v>
      </c>
      <c r="K23" s="510">
        <v>6.7297750566666661</v>
      </c>
    </row>
    <row r="24" spans="2:11" ht="22.5" customHeight="1" x14ac:dyDescent="0.2">
      <c r="B24" s="504">
        <v>10</v>
      </c>
      <c r="C24" s="347" t="s">
        <v>814</v>
      </c>
      <c r="D24" s="506">
        <f>SUM(D25:D27)</f>
        <v>2513.6815922039827</v>
      </c>
      <c r="E24" s="506">
        <f t="shared" ref="E24:G24" si="7">SUM(E25:E27)</f>
        <v>3988.5797414346384</v>
      </c>
      <c r="F24" s="506">
        <f t="shared" si="7"/>
        <v>5300.1514226511126</v>
      </c>
      <c r="G24" s="506">
        <f t="shared" si="7"/>
        <v>6684.0536056458322</v>
      </c>
      <c r="H24" s="506">
        <f t="shared" ref="H24" si="8">SUM(H25:H27)</f>
        <v>833.4384043637109</v>
      </c>
      <c r="I24" s="506">
        <f t="shared" ref="I24" si="9">SUM(I25:I27)</f>
        <v>888.01673800145181</v>
      </c>
      <c r="J24" s="506">
        <f t="shared" ref="J24" si="10">SUM(J25:J27)</f>
        <v>784.63808148138719</v>
      </c>
      <c r="K24" s="506">
        <f t="shared" ref="K24" si="11">SUM(K25:K27)</f>
        <v>837.64323992362461</v>
      </c>
    </row>
    <row r="25" spans="2:11" ht="22.5" customHeight="1" x14ac:dyDescent="0.2">
      <c r="B25" s="477">
        <v>11</v>
      </c>
      <c r="C25" s="507" t="s">
        <v>815</v>
      </c>
      <c r="D25" s="508">
        <v>996.08824037064994</v>
      </c>
      <c r="E25" s="508">
        <v>833.44332639981656</v>
      </c>
      <c r="F25" s="508">
        <v>534.40867884454872</v>
      </c>
      <c r="G25" s="508">
        <v>388.02581235916625</v>
      </c>
      <c r="H25" s="508">
        <v>716.34305383683591</v>
      </c>
      <c r="I25" s="508">
        <v>654.80883923933573</v>
      </c>
      <c r="J25" s="508">
        <v>446.20528003501732</v>
      </c>
      <c r="K25" s="402">
        <v>388.02581235916625</v>
      </c>
    </row>
    <row r="26" spans="2:11" ht="22.5" customHeight="1" x14ac:dyDescent="0.2">
      <c r="B26" s="477">
        <v>12</v>
      </c>
      <c r="C26" s="507" t="s">
        <v>816</v>
      </c>
      <c r="D26" s="508"/>
      <c r="E26" s="508"/>
      <c r="F26" s="508"/>
      <c r="G26" s="508"/>
      <c r="H26" s="508"/>
      <c r="I26" s="508"/>
      <c r="J26" s="508"/>
      <c r="K26" s="402"/>
    </row>
    <row r="27" spans="2:11" ht="22.5" customHeight="1" x14ac:dyDescent="0.2">
      <c r="B27" s="477">
        <v>13</v>
      </c>
      <c r="C27" s="507" t="s">
        <v>817</v>
      </c>
      <c r="D27" s="508">
        <v>1517.5933518333329</v>
      </c>
      <c r="E27" s="508">
        <v>3155.1364150348218</v>
      </c>
      <c r="F27" s="508">
        <v>4765.7427438065642</v>
      </c>
      <c r="G27" s="508">
        <v>6296.0277932866657</v>
      </c>
      <c r="H27" s="508">
        <v>117.09535052687498</v>
      </c>
      <c r="I27" s="508">
        <v>233.20789876211606</v>
      </c>
      <c r="J27" s="508">
        <v>338.43280144636992</v>
      </c>
      <c r="K27" s="402">
        <v>449.6174275644583</v>
      </c>
    </row>
    <row r="28" spans="2:11" ht="22.5" customHeight="1" x14ac:dyDescent="0.2">
      <c r="B28" s="504">
        <v>14</v>
      </c>
      <c r="C28" s="347" t="s">
        <v>818</v>
      </c>
      <c r="D28" s="505">
        <v>187.24676883166669</v>
      </c>
      <c r="E28" s="505">
        <v>273.19617491000002</v>
      </c>
      <c r="F28" s="505">
        <v>316.3748542583333</v>
      </c>
      <c r="G28" s="505">
        <v>675.3542420583334</v>
      </c>
      <c r="H28" s="505">
        <v>187.24676883166669</v>
      </c>
      <c r="I28" s="505">
        <v>273.19617491000002</v>
      </c>
      <c r="J28" s="505">
        <v>316.3748542583333</v>
      </c>
      <c r="K28" s="510">
        <v>675.3542420583334</v>
      </c>
    </row>
    <row r="29" spans="2:11" ht="22.5" customHeight="1" x14ac:dyDescent="0.2">
      <c r="B29" s="504">
        <v>15</v>
      </c>
      <c r="C29" s="347" t="s">
        <v>819</v>
      </c>
      <c r="D29" s="505">
        <v>1097.0615209701493</v>
      </c>
      <c r="E29" s="505">
        <v>2436.9441685349711</v>
      </c>
      <c r="F29" s="505">
        <v>3259.0683047883795</v>
      </c>
      <c r="G29" s="505">
        <v>3796.70010181937</v>
      </c>
      <c r="H29" s="505">
        <v>156.47172956098456</v>
      </c>
      <c r="I29" s="505">
        <v>669.00152242502622</v>
      </c>
      <c r="J29" s="505">
        <v>1017.6025746903132</v>
      </c>
      <c r="K29" s="510">
        <v>1404.218387342137</v>
      </c>
    </row>
    <row r="30" spans="2:11" ht="22.5" customHeight="1" x14ac:dyDescent="0.2">
      <c r="B30" s="504">
        <v>16</v>
      </c>
      <c r="C30" s="347" t="s">
        <v>820</v>
      </c>
      <c r="D30" s="769"/>
      <c r="E30" s="769"/>
      <c r="F30" s="769"/>
      <c r="G30" s="769"/>
      <c r="H30" s="511">
        <f>H16+H19+H23+H24+H28+H29</f>
        <v>5448.5074188318395</v>
      </c>
      <c r="I30" s="511">
        <f t="shared" ref="I30:K30" si="12">I16+I19+I23+I24+I28+I29</f>
        <v>7656.4893977785223</v>
      </c>
      <c r="J30" s="511">
        <f t="shared" si="12"/>
        <v>9444.9313077047409</v>
      </c>
      <c r="K30" s="511">
        <f t="shared" si="12"/>
        <v>11877.704600181978</v>
      </c>
    </row>
    <row r="31" spans="2:11" ht="15" customHeight="1" x14ac:dyDescent="0.2">
      <c r="B31" s="770" t="s">
        <v>821</v>
      </c>
      <c r="C31" s="770"/>
      <c r="D31" s="770"/>
      <c r="E31" s="770"/>
      <c r="F31" s="770"/>
      <c r="G31" s="770"/>
      <c r="H31" s="770"/>
      <c r="I31" s="770"/>
      <c r="J31" s="770"/>
      <c r="K31" s="770"/>
    </row>
    <row r="32" spans="2:11" ht="22.5" customHeight="1" x14ac:dyDescent="0.2">
      <c r="B32" s="504">
        <v>17</v>
      </c>
      <c r="C32" s="347" t="s">
        <v>822</v>
      </c>
      <c r="D32" s="505">
        <v>1197.6293327825165</v>
      </c>
      <c r="E32" s="505">
        <v>840.6768678166834</v>
      </c>
      <c r="F32" s="505">
        <v>579.27634362386505</v>
      </c>
      <c r="G32" s="505">
        <v>599.11850736833333</v>
      </c>
      <c r="H32" s="505">
        <v>5.9413689999999999</v>
      </c>
      <c r="I32" s="505">
        <v>19.790634416783345</v>
      </c>
      <c r="J32" s="505">
        <v>23.586354197491676</v>
      </c>
      <c r="K32" s="505">
        <v>55.884052922066644</v>
      </c>
    </row>
    <row r="33" spans="2:11" ht="22.5" customHeight="1" x14ac:dyDescent="0.2">
      <c r="B33" s="504">
        <v>18</v>
      </c>
      <c r="C33" s="347" t="s">
        <v>823</v>
      </c>
      <c r="D33" s="505">
        <v>706.54112562244836</v>
      </c>
      <c r="E33" s="505">
        <v>737.76243540793178</v>
      </c>
      <c r="F33" s="505">
        <v>748.79670752340166</v>
      </c>
      <c r="G33" s="505">
        <v>759.92904235513413</v>
      </c>
      <c r="H33" s="505">
        <v>498.38367126410452</v>
      </c>
      <c r="I33" s="505">
        <v>525.3849972879201</v>
      </c>
      <c r="J33" s="505">
        <v>539.84031382214005</v>
      </c>
      <c r="K33" s="505">
        <v>552.66932222345577</v>
      </c>
    </row>
    <row r="34" spans="2:11" ht="22.5" customHeight="1" x14ac:dyDescent="0.2">
      <c r="B34" s="504">
        <v>19</v>
      </c>
      <c r="C34" s="347" t="s">
        <v>824</v>
      </c>
      <c r="D34" s="505">
        <v>750.95895990333338</v>
      </c>
      <c r="E34" s="505">
        <v>602.60327653083345</v>
      </c>
      <c r="F34" s="505">
        <v>554.45762306666666</v>
      </c>
      <c r="G34" s="505">
        <v>665.33581848083338</v>
      </c>
      <c r="H34" s="505">
        <v>667.19780032666665</v>
      </c>
      <c r="I34" s="505">
        <v>560.6889133725</v>
      </c>
      <c r="J34" s="505">
        <v>554.45762306666666</v>
      </c>
      <c r="K34" s="505">
        <v>665.33581848083338</v>
      </c>
    </row>
    <row r="35" spans="2:11" ht="45" customHeight="1" x14ac:dyDescent="0.2">
      <c r="B35" s="504" t="s">
        <v>825</v>
      </c>
      <c r="C35" s="347" t="s">
        <v>826</v>
      </c>
      <c r="D35" s="783"/>
      <c r="E35" s="784"/>
      <c r="F35" s="784"/>
      <c r="G35" s="785"/>
      <c r="H35" s="505"/>
      <c r="I35" s="505"/>
      <c r="J35" s="505"/>
      <c r="K35" s="505"/>
    </row>
    <row r="36" spans="2:11" ht="22.5" customHeight="1" x14ac:dyDescent="0.2">
      <c r="B36" s="504" t="s">
        <v>827</v>
      </c>
      <c r="C36" s="347" t="s">
        <v>828</v>
      </c>
      <c r="D36" s="783"/>
      <c r="E36" s="784"/>
      <c r="F36" s="784"/>
      <c r="G36" s="785"/>
      <c r="H36" s="505"/>
      <c r="I36" s="505"/>
      <c r="J36" s="505"/>
      <c r="K36" s="505"/>
    </row>
    <row r="37" spans="2:11" ht="22.5" customHeight="1" x14ac:dyDescent="0.2">
      <c r="B37" s="504">
        <v>20</v>
      </c>
      <c r="C37" s="347" t="s">
        <v>829</v>
      </c>
      <c r="D37" s="505">
        <f>SUM(D38:D40)</f>
        <v>1541.7766340982819</v>
      </c>
      <c r="E37" s="505">
        <f t="shared" ref="E37:K37" si="13">SUM(E38:E40)</f>
        <v>1544.1772901454319</v>
      </c>
      <c r="F37" s="505">
        <f t="shared" si="13"/>
        <v>1532.2961826450685</v>
      </c>
      <c r="G37" s="505">
        <f t="shared" si="13"/>
        <v>2024.3833682043012</v>
      </c>
      <c r="H37" s="505">
        <f t="shared" si="13"/>
        <v>1171.522840590771</v>
      </c>
      <c r="I37" s="505">
        <f t="shared" si="13"/>
        <v>1105.8645450772033</v>
      </c>
      <c r="J37" s="505">
        <f t="shared" si="13"/>
        <v>1117.8842910862984</v>
      </c>
      <c r="K37" s="505">
        <f t="shared" si="13"/>
        <v>1273.8891936263558</v>
      </c>
    </row>
    <row r="38" spans="2:11" ht="22.5" customHeight="1" x14ac:dyDescent="0.2">
      <c r="B38" s="477" t="s">
        <v>406</v>
      </c>
      <c r="C38" s="507" t="s">
        <v>830</v>
      </c>
      <c r="D38" s="508"/>
      <c r="E38" s="508"/>
      <c r="F38" s="508"/>
      <c r="G38" s="508"/>
      <c r="H38" s="508"/>
      <c r="I38" s="508"/>
      <c r="J38" s="508"/>
      <c r="K38" s="508"/>
    </row>
    <row r="39" spans="2:11" ht="22.5" customHeight="1" x14ac:dyDescent="0.2">
      <c r="B39" s="477" t="s">
        <v>408</v>
      </c>
      <c r="C39" s="507" t="s">
        <v>831</v>
      </c>
      <c r="D39" s="508"/>
      <c r="E39" s="508"/>
      <c r="F39" s="508"/>
      <c r="G39" s="508"/>
      <c r="H39" s="508"/>
      <c r="I39" s="508"/>
      <c r="J39" s="508"/>
      <c r="K39" s="508"/>
    </row>
    <row r="40" spans="2:11" ht="22.5" customHeight="1" x14ac:dyDescent="0.2">
      <c r="B40" s="477" t="s">
        <v>410</v>
      </c>
      <c r="C40" s="507" t="s">
        <v>832</v>
      </c>
      <c r="D40" s="508">
        <v>1541.7766340982819</v>
      </c>
      <c r="E40" s="508">
        <v>1544.1772901454319</v>
      </c>
      <c r="F40" s="508">
        <v>1532.2961826450685</v>
      </c>
      <c r="G40" s="508">
        <v>2024.3833682043012</v>
      </c>
      <c r="H40" s="508">
        <v>1171.522840590771</v>
      </c>
      <c r="I40" s="508">
        <v>1105.8645450772033</v>
      </c>
      <c r="J40" s="508">
        <v>1117.8842910862984</v>
      </c>
      <c r="K40" s="508">
        <v>1273.8891936263558</v>
      </c>
    </row>
    <row r="41" spans="2:11" ht="15" customHeight="1" x14ac:dyDescent="0.2">
      <c r="B41" s="779" t="s">
        <v>833</v>
      </c>
      <c r="C41" s="780"/>
      <c r="D41" s="780"/>
      <c r="E41" s="780"/>
      <c r="F41" s="780"/>
      <c r="G41" s="780"/>
      <c r="H41" s="780"/>
      <c r="I41" s="780"/>
      <c r="J41" s="780"/>
      <c r="K41" s="781"/>
    </row>
    <row r="42" spans="2:11" ht="22.5" customHeight="1" x14ac:dyDescent="0.2">
      <c r="B42" s="512" t="s">
        <v>834</v>
      </c>
      <c r="C42" s="513" t="s">
        <v>835</v>
      </c>
      <c r="D42" s="782"/>
      <c r="E42" s="782"/>
      <c r="F42" s="782"/>
      <c r="G42" s="782"/>
      <c r="H42" s="514">
        <v>17326.449503838132</v>
      </c>
      <c r="I42" s="514">
        <v>16958.982280927274</v>
      </c>
      <c r="J42" s="514">
        <v>16074.424763891249</v>
      </c>
      <c r="K42" s="514">
        <v>15255.919471672396</v>
      </c>
    </row>
    <row r="43" spans="2:11" ht="22.5" customHeight="1" x14ac:dyDescent="0.2">
      <c r="B43" s="512">
        <v>22</v>
      </c>
      <c r="C43" s="513" t="s">
        <v>836</v>
      </c>
      <c r="D43" s="782"/>
      <c r="E43" s="782"/>
      <c r="F43" s="782"/>
      <c r="G43" s="782"/>
      <c r="H43" s="514">
        <v>11360.898095957145</v>
      </c>
      <c r="I43" s="514">
        <v>11205.162099539064</v>
      </c>
      <c r="J43" s="514">
        <v>10753.131755323095</v>
      </c>
      <c r="K43" s="514">
        <v>10603.815406532374</v>
      </c>
    </row>
    <row r="44" spans="2:11" ht="22.5" customHeight="1" x14ac:dyDescent="0.2">
      <c r="B44" s="512">
        <v>23</v>
      </c>
      <c r="C44" s="513" t="s">
        <v>837</v>
      </c>
      <c r="D44" s="782"/>
      <c r="E44" s="782"/>
      <c r="F44" s="782"/>
      <c r="G44" s="782"/>
      <c r="H44" s="515">
        <v>1.5281095274449463</v>
      </c>
      <c r="I44" s="515">
        <v>1.5163000384021075</v>
      </c>
      <c r="J44" s="515">
        <v>1.4957582990479139</v>
      </c>
      <c r="K44" s="515">
        <v>1.4445900184273146</v>
      </c>
    </row>
    <row r="45" spans="2:11" ht="22.5" customHeight="1" x14ac:dyDescent="0.2">
      <c r="B45" s="332"/>
      <c r="C45" s="332"/>
      <c r="D45" s="332"/>
      <c r="E45" s="332"/>
      <c r="F45" s="332"/>
      <c r="G45" s="332"/>
      <c r="H45" s="332"/>
      <c r="I45" s="332"/>
      <c r="J45" s="332"/>
      <c r="K45" s="332"/>
    </row>
    <row r="46" spans="2:11" ht="18.75" x14ac:dyDescent="0.3">
      <c r="B46" s="500" t="s">
        <v>838</v>
      </c>
      <c r="C46" s="332"/>
      <c r="D46" s="332"/>
      <c r="E46" s="332"/>
      <c r="F46" s="332"/>
      <c r="G46" s="332"/>
      <c r="H46" s="332"/>
      <c r="I46" s="332"/>
      <c r="J46" s="332"/>
      <c r="K46" s="332"/>
    </row>
    <row r="47" spans="2:11" ht="15" customHeight="1" x14ac:dyDescent="0.2">
      <c r="B47" s="332"/>
      <c r="C47" s="332"/>
      <c r="D47" s="332"/>
      <c r="E47" s="332"/>
      <c r="F47" s="332"/>
      <c r="G47" s="332"/>
      <c r="H47" s="332"/>
      <c r="I47" s="332"/>
      <c r="J47" s="332"/>
      <c r="K47" s="332"/>
    </row>
    <row r="48" spans="2:11" ht="15" customHeight="1" x14ac:dyDescent="0.2">
      <c r="B48" s="501"/>
      <c r="C48" s="366"/>
      <c r="D48" s="376" t="s">
        <v>149</v>
      </c>
      <c r="E48" s="376" t="s">
        <v>150</v>
      </c>
      <c r="F48" s="376" t="s">
        <v>151</v>
      </c>
      <c r="G48" s="376" t="s">
        <v>253</v>
      </c>
      <c r="H48" s="376" t="s">
        <v>254</v>
      </c>
      <c r="I48" s="376" t="s">
        <v>255</v>
      </c>
      <c r="J48" s="376" t="s">
        <v>256</v>
      </c>
      <c r="K48" s="376" t="s">
        <v>312</v>
      </c>
    </row>
    <row r="49" spans="2:11" ht="15" customHeight="1" x14ac:dyDescent="0.2">
      <c r="B49" s="366"/>
      <c r="C49" s="366"/>
      <c r="D49" s="772" t="s">
        <v>797</v>
      </c>
      <c r="E49" s="772"/>
      <c r="F49" s="772"/>
      <c r="G49" s="772"/>
      <c r="H49" s="773" t="s">
        <v>798</v>
      </c>
      <c r="I49" s="774"/>
      <c r="J49" s="774"/>
      <c r="K49" s="775"/>
    </row>
    <row r="50" spans="2:11" ht="22.5" customHeight="1" x14ac:dyDescent="0.2">
      <c r="B50" s="376" t="s">
        <v>799</v>
      </c>
      <c r="C50" s="473" t="s">
        <v>800</v>
      </c>
      <c r="D50" s="502">
        <v>44196</v>
      </c>
      <c r="E50" s="502">
        <v>44104</v>
      </c>
      <c r="F50" s="502">
        <v>44012</v>
      </c>
      <c r="G50" s="502">
        <v>43921</v>
      </c>
      <c r="H50" s="502">
        <v>44196</v>
      </c>
      <c r="I50" s="502">
        <v>44104</v>
      </c>
      <c r="J50" s="502">
        <v>44012</v>
      </c>
      <c r="K50" s="502">
        <v>43921</v>
      </c>
    </row>
    <row r="51" spans="2:11" ht="22.5" customHeight="1" x14ac:dyDescent="0.2">
      <c r="B51" s="376" t="s">
        <v>801</v>
      </c>
      <c r="C51" s="473" t="s">
        <v>802</v>
      </c>
      <c r="D51" s="503">
        <v>12</v>
      </c>
      <c r="E51" s="503">
        <v>12</v>
      </c>
      <c r="F51" s="503">
        <v>12</v>
      </c>
      <c r="G51" s="503">
        <v>12</v>
      </c>
      <c r="H51" s="503">
        <v>12</v>
      </c>
      <c r="I51" s="503">
        <v>12</v>
      </c>
      <c r="J51" s="503">
        <v>12</v>
      </c>
      <c r="K51" s="503">
        <v>12</v>
      </c>
    </row>
    <row r="52" spans="2:11" ht="15" customHeight="1" x14ac:dyDescent="0.2">
      <c r="B52" s="776" t="s">
        <v>803</v>
      </c>
      <c r="C52" s="777"/>
      <c r="D52" s="777"/>
      <c r="E52" s="777"/>
      <c r="F52" s="777"/>
      <c r="G52" s="777"/>
      <c r="H52" s="777"/>
      <c r="I52" s="777"/>
      <c r="J52" s="777"/>
      <c r="K52" s="778"/>
    </row>
    <row r="53" spans="2:11" ht="22.5" customHeight="1" x14ac:dyDescent="0.2">
      <c r="B53" s="504">
        <v>1</v>
      </c>
      <c r="C53" s="347" t="s">
        <v>804</v>
      </c>
      <c r="D53" s="769"/>
      <c r="E53" s="769"/>
      <c r="F53" s="769"/>
      <c r="G53" s="769"/>
      <c r="H53" s="505">
        <v>15600.913811009519</v>
      </c>
      <c r="I53" s="505">
        <v>15347.582234121781</v>
      </c>
      <c r="J53" s="505">
        <v>14702.560866948883</v>
      </c>
      <c r="K53" s="505">
        <v>14036.198562159394</v>
      </c>
    </row>
    <row r="54" spans="2:11" ht="15" customHeight="1" x14ac:dyDescent="0.2">
      <c r="B54" s="776" t="s">
        <v>805</v>
      </c>
      <c r="C54" s="777"/>
      <c r="D54" s="777"/>
      <c r="E54" s="777"/>
      <c r="F54" s="777"/>
      <c r="G54" s="777"/>
      <c r="H54" s="777"/>
      <c r="I54" s="777"/>
      <c r="J54" s="777"/>
      <c r="K54" s="778"/>
    </row>
    <row r="55" spans="2:11" ht="22.5" customHeight="1" x14ac:dyDescent="0.2">
      <c r="B55" s="504">
        <v>2</v>
      </c>
      <c r="C55" s="347" t="s">
        <v>806</v>
      </c>
      <c r="D55" s="506">
        <f>SUM(D56:D57)</f>
        <v>42243.91052260936</v>
      </c>
      <c r="E55" s="506">
        <f t="shared" ref="E55" si="14">SUM(E56:E57)</f>
        <v>42129.163358138547</v>
      </c>
      <c r="F55" s="506">
        <f t="shared" ref="F55" si="15">SUM(F56:F57)</f>
        <v>42117.052098418673</v>
      </c>
      <c r="G55" s="506">
        <f t="shared" ref="G55" si="16">SUM(G56:G57)</f>
        <v>42120.469785396694</v>
      </c>
      <c r="H55" s="506">
        <f t="shared" ref="H55" si="17">SUM(H56:H57)</f>
        <v>2166.3671713655176</v>
      </c>
      <c r="I55" s="506">
        <f t="shared" ref="I55" si="18">SUM(I56:I57)</f>
        <v>2208.2380739352679</v>
      </c>
      <c r="J55" s="506">
        <f t="shared" ref="J55" si="19">SUM(J56:J57)</f>
        <v>2253.5681006999489</v>
      </c>
      <c r="K55" s="506">
        <f t="shared" ref="K55" si="20">SUM(K56:K57)</f>
        <v>2298.0052777921037</v>
      </c>
    </row>
    <row r="56" spans="2:11" ht="22.5" customHeight="1" x14ac:dyDescent="0.2">
      <c r="B56" s="477">
        <v>3</v>
      </c>
      <c r="C56" s="507" t="s">
        <v>807</v>
      </c>
      <c r="D56" s="508">
        <v>41160.477617913355</v>
      </c>
      <c r="E56" s="508">
        <v>40093.565237572577</v>
      </c>
      <c r="F56" s="508">
        <v>39162.742182836708</v>
      </c>
      <c r="G56" s="508">
        <v>38280.834014949651</v>
      </c>
      <c r="H56" s="508">
        <v>2058.023880895917</v>
      </c>
      <c r="I56" s="508">
        <v>2004.6782618786706</v>
      </c>
      <c r="J56" s="508">
        <v>1958.1371091417523</v>
      </c>
      <c r="K56" s="402">
        <v>1914.0417007473995</v>
      </c>
    </row>
    <row r="57" spans="2:11" ht="22.5" customHeight="1" x14ac:dyDescent="0.2">
      <c r="B57" s="477">
        <v>4</v>
      </c>
      <c r="C57" s="507" t="s">
        <v>808</v>
      </c>
      <c r="D57" s="508">
        <v>1083.4329046960065</v>
      </c>
      <c r="E57" s="508">
        <v>2035.5981205659732</v>
      </c>
      <c r="F57" s="508">
        <v>2954.3099155819677</v>
      </c>
      <c r="G57" s="508">
        <v>3839.6357704470424</v>
      </c>
      <c r="H57" s="508">
        <v>108.34329046960067</v>
      </c>
      <c r="I57" s="508">
        <v>203.55981205659731</v>
      </c>
      <c r="J57" s="508">
        <v>295.43099155819675</v>
      </c>
      <c r="K57" s="402">
        <v>383.96357704470421</v>
      </c>
    </row>
    <row r="58" spans="2:11" ht="22.5" customHeight="1" x14ac:dyDescent="0.2">
      <c r="B58" s="504">
        <v>5</v>
      </c>
      <c r="C58" s="347" t="s">
        <v>809</v>
      </c>
      <c r="D58" s="505">
        <f>SUM(D59:D61)</f>
        <v>7960.770551491546</v>
      </c>
      <c r="E58" s="505">
        <f t="shared" ref="E58" si="21">SUM(E59:E61)</f>
        <v>11891.925612951545</v>
      </c>
      <c r="F58" s="505">
        <f t="shared" ref="F58" si="22">SUM(F59:F61)</f>
        <v>15670.669264102618</v>
      </c>
      <c r="G58" s="505">
        <f t="shared" ref="G58" si="23">SUM(G59:G61)</f>
        <v>19692.113150970832</v>
      </c>
      <c r="H58" s="505">
        <f t="shared" ref="H58" si="24">SUM(H59:H61)</f>
        <v>2031.3157651829324</v>
      </c>
      <c r="I58" s="505">
        <f>SUM(I59:I61)</f>
        <v>3519.5034146995545</v>
      </c>
      <c r="J58" s="505">
        <f>SUM(J59:J61)</f>
        <v>4946.8532287573971</v>
      </c>
      <c r="K58" s="505">
        <f>SUM(K59:K61)</f>
        <v>6520.6272641476371</v>
      </c>
    </row>
    <row r="59" spans="2:11" ht="22.5" customHeight="1" x14ac:dyDescent="0.2">
      <c r="B59" s="477">
        <v>6</v>
      </c>
      <c r="C59" s="507" t="s">
        <v>810</v>
      </c>
      <c r="D59" s="508">
        <v>5072.5962022053036</v>
      </c>
      <c r="E59" s="508">
        <v>6977.2756920263182</v>
      </c>
      <c r="F59" s="508">
        <v>9137.2390899206621</v>
      </c>
      <c r="G59" s="508">
        <v>11360.19433957123</v>
      </c>
      <c r="H59" s="508">
        <v>790.3072200909354</v>
      </c>
      <c r="I59" s="508">
        <v>1345.0814095659634</v>
      </c>
      <c r="J59" s="508">
        <v>1971.7840853196137</v>
      </c>
      <c r="K59" s="402">
        <v>2614.3302659972965</v>
      </c>
    </row>
    <row r="60" spans="2:11" ht="22.5" customHeight="1" x14ac:dyDescent="0.2">
      <c r="B60" s="477">
        <v>7</v>
      </c>
      <c r="C60" s="507" t="s">
        <v>811</v>
      </c>
      <c r="D60" s="508">
        <v>2872.3778501195757</v>
      </c>
      <c r="E60" s="508">
        <v>4889.2821370843931</v>
      </c>
      <c r="F60" s="508">
        <v>6500.9512478394572</v>
      </c>
      <c r="G60" s="508">
        <v>8203.9616092587694</v>
      </c>
      <c r="H60" s="508">
        <v>1225.2120459253304</v>
      </c>
      <c r="I60" s="508">
        <v>2149.0542212927576</v>
      </c>
      <c r="J60" s="508">
        <v>2942.5902170952832</v>
      </c>
      <c r="K60" s="402">
        <v>3778.3397960095076</v>
      </c>
    </row>
    <row r="61" spans="2:11" ht="22.5" customHeight="1" x14ac:dyDescent="0.2">
      <c r="B61" s="477">
        <v>8</v>
      </c>
      <c r="C61" s="507" t="s">
        <v>812</v>
      </c>
      <c r="D61" s="508">
        <v>15.796499166666665</v>
      </c>
      <c r="E61" s="508">
        <v>25.367783840833336</v>
      </c>
      <c r="F61" s="508">
        <v>32.478926342500003</v>
      </c>
      <c r="G61" s="508">
        <v>127.95720214083333</v>
      </c>
      <c r="H61" s="508">
        <v>15.796499166666665</v>
      </c>
      <c r="I61" s="508">
        <v>25.367783840833336</v>
      </c>
      <c r="J61" s="508">
        <v>32.478926342500003</v>
      </c>
      <c r="K61" s="402">
        <v>127.95720214083333</v>
      </c>
    </row>
    <row r="62" spans="2:11" ht="22.5" customHeight="1" x14ac:dyDescent="0.2">
      <c r="B62" s="504">
        <v>9</v>
      </c>
      <c r="C62" s="509" t="s">
        <v>813</v>
      </c>
      <c r="D62" s="771"/>
      <c r="E62" s="771"/>
      <c r="F62" s="771"/>
      <c r="G62" s="771"/>
      <c r="H62" s="510"/>
      <c r="I62" s="510">
        <v>6.7297750566666679</v>
      </c>
      <c r="J62" s="510">
        <v>6.7297750566666679</v>
      </c>
      <c r="K62" s="510">
        <v>6.7297750566666679</v>
      </c>
    </row>
    <row r="63" spans="2:11" ht="22.5" customHeight="1" x14ac:dyDescent="0.2">
      <c r="B63" s="504">
        <v>10</v>
      </c>
      <c r="C63" s="347" t="s">
        <v>814</v>
      </c>
      <c r="D63" s="506">
        <f>SUM(D64:D66)</f>
        <v>4391.3214738248989</v>
      </c>
      <c r="E63" s="506">
        <f t="shared" ref="E63" si="25">SUM(E64:E66)</f>
        <v>5804.038870804723</v>
      </c>
      <c r="F63" s="506">
        <f t="shared" ref="F63" si="26">SUM(F64:F66)</f>
        <v>7141.2169545817624</v>
      </c>
      <c r="G63" s="506">
        <f t="shared" ref="G63" si="27">SUM(G64:G66)</f>
        <v>8379.3795927141637</v>
      </c>
      <c r="H63" s="506">
        <f t="shared" ref="H63" si="28">SUM(H64:H66)</f>
        <v>2711.0782859846277</v>
      </c>
      <c r="I63" s="506">
        <f t="shared" ref="I63" si="29">SUM(I64:I66)</f>
        <v>2703.4758673715355</v>
      </c>
      <c r="J63" s="506">
        <f t="shared" ref="J63" si="30">SUM(J64:J66)</f>
        <v>2625.7036134120358</v>
      </c>
      <c r="K63" s="506">
        <f t="shared" ref="K63" si="31">SUM(K64:K66)</f>
        <v>2532.9692269919583</v>
      </c>
    </row>
    <row r="64" spans="2:11" ht="22.5" customHeight="1" x14ac:dyDescent="0.2">
      <c r="B64" s="477">
        <v>11</v>
      </c>
      <c r="C64" s="507" t="s">
        <v>815</v>
      </c>
      <c r="D64" s="508">
        <v>2873.7281219915662</v>
      </c>
      <c r="E64" s="508">
        <v>2648.9024557698999</v>
      </c>
      <c r="F64" s="508">
        <v>2375.4742107751972</v>
      </c>
      <c r="G64" s="508">
        <v>2083.3517994275003</v>
      </c>
      <c r="H64" s="508">
        <v>2593.9829354577528</v>
      </c>
      <c r="I64" s="508">
        <v>2470.2679686094193</v>
      </c>
      <c r="J64" s="508">
        <v>2287.2708119656659</v>
      </c>
      <c r="K64" s="402">
        <v>2083.3517994275003</v>
      </c>
    </row>
    <row r="65" spans="2:11" ht="22.5" customHeight="1" x14ac:dyDescent="0.2">
      <c r="B65" s="477">
        <v>12</v>
      </c>
      <c r="C65" s="507" t="s">
        <v>816</v>
      </c>
      <c r="D65" s="508"/>
      <c r="E65" s="508"/>
      <c r="F65" s="508"/>
      <c r="G65" s="508"/>
      <c r="H65" s="508"/>
      <c r="I65" s="508"/>
      <c r="J65" s="508"/>
      <c r="K65" s="402"/>
    </row>
    <row r="66" spans="2:11" ht="22.5" customHeight="1" x14ac:dyDescent="0.2">
      <c r="B66" s="477">
        <v>13</v>
      </c>
      <c r="C66" s="507" t="s">
        <v>817</v>
      </c>
      <c r="D66" s="508">
        <v>1517.5933518333331</v>
      </c>
      <c r="E66" s="508">
        <v>3155.1364150348227</v>
      </c>
      <c r="F66" s="508">
        <v>4765.7427438065652</v>
      </c>
      <c r="G66" s="508">
        <v>6296.0277932866638</v>
      </c>
      <c r="H66" s="508">
        <v>117.09535052687501</v>
      </c>
      <c r="I66" s="508">
        <v>233.20789876211612</v>
      </c>
      <c r="J66" s="508">
        <v>338.43280144636987</v>
      </c>
      <c r="K66" s="402">
        <v>449.61742756445818</v>
      </c>
    </row>
    <row r="67" spans="2:11" ht="22.5" customHeight="1" x14ac:dyDescent="0.2">
      <c r="B67" s="504">
        <v>14</v>
      </c>
      <c r="C67" s="347" t="s">
        <v>818</v>
      </c>
      <c r="D67" s="505">
        <v>187.24676883166669</v>
      </c>
      <c r="E67" s="505">
        <v>273.19617491000002</v>
      </c>
      <c r="F67" s="505">
        <v>316.3748542583333</v>
      </c>
      <c r="G67" s="505">
        <v>675.35424205833328</v>
      </c>
      <c r="H67" s="505">
        <v>187.24676883166669</v>
      </c>
      <c r="I67" s="505">
        <v>273.19617491000002</v>
      </c>
      <c r="J67" s="505">
        <v>316.3748542583333</v>
      </c>
      <c r="K67" s="510">
        <v>675.35424205833328</v>
      </c>
    </row>
    <row r="68" spans="2:11" ht="22.5" customHeight="1" x14ac:dyDescent="0.2">
      <c r="B68" s="504">
        <v>15</v>
      </c>
      <c r="C68" s="347" t="s">
        <v>819</v>
      </c>
      <c r="D68" s="505">
        <v>1097.0615209701496</v>
      </c>
      <c r="E68" s="505">
        <v>2436.9441685349716</v>
      </c>
      <c r="F68" s="505">
        <v>3259.0683047883799</v>
      </c>
      <c r="G68" s="505">
        <v>3796.70010181937</v>
      </c>
      <c r="H68" s="505">
        <v>156.47172956098456</v>
      </c>
      <c r="I68" s="505">
        <v>669.00152242502622</v>
      </c>
      <c r="J68" s="505">
        <v>1017.6025746903132</v>
      </c>
      <c r="K68" s="510">
        <v>1404.2183873421368</v>
      </c>
    </row>
    <row r="69" spans="2:11" ht="22.5" customHeight="1" x14ac:dyDescent="0.2">
      <c r="B69" s="504">
        <v>16</v>
      </c>
      <c r="C69" s="347" t="s">
        <v>820</v>
      </c>
      <c r="D69" s="769"/>
      <c r="E69" s="769"/>
      <c r="F69" s="769"/>
      <c r="G69" s="769"/>
      <c r="H69" s="511">
        <f>H55+H58+H62+H63+H67+H68</f>
        <v>7252.4797209257285</v>
      </c>
      <c r="I69" s="511">
        <f t="shared" ref="I69" si="32">I55+I58+I62+I63+I67+I68</f>
        <v>9380.1448283980499</v>
      </c>
      <c r="J69" s="511">
        <f t="shared" ref="J69" si="33">J55+J58+J62+J63+J67+J68</f>
        <v>11166.832146874693</v>
      </c>
      <c r="K69" s="511">
        <f t="shared" ref="K69" si="34">K55+K58+K62+K63+K67+K68</f>
        <v>13437.904173388833</v>
      </c>
    </row>
    <row r="70" spans="2:11" ht="15" customHeight="1" x14ac:dyDescent="0.2">
      <c r="B70" s="770" t="s">
        <v>821</v>
      </c>
      <c r="C70" s="770"/>
      <c r="D70" s="770"/>
      <c r="E70" s="770"/>
      <c r="F70" s="770"/>
      <c r="G70" s="770"/>
      <c r="H70" s="770"/>
      <c r="I70" s="770"/>
      <c r="J70" s="770"/>
      <c r="K70" s="770"/>
    </row>
    <row r="71" spans="2:11" ht="22.5" customHeight="1" x14ac:dyDescent="0.2">
      <c r="B71" s="504">
        <v>17</v>
      </c>
      <c r="C71" s="347" t="s">
        <v>822</v>
      </c>
      <c r="D71" s="505">
        <v>1482.7897333349999</v>
      </c>
      <c r="E71" s="505">
        <v>1066.9262975308336</v>
      </c>
      <c r="F71" s="505">
        <v>692.47920892333332</v>
      </c>
      <c r="G71" s="505">
        <v>599.11850736833333</v>
      </c>
      <c r="H71" s="505">
        <v>5.9413689999999999</v>
      </c>
      <c r="I71" s="505">
        <v>19.790634416783345</v>
      </c>
      <c r="J71" s="505">
        <v>23.586354197491676</v>
      </c>
      <c r="K71" s="505">
        <v>55.884052922066651</v>
      </c>
    </row>
    <row r="72" spans="2:11" ht="22.5" customHeight="1" x14ac:dyDescent="0.2">
      <c r="B72" s="504">
        <v>18</v>
      </c>
      <c r="C72" s="347" t="s">
        <v>823</v>
      </c>
      <c r="D72" s="505">
        <v>706.30897068083323</v>
      </c>
      <c r="E72" s="505">
        <v>735.9855965116667</v>
      </c>
      <c r="F72" s="505">
        <v>744.45691855833343</v>
      </c>
      <c r="G72" s="505">
        <v>755.00838331158832</v>
      </c>
      <c r="H72" s="505">
        <v>498.15151632250002</v>
      </c>
      <c r="I72" s="505">
        <v>523.60815839250006</v>
      </c>
      <c r="J72" s="505">
        <v>535.50052485791662</v>
      </c>
      <c r="K72" s="505">
        <v>547.74866318075499</v>
      </c>
    </row>
    <row r="73" spans="2:11" ht="22.5" customHeight="1" x14ac:dyDescent="0.2">
      <c r="B73" s="504">
        <v>19</v>
      </c>
      <c r="C73" s="347" t="s">
        <v>824</v>
      </c>
      <c r="D73" s="505">
        <v>1136.8855869358333</v>
      </c>
      <c r="E73" s="505">
        <v>977.59199902750004</v>
      </c>
      <c r="F73" s="505">
        <v>836.13965721666659</v>
      </c>
      <c r="G73" s="505">
        <v>802.40865576666658</v>
      </c>
      <c r="H73" s="505">
        <v>1053.1244273591667</v>
      </c>
      <c r="I73" s="505">
        <v>935.67763586916669</v>
      </c>
      <c r="J73" s="505">
        <v>836.13965721666659</v>
      </c>
      <c r="K73" s="505">
        <v>802.40865576666658</v>
      </c>
    </row>
    <row r="74" spans="2:11" ht="45" customHeight="1" x14ac:dyDescent="0.2">
      <c r="B74" s="504" t="s">
        <v>825</v>
      </c>
      <c r="C74" s="347" t="s">
        <v>826</v>
      </c>
      <c r="D74" s="783"/>
      <c r="E74" s="784"/>
      <c r="F74" s="784"/>
      <c r="G74" s="785"/>
      <c r="H74" s="505"/>
      <c r="I74" s="505"/>
      <c r="J74" s="505"/>
      <c r="K74" s="505"/>
    </row>
    <row r="75" spans="2:11" ht="22.5" customHeight="1" x14ac:dyDescent="0.2">
      <c r="B75" s="504" t="s">
        <v>827</v>
      </c>
      <c r="C75" s="347" t="s">
        <v>828</v>
      </c>
      <c r="D75" s="783"/>
      <c r="E75" s="784"/>
      <c r="F75" s="784"/>
      <c r="G75" s="785"/>
      <c r="H75" s="505"/>
      <c r="I75" s="505"/>
      <c r="J75" s="505"/>
      <c r="K75" s="505"/>
    </row>
    <row r="76" spans="2:11" ht="22.5" customHeight="1" x14ac:dyDescent="0.2">
      <c r="B76" s="504">
        <v>20</v>
      </c>
      <c r="C76" s="347" t="s">
        <v>829</v>
      </c>
      <c r="D76" s="505">
        <f>SUM(D77:D79)</f>
        <v>1927.4711061891671</v>
      </c>
      <c r="E76" s="505">
        <f>SUM(E77:E79)</f>
        <v>1917.3891737458334</v>
      </c>
      <c r="F76" s="505">
        <f t="shared" ref="F76" si="35">SUM(F77:F79)</f>
        <v>1809.6384278300002</v>
      </c>
      <c r="G76" s="505">
        <f t="shared" ref="G76" si="36">SUM(G77:G79)</f>
        <v>2156.5355464465883</v>
      </c>
      <c r="H76" s="505">
        <f t="shared" ref="H76:I76" si="37">SUM(H77:H79)</f>
        <v>1557.2173126816665</v>
      </c>
      <c r="I76" s="505">
        <f t="shared" si="37"/>
        <v>1479.0764286784499</v>
      </c>
      <c r="J76" s="505">
        <f t="shared" ref="J76" si="38">SUM(J77:J79)</f>
        <v>1395.2265362720752</v>
      </c>
      <c r="K76" s="505">
        <f t="shared" ref="K76" si="39">SUM(K77:K79)</f>
        <v>1406.0413718694886</v>
      </c>
    </row>
    <row r="77" spans="2:11" ht="22.5" customHeight="1" x14ac:dyDescent="0.2">
      <c r="B77" s="477" t="s">
        <v>406</v>
      </c>
      <c r="C77" s="507" t="s">
        <v>830</v>
      </c>
      <c r="D77" s="508"/>
      <c r="E77" s="508"/>
      <c r="F77" s="508"/>
      <c r="G77" s="508"/>
      <c r="H77" s="508"/>
      <c r="I77" s="508"/>
      <c r="J77" s="508"/>
      <c r="K77" s="508"/>
    </row>
    <row r="78" spans="2:11" ht="22.5" customHeight="1" x14ac:dyDescent="0.2">
      <c r="B78" s="477" t="s">
        <v>408</v>
      </c>
      <c r="C78" s="507" t="s">
        <v>831</v>
      </c>
      <c r="D78" s="508"/>
      <c r="E78" s="508"/>
      <c r="F78" s="508"/>
      <c r="G78" s="508"/>
      <c r="H78" s="508"/>
      <c r="I78" s="508"/>
      <c r="J78" s="508"/>
      <c r="K78" s="508"/>
    </row>
    <row r="79" spans="2:11" ht="22.5" customHeight="1" x14ac:dyDescent="0.2">
      <c r="B79" s="477" t="s">
        <v>410</v>
      </c>
      <c r="C79" s="507" t="s">
        <v>832</v>
      </c>
      <c r="D79" s="508">
        <v>1927.4711061891671</v>
      </c>
      <c r="E79" s="508">
        <v>1917.3891737458334</v>
      </c>
      <c r="F79" s="508">
        <v>1809.6384278300002</v>
      </c>
      <c r="G79" s="508">
        <v>2156.5355464465883</v>
      </c>
      <c r="H79" s="508">
        <v>1557.2173126816665</v>
      </c>
      <c r="I79" s="508">
        <v>1479.0764286784499</v>
      </c>
      <c r="J79" s="508">
        <v>1395.2265362720752</v>
      </c>
      <c r="K79" s="508">
        <v>1406.0413718694886</v>
      </c>
    </row>
    <row r="80" spans="2:11" ht="15" customHeight="1" x14ac:dyDescent="0.2">
      <c r="B80" s="779" t="s">
        <v>833</v>
      </c>
      <c r="C80" s="780"/>
      <c r="D80" s="780"/>
      <c r="E80" s="780"/>
      <c r="F80" s="780"/>
      <c r="G80" s="780"/>
      <c r="H80" s="780"/>
      <c r="I80" s="780"/>
      <c r="J80" s="780"/>
      <c r="K80" s="781"/>
    </row>
    <row r="81" spans="2:11" ht="22.5" customHeight="1" x14ac:dyDescent="0.2">
      <c r="B81" s="512" t="s">
        <v>834</v>
      </c>
      <c r="C81" s="513" t="s">
        <v>835</v>
      </c>
      <c r="D81" s="782"/>
      <c r="E81" s="782"/>
      <c r="F81" s="782"/>
      <c r="G81" s="782"/>
      <c r="H81" s="514">
        <v>14545.037731507873</v>
      </c>
      <c r="I81" s="514">
        <v>14286.628811959306</v>
      </c>
      <c r="J81" s="514">
        <v>13342.480151923317</v>
      </c>
      <c r="K81" s="514">
        <v>12638.577929805871</v>
      </c>
    </row>
    <row r="82" spans="2:11" ht="22.5" customHeight="1" x14ac:dyDescent="0.2">
      <c r="B82" s="512">
        <v>22</v>
      </c>
      <c r="C82" s="513" t="s">
        <v>836</v>
      </c>
      <c r="D82" s="782"/>
      <c r="E82" s="782"/>
      <c r="F82" s="782"/>
      <c r="G82" s="782"/>
      <c r="H82" s="514">
        <v>11737.195720355947</v>
      </c>
      <c r="I82" s="514">
        <v>11920.202324933985</v>
      </c>
      <c r="J82" s="514">
        <v>11859.338114376051</v>
      </c>
      <c r="K82" s="514">
        <v>12031.862801535804</v>
      </c>
    </row>
    <row r="83" spans="2:11" ht="22.5" customHeight="1" x14ac:dyDescent="0.2">
      <c r="B83" s="512">
        <v>23</v>
      </c>
      <c r="C83" s="513" t="s">
        <v>837</v>
      </c>
      <c r="D83" s="782"/>
      <c r="E83" s="782"/>
      <c r="F83" s="782"/>
      <c r="G83" s="782"/>
      <c r="H83" s="515">
        <v>1.2404222119117303</v>
      </c>
      <c r="I83" s="515">
        <v>1.2000698183325416</v>
      </c>
      <c r="J83" s="515">
        <v>1.1238648947733136</v>
      </c>
      <c r="K83" s="515">
        <v>1.0484327375913807</v>
      </c>
    </row>
    <row r="84" spans="2:11" ht="22.5" customHeight="1" x14ac:dyDescent="0.2">
      <c r="B84" s="332"/>
      <c r="C84" s="332"/>
      <c r="D84" s="332"/>
      <c r="E84" s="332"/>
      <c r="F84" s="332"/>
      <c r="G84" s="332"/>
      <c r="H84" s="332"/>
      <c r="I84" s="332"/>
      <c r="J84" s="332"/>
      <c r="K84" s="332"/>
    </row>
    <row r="85" spans="2:11" ht="18.75" x14ac:dyDescent="0.3">
      <c r="B85" s="500" t="s">
        <v>839</v>
      </c>
      <c r="C85" s="332"/>
      <c r="D85" s="332"/>
      <c r="E85" s="332"/>
      <c r="F85" s="332"/>
      <c r="G85" s="332"/>
      <c r="H85" s="332"/>
      <c r="I85" s="332"/>
      <c r="J85" s="332"/>
      <c r="K85" s="332"/>
    </row>
    <row r="86" spans="2:11" ht="15" customHeight="1" x14ac:dyDescent="0.2">
      <c r="B86" s="332"/>
      <c r="C86" s="332"/>
      <c r="D86" s="332"/>
      <c r="E86" s="332"/>
      <c r="F86" s="332"/>
      <c r="G86" s="332"/>
      <c r="H86" s="332"/>
      <c r="I86" s="332"/>
      <c r="J86" s="332"/>
      <c r="K86" s="332"/>
    </row>
    <row r="87" spans="2:11" ht="15" customHeight="1" x14ac:dyDescent="0.2">
      <c r="B87" s="501"/>
      <c r="C87" s="366"/>
      <c r="D87" s="376" t="s">
        <v>149</v>
      </c>
      <c r="E87" s="376" t="s">
        <v>150</v>
      </c>
      <c r="F87" s="376" t="s">
        <v>151</v>
      </c>
      <c r="G87" s="376" t="s">
        <v>253</v>
      </c>
      <c r="H87" s="376" t="s">
        <v>254</v>
      </c>
      <c r="I87" s="376" t="s">
        <v>255</v>
      </c>
      <c r="J87" s="376" t="s">
        <v>256</v>
      </c>
      <c r="K87" s="376" t="s">
        <v>312</v>
      </c>
    </row>
    <row r="88" spans="2:11" ht="15" customHeight="1" x14ac:dyDescent="0.2">
      <c r="B88" s="366"/>
      <c r="C88" s="366"/>
      <c r="D88" s="772" t="s">
        <v>797</v>
      </c>
      <c r="E88" s="772"/>
      <c r="F88" s="772"/>
      <c r="G88" s="772"/>
      <c r="H88" s="773" t="s">
        <v>798</v>
      </c>
      <c r="I88" s="774"/>
      <c r="J88" s="774"/>
      <c r="K88" s="775"/>
    </row>
    <row r="89" spans="2:11" ht="22.5" customHeight="1" x14ac:dyDescent="0.2">
      <c r="B89" s="376" t="s">
        <v>799</v>
      </c>
      <c r="C89" s="473" t="s">
        <v>800</v>
      </c>
      <c r="D89" s="502">
        <v>44196</v>
      </c>
      <c r="E89" s="502">
        <v>44104</v>
      </c>
      <c r="F89" s="502">
        <v>44012</v>
      </c>
      <c r="G89" s="502">
        <v>43921</v>
      </c>
      <c r="H89" s="502">
        <v>44196</v>
      </c>
      <c r="I89" s="502">
        <v>44104</v>
      </c>
      <c r="J89" s="502">
        <v>44012</v>
      </c>
      <c r="K89" s="502">
        <v>43921</v>
      </c>
    </row>
    <row r="90" spans="2:11" ht="22.5" customHeight="1" x14ac:dyDescent="0.2">
      <c r="B90" s="376" t="s">
        <v>801</v>
      </c>
      <c r="C90" s="473" t="s">
        <v>802</v>
      </c>
      <c r="D90" s="503">
        <v>12</v>
      </c>
      <c r="E90" s="503">
        <v>12</v>
      </c>
      <c r="F90" s="503">
        <v>12</v>
      </c>
      <c r="G90" s="503">
        <v>12</v>
      </c>
      <c r="H90" s="503">
        <v>12</v>
      </c>
      <c r="I90" s="503">
        <v>12</v>
      </c>
      <c r="J90" s="503">
        <v>12</v>
      </c>
      <c r="K90" s="503">
        <v>12</v>
      </c>
    </row>
    <row r="91" spans="2:11" ht="15" customHeight="1" x14ac:dyDescent="0.2">
      <c r="B91" s="776" t="s">
        <v>803</v>
      </c>
      <c r="C91" s="777"/>
      <c r="D91" s="777"/>
      <c r="E91" s="777"/>
      <c r="F91" s="777"/>
      <c r="G91" s="777"/>
      <c r="H91" s="777"/>
      <c r="I91" s="777"/>
      <c r="J91" s="777"/>
      <c r="K91" s="778"/>
    </row>
    <row r="92" spans="2:11" ht="22.5" customHeight="1" x14ac:dyDescent="0.2">
      <c r="B92" s="504">
        <v>1</v>
      </c>
      <c r="C92" s="347" t="s">
        <v>804</v>
      </c>
      <c r="D92" s="769"/>
      <c r="E92" s="769"/>
      <c r="F92" s="769"/>
      <c r="G92" s="769"/>
      <c r="H92" s="505">
        <v>65.606765062500003</v>
      </c>
      <c r="I92" s="505">
        <v>64.641775150833325</v>
      </c>
      <c r="J92" s="505">
        <v>60.037767845000005</v>
      </c>
      <c r="K92" s="505">
        <v>55.771819455350006</v>
      </c>
    </row>
    <row r="93" spans="2:11" ht="15" customHeight="1" x14ac:dyDescent="0.2">
      <c r="B93" s="776" t="s">
        <v>805</v>
      </c>
      <c r="C93" s="777"/>
      <c r="D93" s="777"/>
      <c r="E93" s="777"/>
      <c r="F93" s="777"/>
      <c r="G93" s="777"/>
      <c r="H93" s="777"/>
      <c r="I93" s="777"/>
      <c r="J93" s="777"/>
      <c r="K93" s="778"/>
    </row>
    <row r="94" spans="2:11" ht="22.5" customHeight="1" x14ac:dyDescent="0.2">
      <c r="B94" s="504">
        <v>2</v>
      </c>
      <c r="C94" s="347" t="s">
        <v>806</v>
      </c>
      <c r="D94" s="506">
        <f>SUM(D95:D96)</f>
        <v>1.6679228249936984</v>
      </c>
      <c r="E94" s="506">
        <f t="shared" ref="E94" si="40">SUM(E95:E96)</f>
        <v>1.7151276041603649</v>
      </c>
      <c r="F94" s="506">
        <f t="shared" ref="F94" si="41">SUM(F95:F96)</f>
        <v>1.8012215173356256</v>
      </c>
      <c r="G94" s="506">
        <f t="shared" ref="G94" si="42">SUM(G95:G96)</f>
        <v>2.028808314761315</v>
      </c>
      <c r="H94" s="506">
        <f t="shared" ref="H94" si="43">SUM(H95:H96)</f>
        <v>9.0216313314181951E-2</v>
      </c>
      <c r="I94" s="506">
        <f t="shared" ref="I94" si="44">SUM(I95:I96)</f>
        <v>9.9713900989356175E-2</v>
      </c>
      <c r="J94" s="506">
        <f t="shared" ref="J94" si="45">SUM(J95:J96)</f>
        <v>0.11080968283858551</v>
      </c>
      <c r="K94" s="506">
        <f t="shared" ref="K94" si="46">SUM(K95:K96)</f>
        <v>0.14098530788000155</v>
      </c>
    </row>
    <row r="95" spans="2:11" ht="22.5" customHeight="1" x14ac:dyDescent="0.2">
      <c r="B95" s="477">
        <v>3</v>
      </c>
      <c r="C95" s="507" t="s">
        <v>807</v>
      </c>
      <c r="D95" s="508">
        <v>1.5315193712037578</v>
      </c>
      <c r="E95" s="508">
        <v>1.4359771843669398</v>
      </c>
      <c r="F95" s="508">
        <v>1.3862493787328747</v>
      </c>
      <c r="G95" s="508">
        <v>1.2379104727559325</v>
      </c>
      <c r="H95" s="508">
        <v>7.6575967935187894E-2</v>
      </c>
      <c r="I95" s="508">
        <v>7.1798858676680316E-2</v>
      </c>
      <c r="J95" s="508">
        <v>6.9312468644977074E-2</v>
      </c>
      <c r="K95" s="402">
        <v>6.1895523346129959E-2</v>
      </c>
    </row>
    <row r="96" spans="2:11" ht="22.5" customHeight="1" x14ac:dyDescent="0.2">
      <c r="B96" s="477">
        <v>4</v>
      </c>
      <c r="C96" s="507" t="s">
        <v>808</v>
      </c>
      <c r="D96" s="508">
        <v>0.13640345378994057</v>
      </c>
      <c r="E96" s="508">
        <v>0.2791504197934252</v>
      </c>
      <c r="F96" s="508">
        <v>0.41497213860275101</v>
      </c>
      <c r="G96" s="508">
        <v>0.79089784200538238</v>
      </c>
      <c r="H96" s="508">
        <v>1.364034537899406E-2</v>
      </c>
      <c r="I96" s="508">
        <v>2.7915042312675855E-2</v>
      </c>
      <c r="J96" s="508">
        <v>4.1497214193608439E-2</v>
      </c>
      <c r="K96" s="402">
        <v>7.9089784533871582E-2</v>
      </c>
    </row>
    <row r="97" spans="2:11" ht="22.5" customHeight="1" x14ac:dyDescent="0.2">
      <c r="B97" s="504">
        <v>5</v>
      </c>
      <c r="C97" s="347" t="s">
        <v>809</v>
      </c>
      <c r="D97" s="505">
        <f>SUM(D98:D100)</f>
        <v>3.1112401216668193</v>
      </c>
      <c r="E97" s="505">
        <f t="shared" ref="E97" si="47">SUM(E98:E100)</f>
        <v>4.5923379208334856</v>
      </c>
      <c r="F97" s="505">
        <f t="shared" ref="F97" si="48">SUM(F98:F100)</f>
        <v>7.8704814858986296</v>
      </c>
      <c r="G97" s="505">
        <f t="shared" ref="G97" si="49">SUM(G98:G100)</f>
        <v>9.8456619626274158</v>
      </c>
      <c r="H97" s="505">
        <f t="shared" ref="H97" si="50">SUM(H98:H100)</f>
        <v>1.7472844872108397</v>
      </c>
      <c r="I97" s="505">
        <f>SUM(I98:I100)</f>
        <v>2.3667356560157247</v>
      </c>
      <c r="J97" s="505">
        <f>SUM(J98:J100)</f>
        <v>3.902423587432438</v>
      </c>
      <c r="K97" s="505">
        <f>SUM(K98:K100)</f>
        <v>5.123775952348975</v>
      </c>
    </row>
    <row r="98" spans="2:11" ht="22.5" customHeight="1" x14ac:dyDescent="0.2">
      <c r="B98" s="477">
        <v>6</v>
      </c>
      <c r="C98" s="507" t="s">
        <v>810</v>
      </c>
      <c r="D98" s="508">
        <v>1.3472452957996728</v>
      </c>
      <c r="E98" s="508">
        <v>2.1847560781541797</v>
      </c>
      <c r="F98" s="508">
        <v>4.0123381906822724</v>
      </c>
      <c r="G98" s="508">
        <v>4.6059095741047171</v>
      </c>
      <c r="H98" s="508">
        <v>0.25476077736398089</v>
      </c>
      <c r="I98" s="508">
        <v>0.46188683794400204</v>
      </c>
      <c r="J98" s="508">
        <v>0.91412470634589493</v>
      </c>
      <c r="K98" s="402">
        <v>1.0707474720045689</v>
      </c>
    </row>
    <row r="99" spans="2:11" ht="22.5" customHeight="1" x14ac:dyDescent="0.2">
      <c r="B99" s="477">
        <v>7</v>
      </c>
      <c r="C99" s="507" t="s">
        <v>811</v>
      </c>
      <c r="D99" s="508">
        <v>0.45245533503381308</v>
      </c>
      <c r="E99" s="508">
        <v>0.83789566184597286</v>
      </c>
      <c r="F99" s="508">
        <v>1.4497519577163578</v>
      </c>
      <c r="G99" s="508">
        <v>1.9778896501893661</v>
      </c>
      <c r="H99" s="508">
        <v>0.18098421901352529</v>
      </c>
      <c r="I99" s="508">
        <v>0.33516263723838924</v>
      </c>
      <c r="J99" s="508">
        <v>0.57990754358654328</v>
      </c>
      <c r="K99" s="402">
        <v>0.79116574201107315</v>
      </c>
    </row>
    <row r="100" spans="2:11" ht="22.5" customHeight="1" x14ac:dyDescent="0.2">
      <c r="B100" s="477">
        <v>8</v>
      </c>
      <c r="C100" s="507" t="s">
        <v>812</v>
      </c>
      <c r="D100" s="508">
        <v>1.3115394908333335</v>
      </c>
      <c r="E100" s="508">
        <v>1.5696861808333333</v>
      </c>
      <c r="F100" s="508">
        <v>2.4083913374999999</v>
      </c>
      <c r="G100" s="508">
        <v>3.2618627383333334</v>
      </c>
      <c r="H100" s="508">
        <v>1.3115394908333335</v>
      </c>
      <c r="I100" s="508">
        <v>1.5696861808333333</v>
      </c>
      <c r="J100" s="508">
        <v>2.4083913374999999</v>
      </c>
      <c r="K100" s="402">
        <v>3.2618627383333334</v>
      </c>
    </row>
    <row r="101" spans="2:11" ht="22.5" customHeight="1" x14ac:dyDescent="0.2">
      <c r="B101" s="504">
        <v>9</v>
      </c>
      <c r="C101" s="509" t="s">
        <v>813</v>
      </c>
      <c r="D101" s="771"/>
      <c r="E101" s="771"/>
      <c r="F101" s="771"/>
      <c r="G101" s="771"/>
      <c r="H101" s="510"/>
      <c r="I101" s="510"/>
      <c r="J101" s="510"/>
      <c r="K101" s="510"/>
    </row>
    <row r="102" spans="2:11" ht="22.5" customHeight="1" x14ac:dyDescent="0.2">
      <c r="B102" s="504">
        <v>10</v>
      </c>
      <c r="C102" s="347" t="s">
        <v>814</v>
      </c>
      <c r="D102" s="506">
        <f>SUM(D103:D105)</f>
        <v>17.485995764701233</v>
      </c>
      <c r="E102" s="506">
        <f t="shared" ref="E102" si="51">SUM(E103:E105)</f>
        <v>21.466203601367901</v>
      </c>
      <c r="F102" s="506">
        <f t="shared" ref="F102" si="52">SUM(F103:F105)</f>
        <v>18.656244557201092</v>
      </c>
      <c r="G102" s="506">
        <f t="shared" ref="G102" si="53">SUM(G103:G105)</f>
        <v>19.203858969166664</v>
      </c>
      <c r="H102" s="506">
        <f t="shared" ref="H102" si="54">SUM(H103:H105)</f>
        <v>17.485995764701233</v>
      </c>
      <c r="I102" s="506">
        <f t="shared" ref="I102" si="55">SUM(I103:I105)</f>
        <v>21.466203601367901</v>
      </c>
      <c r="J102" s="506">
        <f t="shared" ref="J102" si="56">SUM(J103:J105)</f>
        <v>18.656244557201092</v>
      </c>
      <c r="K102" s="506">
        <f t="shared" ref="K102" si="57">SUM(K103:K105)</f>
        <v>19.203858969166664</v>
      </c>
    </row>
    <row r="103" spans="2:11" ht="22.5" customHeight="1" x14ac:dyDescent="0.2">
      <c r="B103" s="477">
        <v>11</v>
      </c>
      <c r="C103" s="507" t="s">
        <v>815</v>
      </c>
      <c r="D103" s="508">
        <v>17.485995764701233</v>
      </c>
      <c r="E103" s="508">
        <v>21.466203601367901</v>
      </c>
      <c r="F103" s="508">
        <v>18.656244557201092</v>
      </c>
      <c r="G103" s="508">
        <v>19.203858969166664</v>
      </c>
      <c r="H103" s="508">
        <v>17.485995764701233</v>
      </c>
      <c r="I103" s="508">
        <v>21.466203601367901</v>
      </c>
      <c r="J103" s="508">
        <v>18.656244557201092</v>
      </c>
      <c r="K103" s="402">
        <v>19.203858969166664</v>
      </c>
    </row>
    <row r="104" spans="2:11" ht="22.5" customHeight="1" x14ac:dyDescent="0.2">
      <c r="B104" s="477">
        <v>12</v>
      </c>
      <c r="C104" s="507" t="s">
        <v>816</v>
      </c>
      <c r="D104" s="508"/>
      <c r="E104" s="508"/>
      <c r="F104" s="508"/>
      <c r="G104" s="508"/>
      <c r="H104" s="508"/>
      <c r="I104" s="508"/>
      <c r="J104" s="508"/>
      <c r="K104" s="402"/>
    </row>
    <row r="105" spans="2:11" ht="22.5" customHeight="1" x14ac:dyDescent="0.2">
      <c r="B105" s="477">
        <v>13</v>
      </c>
      <c r="C105" s="507" t="s">
        <v>817</v>
      </c>
      <c r="D105" s="508"/>
      <c r="E105" s="508"/>
      <c r="F105" s="508"/>
      <c r="G105" s="508"/>
      <c r="H105" s="508"/>
      <c r="I105" s="508"/>
      <c r="J105" s="508"/>
      <c r="K105" s="402"/>
    </row>
    <row r="106" spans="2:11" ht="22.5" customHeight="1" x14ac:dyDescent="0.2">
      <c r="B106" s="504">
        <v>14</v>
      </c>
      <c r="C106" s="347" t="s">
        <v>818</v>
      </c>
      <c r="D106" s="505"/>
      <c r="E106" s="505"/>
      <c r="F106" s="505"/>
      <c r="G106" s="505">
        <v>4.4632496025000004</v>
      </c>
      <c r="H106" s="505"/>
      <c r="I106" s="505"/>
      <c r="J106" s="505"/>
      <c r="K106" s="510">
        <v>4.4632496025000004</v>
      </c>
    </row>
    <row r="107" spans="2:11" ht="22.5" customHeight="1" x14ac:dyDescent="0.2">
      <c r="B107" s="504">
        <v>15</v>
      </c>
      <c r="C107" s="347" t="s">
        <v>819</v>
      </c>
      <c r="D107" s="505"/>
      <c r="E107" s="505"/>
      <c r="F107" s="505"/>
      <c r="G107" s="505"/>
      <c r="H107" s="505"/>
      <c r="I107" s="505"/>
      <c r="J107" s="505"/>
      <c r="K107" s="510"/>
    </row>
    <row r="108" spans="2:11" ht="22.5" customHeight="1" x14ac:dyDescent="0.2">
      <c r="B108" s="504">
        <v>16</v>
      </c>
      <c r="C108" s="347" t="s">
        <v>820</v>
      </c>
      <c r="D108" s="769"/>
      <c r="E108" s="769"/>
      <c r="F108" s="769"/>
      <c r="G108" s="769"/>
      <c r="H108" s="511">
        <f>H94+H97+H101+H102+H106+H107</f>
        <v>19.323496565226254</v>
      </c>
      <c r="I108" s="511">
        <f t="shared" ref="I108" si="58">I94+I97+I101+I102+I106+I107</f>
        <v>23.932653158372982</v>
      </c>
      <c r="J108" s="511">
        <f t="shared" ref="J108" si="59">J94+J97+J101+J102+J106+J107</f>
        <v>22.669477827472114</v>
      </c>
      <c r="K108" s="511">
        <f t="shared" ref="K108" si="60">K94+K97+K101+K102+K106+K107</f>
        <v>28.931869831895639</v>
      </c>
    </row>
    <row r="109" spans="2:11" ht="15" customHeight="1" x14ac:dyDescent="0.2">
      <c r="B109" s="770" t="s">
        <v>821</v>
      </c>
      <c r="C109" s="770"/>
      <c r="D109" s="770"/>
      <c r="E109" s="770"/>
      <c r="F109" s="770"/>
      <c r="G109" s="770"/>
      <c r="H109" s="770"/>
      <c r="I109" s="770"/>
      <c r="J109" s="770"/>
      <c r="K109" s="770"/>
    </row>
    <row r="110" spans="2:11" ht="22.5" customHeight="1" x14ac:dyDescent="0.2">
      <c r="B110" s="504">
        <v>17</v>
      </c>
      <c r="C110" s="347" t="s">
        <v>822</v>
      </c>
      <c r="D110" s="505">
        <v>99.665616120833334</v>
      </c>
      <c r="E110" s="505">
        <v>63.411168108333342</v>
      </c>
      <c r="F110" s="505">
        <v>36.339124665833332</v>
      </c>
      <c r="G110" s="505"/>
      <c r="H110" s="505">
        <v>0</v>
      </c>
      <c r="I110" s="505">
        <v>0</v>
      </c>
      <c r="J110" s="505">
        <v>0</v>
      </c>
      <c r="K110" s="505"/>
    </row>
    <row r="111" spans="2:11" ht="22.5" customHeight="1" x14ac:dyDescent="0.2">
      <c r="B111" s="504">
        <v>18</v>
      </c>
      <c r="C111" s="347" t="s">
        <v>823</v>
      </c>
      <c r="D111" s="505"/>
      <c r="E111" s="505"/>
      <c r="F111" s="505"/>
      <c r="G111" s="505"/>
      <c r="H111" s="505"/>
      <c r="I111" s="505"/>
      <c r="J111" s="505"/>
      <c r="K111" s="505"/>
    </row>
    <row r="112" spans="2:11" ht="22.5" customHeight="1" x14ac:dyDescent="0.2">
      <c r="B112" s="504">
        <v>19</v>
      </c>
      <c r="C112" s="347" t="s">
        <v>824</v>
      </c>
      <c r="D112" s="505">
        <v>140.5800858216667</v>
      </c>
      <c r="E112" s="505">
        <v>142.83593064250002</v>
      </c>
      <c r="F112" s="505">
        <v>158.55182220250001</v>
      </c>
      <c r="G112" s="505">
        <v>148.48130400500003</v>
      </c>
      <c r="H112" s="505">
        <v>140.5800858216667</v>
      </c>
      <c r="I112" s="505">
        <v>142.83593064250002</v>
      </c>
      <c r="J112" s="505">
        <v>158.55182220250001</v>
      </c>
      <c r="K112" s="505">
        <v>148.48130400500003</v>
      </c>
    </row>
    <row r="113" spans="2:11" ht="45" customHeight="1" x14ac:dyDescent="0.2">
      <c r="B113" s="504" t="s">
        <v>825</v>
      </c>
      <c r="C113" s="347" t="s">
        <v>826</v>
      </c>
      <c r="D113" s="783"/>
      <c r="E113" s="784"/>
      <c r="F113" s="784"/>
      <c r="G113" s="785"/>
      <c r="H113" s="505"/>
      <c r="I113" s="505"/>
      <c r="J113" s="505"/>
      <c r="K113" s="505"/>
    </row>
    <row r="114" spans="2:11" ht="22.5" customHeight="1" x14ac:dyDescent="0.2">
      <c r="B114" s="504" t="s">
        <v>827</v>
      </c>
      <c r="C114" s="347" t="s">
        <v>828</v>
      </c>
      <c r="D114" s="783"/>
      <c r="E114" s="784"/>
      <c r="F114" s="784"/>
      <c r="G114" s="785"/>
      <c r="H114" s="505"/>
      <c r="I114" s="505"/>
      <c r="J114" s="505"/>
      <c r="K114" s="505"/>
    </row>
    <row r="115" spans="2:11" ht="22.5" customHeight="1" x14ac:dyDescent="0.2">
      <c r="B115" s="504">
        <v>20</v>
      </c>
      <c r="C115" s="347" t="s">
        <v>829</v>
      </c>
      <c r="D115" s="505">
        <f>SUM(D116:D118)</f>
        <v>140.5800858216667</v>
      </c>
      <c r="E115" s="505">
        <f t="shared" ref="E115" si="61">SUM(E116:E118)</f>
        <v>142.83593064250002</v>
      </c>
      <c r="F115" s="505">
        <f t="shared" ref="F115" si="62">SUM(F116:F118)</f>
        <v>158.55182220250001</v>
      </c>
      <c r="G115" s="505">
        <f t="shared" ref="G115" si="63">SUM(G116:G118)</f>
        <v>148.48130400500003</v>
      </c>
      <c r="H115" s="505">
        <f t="shared" ref="H115" si="64">SUM(H116:H118)</f>
        <v>140.5800858216667</v>
      </c>
      <c r="I115" s="505">
        <f t="shared" ref="I115" si="65">SUM(I116:I118)</f>
        <v>142.83593064250002</v>
      </c>
      <c r="J115" s="505">
        <f t="shared" ref="J115" si="66">SUM(J116:J118)</f>
        <v>158.55182220250001</v>
      </c>
      <c r="K115" s="505">
        <f t="shared" ref="K115" si="67">SUM(K116:K118)</f>
        <v>148.48130400500003</v>
      </c>
    </row>
    <row r="116" spans="2:11" ht="22.5" customHeight="1" x14ac:dyDescent="0.2">
      <c r="B116" s="477" t="s">
        <v>406</v>
      </c>
      <c r="C116" s="507" t="s">
        <v>830</v>
      </c>
      <c r="D116" s="508"/>
      <c r="E116" s="508"/>
      <c r="F116" s="508"/>
      <c r="G116" s="508"/>
      <c r="H116" s="508"/>
      <c r="I116" s="508"/>
      <c r="J116" s="508"/>
      <c r="K116" s="508"/>
    </row>
    <row r="117" spans="2:11" ht="22.5" customHeight="1" x14ac:dyDescent="0.2">
      <c r="B117" s="477" t="s">
        <v>408</v>
      </c>
      <c r="C117" s="507" t="s">
        <v>831</v>
      </c>
      <c r="D117" s="508"/>
      <c r="E117" s="508"/>
      <c r="F117" s="508"/>
      <c r="G117" s="508"/>
      <c r="H117" s="508"/>
      <c r="I117" s="508"/>
      <c r="J117" s="508"/>
      <c r="K117" s="508"/>
    </row>
    <row r="118" spans="2:11" ht="22.5" customHeight="1" x14ac:dyDescent="0.2">
      <c r="B118" s="477" t="s">
        <v>410</v>
      </c>
      <c r="C118" s="507" t="s">
        <v>832</v>
      </c>
      <c r="D118" s="508">
        <v>140.5800858216667</v>
      </c>
      <c r="E118" s="508">
        <v>142.83593064250002</v>
      </c>
      <c r="F118" s="508">
        <v>158.55182220250001</v>
      </c>
      <c r="G118" s="508">
        <v>148.48130400500003</v>
      </c>
      <c r="H118" s="508">
        <v>140.5800858216667</v>
      </c>
      <c r="I118" s="508">
        <v>142.83593064250002</v>
      </c>
      <c r="J118" s="508">
        <v>158.55182220250001</v>
      </c>
      <c r="K118" s="508">
        <v>148.48130400500003</v>
      </c>
    </row>
    <row r="119" spans="2:11" ht="15" customHeight="1" x14ac:dyDescent="0.2">
      <c r="B119" s="779" t="s">
        <v>833</v>
      </c>
      <c r="C119" s="780"/>
      <c r="D119" s="780"/>
      <c r="E119" s="780"/>
      <c r="F119" s="780"/>
      <c r="G119" s="780"/>
      <c r="H119" s="780"/>
      <c r="I119" s="780"/>
      <c r="J119" s="780"/>
      <c r="K119" s="781"/>
    </row>
    <row r="120" spans="2:11" ht="22.5" customHeight="1" x14ac:dyDescent="0.2">
      <c r="B120" s="512" t="s">
        <v>834</v>
      </c>
      <c r="C120" s="513" t="s">
        <v>835</v>
      </c>
      <c r="D120" s="782"/>
      <c r="E120" s="782"/>
      <c r="F120" s="782"/>
      <c r="G120" s="782"/>
      <c r="H120" s="514">
        <v>65.606765077499986</v>
      </c>
      <c r="I120" s="514">
        <v>64.641775165833337</v>
      </c>
      <c r="J120" s="514">
        <v>60.03776786000001</v>
      </c>
      <c r="K120" s="514">
        <v>55.771819470349989</v>
      </c>
    </row>
    <row r="121" spans="2:11" ht="22.5" customHeight="1" x14ac:dyDescent="0.2">
      <c r="B121" s="512">
        <v>22</v>
      </c>
      <c r="C121" s="513" t="s">
        <v>836</v>
      </c>
      <c r="D121" s="782"/>
      <c r="E121" s="782"/>
      <c r="F121" s="782"/>
      <c r="G121" s="782"/>
      <c r="H121" s="514">
        <v>6.2622126065907864</v>
      </c>
      <c r="I121" s="514">
        <v>7.0855877480024665</v>
      </c>
      <c r="J121" s="514">
        <v>6.5622685986387914</v>
      </c>
      <c r="K121" s="514">
        <v>7.2329675078176603</v>
      </c>
    </row>
    <row r="122" spans="2:11" ht="22.5" customHeight="1" x14ac:dyDescent="0.2">
      <c r="B122" s="512">
        <v>23</v>
      </c>
      <c r="C122" s="513" t="s">
        <v>837</v>
      </c>
      <c r="D122" s="782"/>
      <c r="E122" s="782"/>
      <c r="F122" s="782"/>
      <c r="G122" s="782"/>
      <c r="H122" s="515">
        <v>13.13253727157899</v>
      </c>
      <c r="I122" s="515">
        <v>10.770634042088977</v>
      </c>
      <c r="J122" s="515">
        <v>12.340658824718227</v>
      </c>
      <c r="K122" s="515">
        <v>12.399702841759797</v>
      </c>
    </row>
    <row r="123" spans="2:11" ht="22.5" customHeight="1" x14ac:dyDescent="0.2">
      <c r="B123" s="332"/>
      <c r="C123" s="332"/>
      <c r="D123" s="332"/>
      <c r="E123" s="332"/>
      <c r="F123" s="332"/>
      <c r="G123" s="332"/>
      <c r="H123" s="332"/>
      <c r="I123" s="332"/>
      <c r="J123" s="332"/>
      <c r="K123" s="332"/>
    </row>
  </sheetData>
  <sheetProtection algorithmName="SHA-512" hashValue="jdqB8pChXlnKsSfM4Loz72b/nSqFU+vwVFz409LG3cFEGtYvJeCEUCNwn//aqUp9ODp+a4ETUEppaqTW8CbZfA==" saltValue="uRmiGTxdngdeFbKnTzk1dA==" spinCount="100000" sheet="1" objects="1" scenarios="1"/>
  <mergeCells count="42">
    <mergeCell ref="D121:G121"/>
    <mergeCell ref="D122:G122"/>
    <mergeCell ref="B109:K109"/>
    <mergeCell ref="D113:G113"/>
    <mergeCell ref="D114:G114"/>
    <mergeCell ref="B119:K119"/>
    <mergeCell ref="D120:G120"/>
    <mergeCell ref="B91:K91"/>
    <mergeCell ref="D92:G92"/>
    <mergeCell ref="B93:K93"/>
    <mergeCell ref="D101:G101"/>
    <mergeCell ref="D108:G108"/>
    <mergeCell ref="B80:K80"/>
    <mergeCell ref="D81:G81"/>
    <mergeCell ref="D82:G82"/>
    <mergeCell ref="D83:G83"/>
    <mergeCell ref="D88:G88"/>
    <mergeCell ref="H88:K88"/>
    <mergeCell ref="D62:G62"/>
    <mergeCell ref="D69:G69"/>
    <mergeCell ref="B70:K70"/>
    <mergeCell ref="D74:G74"/>
    <mergeCell ref="D75:G75"/>
    <mergeCell ref="D49:G49"/>
    <mergeCell ref="H49:K49"/>
    <mergeCell ref="B52:K52"/>
    <mergeCell ref="D53:G53"/>
    <mergeCell ref="B54:K54"/>
    <mergeCell ref="B41:K41"/>
    <mergeCell ref="D42:G42"/>
    <mergeCell ref="D43:G43"/>
    <mergeCell ref="D44:G44"/>
    <mergeCell ref="D35:G35"/>
    <mergeCell ref="D36:G36"/>
    <mergeCell ref="D30:G30"/>
    <mergeCell ref="B31:K31"/>
    <mergeCell ref="D23:G23"/>
    <mergeCell ref="D10:G10"/>
    <mergeCell ref="H10:K10"/>
    <mergeCell ref="B13:K13"/>
    <mergeCell ref="D14:G14"/>
    <mergeCell ref="B15:K15"/>
  </mergeCells>
  <hyperlinks>
    <hyperlink ref="B2" location="Contents!A1" display="Back to contents page" xr:uid="{292DBE4F-4812-453E-B6F7-53A117B386A8}"/>
  </hyperlinks>
  <pageMargins left="0.7" right="0.7" top="0.75" bottom="0.75" header="0.3" footer="0.3"/>
  <pageSetup paperSize="9" orientation="portrait" horizontalDpi="144" verticalDpi="144" r:id="rId1"/>
  <ignoredErrors>
    <ignoredError sqref="I19:K19 D24:K24 H58:K58 D63:K63 D102:K102"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538-054B-49B4-BCA1-3117E068BD32}">
  <sheetPr codeName="Sheet21"/>
  <dimension ref="B1:H47"/>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8" width="14.28515625" style="29" customWidth="1"/>
    <col min="9" max="16384" width="9.140625" style="29"/>
  </cols>
  <sheetData>
    <row r="1" spans="2:8" ht="15" customHeight="1" x14ac:dyDescent="0.2">
      <c r="B1" s="230"/>
      <c r="C1" s="230"/>
      <c r="D1" s="230"/>
      <c r="E1" s="230"/>
      <c r="F1" s="230"/>
      <c r="G1" s="230"/>
      <c r="H1" s="230"/>
    </row>
    <row r="2" spans="2:8" ht="15" customHeight="1" x14ac:dyDescent="0.2">
      <c r="B2" s="124" t="s">
        <v>146</v>
      </c>
      <c r="C2" s="230"/>
      <c r="D2" s="230"/>
      <c r="E2" s="230"/>
      <c r="F2" s="230"/>
      <c r="G2" s="230"/>
      <c r="H2" s="230"/>
    </row>
    <row r="3" spans="2:8" ht="15" customHeight="1" x14ac:dyDescent="0.2">
      <c r="B3" s="230"/>
      <c r="C3" s="230"/>
      <c r="D3" s="230"/>
      <c r="E3" s="230"/>
      <c r="F3" s="230"/>
      <c r="G3" s="230"/>
      <c r="H3" s="230"/>
    </row>
    <row r="4" spans="2:8" ht="18.75" customHeight="1" x14ac:dyDescent="0.35">
      <c r="B4" s="35" t="s">
        <v>840</v>
      </c>
      <c r="C4" s="230"/>
      <c r="D4" s="230"/>
      <c r="E4" s="230"/>
      <c r="F4" s="230"/>
      <c r="G4" s="230"/>
      <c r="H4" s="230"/>
    </row>
    <row r="5" spans="2:8" ht="15" customHeight="1" x14ac:dyDescent="0.2">
      <c r="B5" s="230"/>
      <c r="C5" s="230"/>
      <c r="D5" s="230"/>
      <c r="E5" s="230"/>
      <c r="F5" s="230"/>
      <c r="G5" s="230"/>
      <c r="H5" s="230"/>
    </row>
    <row r="6" spans="2:8" ht="15" customHeight="1" x14ac:dyDescent="0.2">
      <c r="B6" s="230"/>
      <c r="C6" s="230"/>
      <c r="D6" s="230"/>
      <c r="E6" s="230"/>
      <c r="F6" s="230"/>
      <c r="G6" s="230"/>
      <c r="H6" s="230"/>
    </row>
    <row r="7" spans="2:8" ht="15" customHeight="1" x14ac:dyDescent="0.2">
      <c r="B7" s="786"/>
      <c r="C7" s="786"/>
      <c r="D7" s="232" t="s">
        <v>149</v>
      </c>
      <c r="E7" s="232" t="s">
        <v>150</v>
      </c>
      <c r="F7" s="232" t="s">
        <v>151</v>
      </c>
      <c r="G7" s="232" t="s">
        <v>253</v>
      </c>
      <c r="H7" s="238" t="s">
        <v>254</v>
      </c>
    </row>
    <row r="8" spans="2:8" ht="15" customHeight="1" x14ac:dyDescent="0.2">
      <c r="B8" s="786" t="s">
        <v>841</v>
      </c>
      <c r="C8" s="786"/>
      <c r="D8" s="787" t="s">
        <v>842</v>
      </c>
      <c r="E8" s="787"/>
      <c r="F8" s="787"/>
      <c r="G8" s="787"/>
      <c r="H8" s="787" t="s">
        <v>843</v>
      </c>
    </row>
    <row r="9" spans="2:8" ht="26.25" customHeight="1" x14ac:dyDescent="0.2">
      <c r="B9" s="786"/>
      <c r="C9" s="786"/>
      <c r="D9" s="232" t="s">
        <v>572</v>
      </c>
      <c r="E9" s="232" t="s">
        <v>844</v>
      </c>
      <c r="F9" s="232" t="s">
        <v>845</v>
      </c>
      <c r="G9" s="232" t="s">
        <v>846</v>
      </c>
      <c r="H9" s="787"/>
    </row>
    <row r="10" spans="2:8" ht="15" customHeight="1" x14ac:dyDescent="0.2">
      <c r="B10" s="126" t="s">
        <v>847</v>
      </c>
      <c r="C10" s="126"/>
      <c r="D10" s="126"/>
      <c r="E10" s="127"/>
      <c r="F10" s="126"/>
      <c r="G10" s="126"/>
      <c r="H10" s="126"/>
    </row>
    <row r="11" spans="2:8" ht="22.5" customHeight="1" x14ac:dyDescent="0.2">
      <c r="B11" s="264">
        <v>1</v>
      </c>
      <c r="C11" s="265" t="s">
        <v>848</v>
      </c>
      <c r="D11" s="128"/>
      <c r="E11" s="129"/>
      <c r="F11" s="129"/>
      <c r="G11" s="130"/>
      <c r="H11" s="130"/>
    </row>
    <row r="12" spans="2:8" ht="22.5" customHeight="1" x14ac:dyDescent="0.2">
      <c r="B12" s="238">
        <v>2</v>
      </c>
      <c r="C12" s="131" t="s">
        <v>849</v>
      </c>
      <c r="D12" s="234"/>
      <c r="E12" s="234"/>
      <c r="F12" s="234"/>
      <c r="G12" s="232"/>
      <c r="H12" s="232"/>
    </row>
    <row r="13" spans="2:8" ht="22.5" customHeight="1" x14ac:dyDescent="0.2">
      <c r="B13" s="238">
        <v>3</v>
      </c>
      <c r="C13" s="131" t="s">
        <v>850</v>
      </c>
      <c r="D13" s="132"/>
      <c r="E13" s="234"/>
      <c r="F13" s="234"/>
      <c r="G13" s="232"/>
      <c r="H13" s="232"/>
    </row>
    <row r="14" spans="2:8" ht="22.5" customHeight="1" x14ac:dyDescent="0.2">
      <c r="B14" s="266">
        <v>4</v>
      </c>
      <c r="C14" s="265" t="s">
        <v>851</v>
      </c>
      <c r="D14" s="132"/>
      <c r="E14" s="129"/>
      <c r="F14" s="129"/>
      <c r="G14" s="133"/>
      <c r="H14" s="133"/>
    </row>
    <row r="15" spans="2:8" ht="22.5" customHeight="1" x14ac:dyDescent="0.2">
      <c r="B15" s="238">
        <v>5</v>
      </c>
      <c r="C15" s="131" t="s">
        <v>807</v>
      </c>
      <c r="D15" s="132"/>
      <c r="E15" s="241"/>
      <c r="F15" s="241"/>
      <c r="G15" s="232"/>
      <c r="H15" s="232"/>
    </row>
    <row r="16" spans="2:8" ht="22.5" customHeight="1" x14ac:dyDescent="0.2">
      <c r="B16" s="238">
        <v>6</v>
      </c>
      <c r="C16" s="131" t="s">
        <v>808</v>
      </c>
      <c r="D16" s="132"/>
      <c r="E16" s="241"/>
      <c r="F16" s="241"/>
      <c r="G16" s="232"/>
      <c r="H16" s="232"/>
    </row>
    <row r="17" spans="2:8" ht="22.5" customHeight="1" x14ac:dyDescent="0.2">
      <c r="B17" s="266">
        <v>7</v>
      </c>
      <c r="C17" s="265" t="s">
        <v>852</v>
      </c>
      <c r="D17" s="132"/>
      <c r="E17" s="129"/>
      <c r="F17" s="129"/>
      <c r="G17" s="133"/>
      <c r="H17" s="133"/>
    </row>
    <row r="18" spans="2:8" ht="22.5" customHeight="1" x14ac:dyDescent="0.2">
      <c r="B18" s="238">
        <v>8</v>
      </c>
      <c r="C18" s="131" t="s">
        <v>853</v>
      </c>
      <c r="D18" s="132"/>
      <c r="E18" s="267"/>
      <c r="F18" s="241"/>
      <c r="G18" s="232"/>
      <c r="H18" s="232"/>
    </row>
    <row r="19" spans="2:8" ht="22.5" customHeight="1" x14ac:dyDescent="0.2">
      <c r="B19" s="238">
        <v>9</v>
      </c>
      <c r="C19" s="131" t="s">
        <v>854</v>
      </c>
      <c r="D19" s="132"/>
      <c r="E19" s="241"/>
      <c r="F19" s="241"/>
      <c r="G19" s="232"/>
      <c r="H19" s="232"/>
    </row>
    <row r="20" spans="2:8" ht="22.5" customHeight="1" x14ac:dyDescent="0.2">
      <c r="B20" s="266">
        <v>10</v>
      </c>
      <c r="C20" s="265" t="s">
        <v>855</v>
      </c>
      <c r="D20" s="132"/>
      <c r="E20" s="129"/>
      <c r="F20" s="129"/>
      <c r="G20" s="133"/>
      <c r="H20" s="133"/>
    </row>
    <row r="21" spans="2:8" ht="22.5" customHeight="1" x14ac:dyDescent="0.2">
      <c r="B21" s="266">
        <v>11</v>
      </c>
      <c r="C21" s="265" t="s">
        <v>856</v>
      </c>
      <c r="D21" s="129"/>
      <c r="E21" s="129"/>
      <c r="F21" s="129"/>
      <c r="G21" s="133"/>
      <c r="H21" s="133"/>
    </row>
    <row r="22" spans="2:8" ht="22.5" customHeight="1" x14ac:dyDescent="0.2">
      <c r="B22" s="238">
        <v>12</v>
      </c>
      <c r="C22" s="131" t="s">
        <v>857</v>
      </c>
      <c r="D22" s="241"/>
      <c r="E22" s="132"/>
      <c r="F22" s="132"/>
      <c r="G22" s="132"/>
      <c r="H22" s="268"/>
    </row>
    <row r="23" spans="2:8" ht="22.5" customHeight="1" x14ac:dyDescent="0.2">
      <c r="B23" s="238">
        <v>13</v>
      </c>
      <c r="C23" s="131" t="s">
        <v>858</v>
      </c>
      <c r="D23" s="132"/>
      <c r="E23" s="241"/>
      <c r="F23" s="241"/>
      <c r="G23" s="232"/>
      <c r="H23" s="232"/>
    </row>
    <row r="24" spans="2:8" ht="22.5" customHeight="1" x14ac:dyDescent="0.2">
      <c r="B24" s="211">
        <v>14</v>
      </c>
      <c r="C24" s="213" t="s">
        <v>859</v>
      </c>
      <c r="D24" s="269"/>
      <c r="E24" s="269"/>
      <c r="F24" s="269"/>
      <c r="G24" s="269"/>
      <c r="H24" s="211"/>
    </row>
    <row r="25" spans="2:8" ht="15" customHeight="1" x14ac:dyDescent="0.2">
      <c r="B25" s="788" t="s">
        <v>860</v>
      </c>
      <c r="C25" s="788"/>
      <c r="D25" s="788"/>
      <c r="E25" s="788"/>
      <c r="F25" s="788"/>
      <c r="G25" s="788"/>
      <c r="H25" s="788"/>
    </row>
    <row r="26" spans="2:8" ht="22.5" customHeight="1" x14ac:dyDescent="0.2">
      <c r="B26" s="266">
        <v>15</v>
      </c>
      <c r="C26" s="265" t="s">
        <v>804</v>
      </c>
      <c r="D26" s="270"/>
      <c r="E26" s="134"/>
      <c r="F26" s="134"/>
      <c r="G26" s="135"/>
      <c r="H26" s="133"/>
    </row>
    <row r="27" spans="2:8" ht="22.5" customHeight="1" x14ac:dyDescent="0.2">
      <c r="B27" s="266" t="s">
        <v>861</v>
      </c>
      <c r="C27" s="265" t="s">
        <v>862</v>
      </c>
      <c r="D27" s="271"/>
      <c r="E27" s="129"/>
      <c r="F27" s="129"/>
      <c r="G27" s="133"/>
      <c r="H27" s="133"/>
    </row>
    <row r="28" spans="2:8" ht="22.5" customHeight="1" x14ac:dyDescent="0.2">
      <c r="B28" s="266">
        <v>16</v>
      </c>
      <c r="C28" s="265" t="s">
        <v>863</v>
      </c>
      <c r="D28" s="270"/>
      <c r="E28" s="129"/>
      <c r="F28" s="129"/>
      <c r="G28" s="133"/>
      <c r="H28" s="133"/>
    </row>
    <row r="29" spans="2:8" ht="22.5" customHeight="1" x14ac:dyDescent="0.2">
      <c r="B29" s="266">
        <v>17</v>
      </c>
      <c r="C29" s="265" t="s">
        <v>864</v>
      </c>
      <c r="D29" s="270"/>
      <c r="E29" s="129"/>
      <c r="F29" s="129"/>
      <c r="G29" s="133"/>
      <c r="H29" s="133"/>
    </row>
    <row r="30" spans="2:8" ht="26.25" customHeight="1" x14ac:dyDescent="0.2">
      <c r="B30" s="272">
        <v>18</v>
      </c>
      <c r="C30" s="136" t="s">
        <v>865</v>
      </c>
      <c r="D30" s="270"/>
      <c r="E30" s="241"/>
      <c r="F30" s="241"/>
      <c r="G30" s="232"/>
      <c r="H30" s="232"/>
    </row>
    <row r="31" spans="2:8" ht="26.25" customHeight="1" x14ac:dyDescent="0.2">
      <c r="B31" s="272">
        <v>19</v>
      </c>
      <c r="C31" s="131" t="s">
        <v>866</v>
      </c>
      <c r="D31" s="270"/>
      <c r="E31" s="241"/>
      <c r="F31" s="241"/>
      <c r="G31" s="232"/>
      <c r="H31" s="232"/>
    </row>
    <row r="32" spans="2:8" ht="26.25" customHeight="1" x14ac:dyDescent="0.2">
      <c r="B32" s="272">
        <v>20</v>
      </c>
      <c r="C32" s="131" t="s">
        <v>867</v>
      </c>
      <c r="D32" s="270"/>
      <c r="E32" s="241"/>
      <c r="F32" s="241"/>
      <c r="G32" s="232"/>
      <c r="H32" s="232"/>
    </row>
    <row r="33" spans="2:8" ht="26.25" customHeight="1" x14ac:dyDescent="0.2">
      <c r="B33" s="272">
        <v>21</v>
      </c>
      <c r="C33" s="137" t="s">
        <v>868</v>
      </c>
      <c r="D33" s="270"/>
      <c r="E33" s="241"/>
      <c r="F33" s="241"/>
      <c r="G33" s="232"/>
      <c r="H33" s="232"/>
    </row>
    <row r="34" spans="2:8" ht="26.25" customHeight="1" x14ac:dyDescent="0.2">
      <c r="B34" s="272">
        <v>22</v>
      </c>
      <c r="C34" s="131" t="s">
        <v>869</v>
      </c>
      <c r="D34" s="270"/>
      <c r="E34" s="241"/>
      <c r="F34" s="241"/>
      <c r="G34" s="232"/>
      <c r="H34" s="232"/>
    </row>
    <row r="35" spans="2:8" ht="26.25" customHeight="1" x14ac:dyDescent="0.2">
      <c r="B35" s="272">
        <v>23</v>
      </c>
      <c r="C35" s="137" t="s">
        <v>868</v>
      </c>
      <c r="D35" s="270"/>
      <c r="E35" s="241"/>
      <c r="F35" s="241"/>
      <c r="G35" s="232"/>
      <c r="H35" s="232"/>
    </row>
    <row r="36" spans="2:8" ht="26.25" customHeight="1" x14ac:dyDescent="0.2">
      <c r="B36" s="272">
        <v>24</v>
      </c>
      <c r="C36" s="131" t="s">
        <v>870</v>
      </c>
      <c r="D36" s="270"/>
      <c r="E36" s="241"/>
      <c r="F36" s="241"/>
      <c r="G36" s="232"/>
      <c r="H36" s="232"/>
    </row>
    <row r="37" spans="2:8" ht="22.5" customHeight="1" x14ac:dyDescent="0.2">
      <c r="B37" s="266">
        <v>25</v>
      </c>
      <c r="C37" s="265" t="s">
        <v>871</v>
      </c>
      <c r="D37" s="270"/>
      <c r="E37" s="129"/>
      <c r="F37" s="129"/>
      <c r="G37" s="133"/>
      <c r="H37" s="133"/>
    </row>
    <row r="38" spans="2:8" ht="22.5" customHeight="1" x14ac:dyDescent="0.2">
      <c r="B38" s="266">
        <v>26</v>
      </c>
      <c r="C38" s="265" t="s">
        <v>872</v>
      </c>
      <c r="D38" s="129"/>
      <c r="E38" s="138"/>
      <c r="F38" s="138"/>
      <c r="G38" s="139"/>
      <c r="H38" s="139"/>
    </row>
    <row r="39" spans="2:8" ht="22.5" customHeight="1" x14ac:dyDescent="0.2">
      <c r="B39" s="272">
        <v>27</v>
      </c>
      <c r="C39" s="131" t="s">
        <v>873</v>
      </c>
      <c r="D39" s="270"/>
      <c r="E39" s="270"/>
      <c r="F39" s="270"/>
      <c r="G39" s="232"/>
      <c r="H39" s="273"/>
    </row>
    <row r="40" spans="2:8" ht="22.5" customHeight="1" x14ac:dyDescent="0.2">
      <c r="B40" s="272">
        <v>28</v>
      </c>
      <c r="C40" s="131" t="s">
        <v>874</v>
      </c>
      <c r="D40" s="270"/>
      <c r="E40" s="787"/>
      <c r="F40" s="787"/>
      <c r="G40" s="787"/>
      <c r="H40" s="232"/>
    </row>
    <row r="41" spans="2:8" ht="22.5" customHeight="1" x14ac:dyDescent="0.2">
      <c r="B41" s="272">
        <v>29</v>
      </c>
      <c r="C41" s="131" t="s">
        <v>875</v>
      </c>
      <c r="D41" s="274"/>
      <c r="E41" s="789"/>
      <c r="F41" s="789"/>
      <c r="G41" s="789"/>
      <c r="H41" s="232"/>
    </row>
    <row r="42" spans="2:8" ht="22.5" customHeight="1" x14ac:dyDescent="0.2">
      <c r="B42" s="272">
        <v>30</v>
      </c>
      <c r="C42" s="131" t="s">
        <v>876</v>
      </c>
      <c r="D42" s="270"/>
      <c r="E42" s="787"/>
      <c r="F42" s="787"/>
      <c r="G42" s="787"/>
      <c r="H42" s="232"/>
    </row>
    <row r="43" spans="2:8" ht="22.5" customHeight="1" x14ac:dyDescent="0.2">
      <c r="B43" s="272">
        <v>31</v>
      </c>
      <c r="C43" s="131" t="s">
        <v>877</v>
      </c>
      <c r="D43" s="270"/>
      <c r="E43" s="140"/>
      <c r="F43" s="140"/>
      <c r="G43" s="232"/>
      <c r="H43" s="232"/>
    </row>
    <row r="44" spans="2:8" ht="22.5" customHeight="1" x14ac:dyDescent="0.2">
      <c r="B44" s="266">
        <v>32</v>
      </c>
      <c r="C44" s="265" t="s">
        <v>878</v>
      </c>
      <c r="D44" s="270"/>
      <c r="E44" s="141"/>
      <c r="F44" s="141"/>
      <c r="G44" s="142"/>
      <c r="H44" s="143"/>
    </row>
    <row r="45" spans="2:8" ht="22.5" customHeight="1" x14ac:dyDescent="0.2">
      <c r="B45" s="30">
        <v>33</v>
      </c>
      <c r="C45" s="213" t="s">
        <v>879</v>
      </c>
      <c r="D45" s="269"/>
      <c r="E45" s="269"/>
      <c r="F45" s="269"/>
      <c r="G45" s="275"/>
      <c r="H45" s="211"/>
    </row>
    <row r="46" spans="2:8" ht="22.5" customHeight="1" x14ac:dyDescent="0.2">
      <c r="B46" s="30">
        <v>34</v>
      </c>
      <c r="C46" s="213" t="s">
        <v>880</v>
      </c>
      <c r="D46" s="269"/>
      <c r="E46" s="269"/>
      <c r="F46" s="269"/>
      <c r="G46" s="269"/>
      <c r="H46" s="234"/>
    </row>
    <row r="47" spans="2:8" ht="22.5" customHeight="1" x14ac:dyDescent="0.2">
      <c r="B47" s="230"/>
      <c r="C47" s="230"/>
      <c r="D47" s="230"/>
      <c r="E47" s="230"/>
      <c r="F47" s="230"/>
      <c r="G47" s="230"/>
      <c r="H47" s="230"/>
    </row>
  </sheetData>
  <mergeCells count="8">
    <mergeCell ref="E40:G40"/>
    <mergeCell ref="E41:G41"/>
    <mergeCell ref="E42:G42"/>
    <mergeCell ref="B7:C7"/>
    <mergeCell ref="B8:C9"/>
    <mergeCell ref="D8:G8"/>
    <mergeCell ref="H8:H9"/>
    <mergeCell ref="B25:H25"/>
  </mergeCells>
  <hyperlinks>
    <hyperlink ref="B2" location="Contents!A1" display="Back to contents page" xr:uid="{7E7BA3D0-064B-4FE9-BF8E-9EAD38B1DC60}"/>
  </hyperlinks>
  <pageMargins left="0.7" right="0.7" top="0.75" bottom="0.75" header="0.3" footer="0.3"/>
  <pageSetup paperSize="9" orientation="portrait" horizontalDpi="144" verticalDpi="144"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0A92F-1C76-4311-B84A-1E22F4440540}">
  <sheetPr codeName="Sheet22"/>
  <dimension ref="A1:R43"/>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50" style="333" customWidth="1"/>
    <col min="4" max="18" width="14.28515625" style="333" customWidth="1"/>
    <col min="19" max="16384" width="9.140625" style="333"/>
  </cols>
  <sheetData>
    <row r="1" spans="1:18" ht="15" customHeight="1" x14ac:dyDescent="0.2">
      <c r="A1" s="332"/>
      <c r="B1" s="332"/>
      <c r="C1" s="332"/>
      <c r="D1" s="332"/>
      <c r="E1" s="332"/>
      <c r="F1" s="332"/>
      <c r="G1" s="332"/>
      <c r="H1" s="332"/>
      <c r="I1" s="332"/>
      <c r="J1" s="332"/>
      <c r="K1" s="332"/>
      <c r="L1" s="332"/>
      <c r="M1" s="332"/>
      <c r="N1" s="332"/>
      <c r="O1" s="332"/>
      <c r="P1" s="332"/>
      <c r="Q1" s="332"/>
      <c r="R1" s="332"/>
    </row>
    <row r="2" spans="1:18" ht="15" customHeight="1" x14ac:dyDescent="0.2">
      <c r="A2" s="332"/>
      <c r="B2" s="200" t="s">
        <v>146</v>
      </c>
      <c r="C2" s="332"/>
      <c r="D2" s="332"/>
      <c r="E2" s="332"/>
      <c r="F2" s="332"/>
      <c r="G2" s="332"/>
      <c r="H2" s="332"/>
      <c r="I2" s="332"/>
      <c r="J2" s="332"/>
      <c r="K2" s="332"/>
      <c r="L2" s="332"/>
      <c r="M2" s="332"/>
      <c r="N2" s="332"/>
      <c r="O2" s="332"/>
      <c r="P2" s="332"/>
      <c r="Q2" s="332"/>
      <c r="R2" s="332"/>
    </row>
    <row r="3" spans="1:18" ht="15" customHeight="1" x14ac:dyDescent="0.2">
      <c r="A3" s="332"/>
      <c r="B3" s="332"/>
      <c r="C3" s="332"/>
      <c r="D3" s="332"/>
      <c r="E3" s="332"/>
      <c r="F3" s="332"/>
      <c r="G3" s="332"/>
      <c r="H3" s="332"/>
      <c r="I3" s="332"/>
      <c r="J3" s="332"/>
      <c r="K3" s="332"/>
      <c r="L3" s="332"/>
      <c r="M3" s="332"/>
      <c r="N3" s="332"/>
      <c r="O3" s="332"/>
      <c r="P3" s="332"/>
      <c r="Q3" s="332"/>
      <c r="R3" s="332"/>
    </row>
    <row r="4" spans="1:18" ht="18.75" customHeight="1" x14ac:dyDescent="0.35">
      <c r="A4" s="332"/>
      <c r="B4" s="4" t="s">
        <v>31</v>
      </c>
      <c r="C4" s="332"/>
      <c r="D4" s="332"/>
      <c r="E4" s="332"/>
      <c r="F4" s="332"/>
      <c r="G4" s="332"/>
      <c r="H4" s="332"/>
      <c r="I4" s="332"/>
      <c r="J4" s="332"/>
      <c r="K4" s="332"/>
      <c r="L4" s="332"/>
      <c r="M4" s="332"/>
      <c r="N4" s="332"/>
      <c r="O4" s="332"/>
      <c r="P4" s="332"/>
      <c r="Q4" s="332"/>
      <c r="R4" s="332"/>
    </row>
    <row r="5" spans="1:18" ht="15" customHeight="1" x14ac:dyDescent="0.2">
      <c r="A5" s="332"/>
      <c r="B5" s="332"/>
      <c r="C5" s="332"/>
      <c r="D5" s="332"/>
      <c r="E5" s="332"/>
      <c r="F5" s="332"/>
      <c r="G5" s="332"/>
      <c r="H5" s="332"/>
      <c r="I5" s="332"/>
      <c r="J5" s="332"/>
      <c r="K5" s="332"/>
      <c r="L5" s="332"/>
      <c r="M5" s="332"/>
      <c r="N5" s="332"/>
      <c r="O5" s="332"/>
      <c r="P5" s="332"/>
      <c r="Q5" s="332"/>
      <c r="R5" s="332"/>
    </row>
    <row r="6" spans="1:18" ht="15" customHeight="1" x14ac:dyDescent="0.2">
      <c r="A6" s="332"/>
      <c r="B6" s="332"/>
      <c r="C6" s="332"/>
      <c r="D6" s="332"/>
      <c r="E6" s="332"/>
      <c r="F6" s="332"/>
      <c r="G6" s="332"/>
      <c r="H6" s="332"/>
      <c r="I6" s="332"/>
      <c r="J6" s="332"/>
      <c r="K6" s="332"/>
      <c r="L6" s="332"/>
      <c r="M6" s="332"/>
      <c r="N6" s="332"/>
      <c r="O6" s="332"/>
      <c r="P6" s="332"/>
      <c r="Q6" s="332"/>
      <c r="R6" s="332"/>
    </row>
    <row r="7" spans="1:18" ht="15" customHeight="1" x14ac:dyDescent="0.2">
      <c r="A7" s="332"/>
      <c r="B7" s="516"/>
      <c r="C7" s="516"/>
      <c r="D7" s="389" t="s">
        <v>149</v>
      </c>
      <c r="E7" s="389" t="s">
        <v>150</v>
      </c>
      <c r="F7" s="389" t="s">
        <v>151</v>
      </c>
      <c r="G7" s="389" t="s">
        <v>253</v>
      </c>
      <c r="H7" s="389" t="s">
        <v>254</v>
      </c>
      <c r="I7" s="389" t="s">
        <v>255</v>
      </c>
      <c r="J7" s="389" t="s">
        <v>256</v>
      </c>
      <c r="K7" s="389" t="s">
        <v>312</v>
      </c>
      <c r="L7" s="389" t="s">
        <v>640</v>
      </c>
      <c r="M7" s="389" t="s">
        <v>641</v>
      </c>
      <c r="N7" s="389" t="s">
        <v>642</v>
      </c>
      <c r="O7" s="389" t="s">
        <v>643</v>
      </c>
      <c r="P7" s="389" t="s">
        <v>644</v>
      </c>
      <c r="Q7" s="389" t="s">
        <v>881</v>
      </c>
      <c r="R7" s="389" t="s">
        <v>882</v>
      </c>
    </row>
    <row r="8" spans="1:18" ht="37.5" customHeight="1" x14ac:dyDescent="0.2">
      <c r="A8" s="332"/>
      <c r="B8" s="516"/>
      <c r="C8" s="516"/>
      <c r="D8" s="717" t="s">
        <v>883</v>
      </c>
      <c r="E8" s="717"/>
      <c r="F8" s="717"/>
      <c r="G8" s="717"/>
      <c r="H8" s="717"/>
      <c r="I8" s="717"/>
      <c r="J8" s="717" t="s">
        <v>884</v>
      </c>
      <c r="K8" s="717"/>
      <c r="L8" s="717"/>
      <c r="M8" s="717"/>
      <c r="N8" s="717"/>
      <c r="O8" s="717"/>
      <c r="P8" s="723" t="s">
        <v>885</v>
      </c>
      <c r="Q8" s="717" t="s">
        <v>886</v>
      </c>
      <c r="R8" s="717"/>
    </row>
    <row r="9" spans="1:18" ht="37.5" customHeight="1" x14ac:dyDescent="0.2">
      <c r="A9" s="332"/>
      <c r="B9" s="516"/>
      <c r="C9" s="516"/>
      <c r="D9" s="723" t="s">
        <v>887</v>
      </c>
      <c r="E9" s="717"/>
      <c r="F9" s="717"/>
      <c r="G9" s="723" t="s">
        <v>888</v>
      </c>
      <c r="H9" s="717"/>
      <c r="I9" s="717"/>
      <c r="J9" s="723" t="s">
        <v>889</v>
      </c>
      <c r="K9" s="717"/>
      <c r="L9" s="717"/>
      <c r="M9" s="723" t="s">
        <v>890</v>
      </c>
      <c r="N9" s="717"/>
      <c r="O9" s="717"/>
      <c r="P9" s="790"/>
      <c r="Q9" s="717" t="s">
        <v>891</v>
      </c>
      <c r="R9" s="717" t="s">
        <v>892</v>
      </c>
    </row>
    <row r="10" spans="1:18" ht="37.5" customHeight="1" x14ac:dyDescent="0.2">
      <c r="A10" s="332"/>
      <c r="B10" s="516"/>
      <c r="C10" s="517"/>
      <c r="D10" s="518"/>
      <c r="E10" s="519" t="s">
        <v>893</v>
      </c>
      <c r="F10" s="520" t="s">
        <v>894</v>
      </c>
      <c r="G10" s="518"/>
      <c r="H10" s="519" t="s">
        <v>894</v>
      </c>
      <c r="I10" s="520" t="s">
        <v>895</v>
      </c>
      <c r="J10" s="518"/>
      <c r="K10" s="519" t="s">
        <v>893</v>
      </c>
      <c r="L10" s="520" t="s">
        <v>894</v>
      </c>
      <c r="M10" s="518"/>
      <c r="N10" s="519" t="s">
        <v>894</v>
      </c>
      <c r="O10" s="389" t="s">
        <v>895</v>
      </c>
      <c r="P10" s="724"/>
      <c r="Q10" s="717"/>
      <c r="R10" s="717"/>
    </row>
    <row r="11" spans="1:18" ht="22.5" customHeight="1" x14ac:dyDescent="0.2">
      <c r="A11" s="332"/>
      <c r="B11" s="521" t="s">
        <v>660</v>
      </c>
      <c r="C11" s="379" t="s">
        <v>896</v>
      </c>
      <c r="D11" s="522">
        <v>131168</v>
      </c>
      <c r="E11" s="523">
        <v>109733</v>
      </c>
      <c r="F11" s="523">
        <v>9876</v>
      </c>
      <c r="G11" s="523">
        <v>1023</v>
      </c>
      <c r="H11" s="524">
        <v>302</v>
      </c>
      <c r="I11" s="524">
        <v>492</v>
      </c>
      <c r="J11" s="524">
        <v>-644</v>
      </c>
      <c r="K11" s="524">
        <v>-320</v>
      </c>
      <c r="L11" s="524">
        <v>-299</v>
      </c>
      <c r="M11" s="524">
        <v>-170</v>
      </c>
      <c r="N11" s="524" t="s">
        <v>271</v>
      </c>
      <c r="O11" s="524">
        <v>-194</v>
      </c>
      <c r="P11" s="524" t="s">
        <v>271</v>
      </c>
      <c r="Q11" s="523">
        <v>122587</v>
      </c>
      <c r="R11" s="524">
        <v>681</v>
      </c>
    </row>
    <row r="12" spans="1:18" ht="22.5" customHeight="1" x14ac:dyDescent="0.2">
      <c r="A12" s="332"/>
      <c r="B12" s="525" t="s">
        <v>897</v>
      </c>
      <c r="C12" s="526" t="s">
        <v>898</v>
      </c>
      <c r="D12" s="527" t="s">
        <v>271</v>
      </c>
      <c r="E12" s="528" t="s">
        <v>271</v>
      </c>
      <c r="F12" s="528" t="s">
        <v>271</v>
      </c>
      <c r="G12" s="529" t="s">
        <v>271</v>
      </c>
      <c r="H12" s="529" t="s">
        <v>271</v>
      </c>
      <c r="I12" s="529" t="s">
        <v>271</v>
      </c>
      <c r="J12" s="529" t="s">
        <v>271</v>
      </c>
      <c r="K12" s="529" t="s">
        <v>271</v>
      </c>
      <c r="L12" s="529" t="s">
        <v>271</v>
      </c>
      <c r="M12" s="529" t="s">
        <v>271</v>
      </c>
      <c r="N12" s="529" t="s">
        <v>271</v>
      </c>
      <c r="O12" s="529" t="s">
        <v>271</v>
      </c>
      <c r="P12" s="529" t="s">
        <v>271</v>
      </c>
      <c r="Q12" s="529" t="s">
        <v>271</v>
      </c>
      <c r="R12" s="529" t="s">
        <v>271</v>
      </c>
    </row>
    <row r="13" spans="1:18" ht="22.5" customHeight="1" x14ac:dyDescent="0.2">
      <c r="A13" s="332"/>
      <c r="B13" s="525" t="s">
        <v>899</v>
      </c>
      <c r="C13" s="526" t="s">
        <v>900</v>
      </c>
      <c r="D13" s="530">
        <v>98</v>
      </c>
      <c r="E13" s="531">
        <v>98</v>
      </c>
      <c r="F13" s="528">
        <v>0</v>
      </c>
      <c r="G13" s="529">
        <v>0</v>
      </c>
      <c r="H13" s="529" t="s">
        <v>271</v>
      </c>
      <c r="I13" s="529" t="s">
        <v>271</v>
      </c>
      <c r="J13" s="529">
        <v>0</v>
      </c>
      <c r="K13" s="529">
        <v>0</v>
      </c>
      <c r="L13" s="529">
        <v>0</v>
      </c>
      <c r="M13" s="529" t="s">
        <v>271</v>
      </c>
      <c r="N13" s="529" t="s">
        <v>271</v>
      </c>
      <c r="O13" s="529" t="s">
        <v>271</v>
      </c>
      <c r="P13" s="529" t="s">
        <v>271</v>
      </c>
      <c r="Q13" s="529">
        <v>48</v>
      </c>
      <c r="R13" s="529" t="s">
        <v>271</v>
      </c>
    </row>
    <row r="14" spans="1:18" ht="22.5" customHeight="1" x14ac:dyDescent="0.2">
      <c r="A14" s="332"/>
      <c r="B14" s="525" t="s">
        <v>901</v>
      </c>
      <c r="C14" s="526" t="s">
        <v>902</v>
      </c>
      <c r="D14" s="532">
        <v>800</v>
      </c>
      <c r="E14" s="528">
        <v>800</v>
      </c>
      <c r="F14" s="528" t="s">
        <v>271</v>
      </c>
      <c r="G14" s="529" t="s">
        <v>271</v>
      </c>
      <c r="H14" s="529" t="s">
        <v>271</v>
      </c>
      <c r="I14" s="529" t="s">
        <v>271</v>
      </c>
      <c r="J14" s="529">
        <v>0</v>
      </c>
      <c r="K14" s="529">
        <v>0</v>
      </c>
      <c r="L14" s="529" t="s">
        <v>271</v>
      </c>
      <c r="M14" s="529" t="s">
        <v>271</v>
      </c>
      <c r="N14" s="529" t="s">
        <v>271</v>
      </c>
      <c r="O14" s="529" t="s">
        <v>271</v>
      </c>
      <c r="P14" s="529" t="s">
        <v>271</v>
      </c>
      <c r="Q14" s="529">
        <v>0</v>
      </c>
      <c r="R14" s="529" t="s">
        <v>271</v>
      </c>
    </row>
    <row r="15" spans="1:18" ht="22.5" customHeight="1" x14ac:dyDescent="0.2">
      <c r="A15" s="332"/>
      <c r="B15" s="525" t="s">
        <v>903</v>
      </c>
      <c r="C15" s="526" t="s">
        <v>904</v>
      </c>
      <c r="D15" s="533">
        <v>1017</v>
      </c>
      <c r="E15" s="534">
        <v>1015</v>
      </c>
      <c r="F15" s="528">
        <v>2</v>
      </c>
      <c r="G15" s="529">
        <v>0</v>
      </c>
      <c r="H15" s="529" t="s">
        <v>271</v>
      </c>
      <c r="I15" s="529" t="s">
        <v>271</v>
      </c>
      <c r="J15" s="529">
        <v>0</v>
      </c>
      <c r="K15" s="529">
        <v>0</v>
      </c>
      <c r="L15" s="529">
        <v>0</v>
      </c>
      <c r="M15" s="529" t="s">
        <v>271</v>
      </c>
      <c r="N15" s="529" t="s">
        <v>271</v>
      </c>
      <c r="O15" s="529" t="s">
        <v>271</v>
      </c>
      <c r="P15" s="529" t="s">
        <v>271</v>
      </c>
      <c r="Q15" s="529">
        <v>41</v>
      </c>
      <c r="R15" s="529" t="s">
        <v>271</v>
      </c>
    </row>
    <row r="16" spans="1:18" ht="22.5" customHeight="1" x14ac:dyDescent="0.2">
      <c r="A16" s="332"/>
      <c r="B16" s="525" t="s">
        <v>905</v>
      </c>
      <c r="C16" s="526" t="s">
        <v>906</v>
      </c>
      <c r="D16" s="533">
        <v>34332</v>
      </c>
      <c r="E16" s="534">
        <v>28086</v>
      </c>
      <c r="F16" s="534">
        <v>6223</v>
      </c>
      <c r="G16" s="529">
        <v>689</v>
      </c>
      <c r="H16" s="529">
        <v>300</v>
      </c>
      <c r="I16" s="529">
        <v>207</v>
      </c>
      <c r="J16" s="529">
        <v>-535</v>
      </c>
      <c r="K16" s="529">
        <v>-268</v>
      </c>
      <c r="L16" s="529">
        <v>-243</v>
      </c>
      <c r="M16" s="529">
        <v>-100</v>
      </c>
      <c r="N16" s="529" t="s">
        <v>271</v>
      </c>
      <c r="O16" s="529">
        <v>-125</v>
      </c>
      <c r="P16" s="529" t="s">
        <v>271</v>
      </c>
      <c r="Q16" s="535">
        <v>30818</v>
      </c>
      <c r="R16" s="529">
        <v>462</v>
      </c>
    </row>
    <row r="17" spans="1:18" ht="22.5" customHeight="1" x14ac:dyDescent="0.2">
      <c r="A17" s="332"/>
      <c r="B17" s="525" t="s">
        <v>907</v>
      </c>
      <c r="C17" s="388" t="s">
        <v>908</v>
      </c>
      <c r="D17" s="533">
        <v>24426</v>
      </c>
      <c r="E17" s="534">
        <v>19445</v>
      </c>
      <c r="F17" s="534">
        <v>4962</v>
      </c>
      <c r="G17" s="529">
        <v>359</v>
      </c>
      <c r="H17" s="529" t="s">
        <v>271</v>
      </c>
      <c r="I17" s="529">
        <v>207</v>
      </c>
      <c r="J17" s="529">
        <v>-465</v>
      </c>
      <c r="K17" s="529">
        <v>-232</v>
      </c>
      <c r="L17" s="529">
        <v>-209</v>
      </c>
      <c r="M17" s="529">
        <v>-100</v>
      </c>
      <c r="N17" s="529" t="s">
        <v>271</v>
      </c>
      <c r="O17" s="529">
        <v>-100</v>
      </c>
      <c r="P17" s="529" t="s">
        <v>271</v>
      </c>
      <c r="Q17" s="535">
        <v>22844</v>
      </c>
      <c r="R17" s="529">
        <v>174</v>
      </c>
    </row>
    <row r="18" spans="1:18" ht="22.5" customHeight="1" x14ac:dyDescent="0.2">
      <c r="A18" s="332"/>
      <c r="B18" s="525" t="s">
        <v>909</v>
      </c>
      <c r="C18" s="526" t="s">
        <v>910</v>
      </c>
      <c r="D18" s="533">
        <v>94922</v>
      </c>
      <c r="E18" s="534">
        <v>79735</v>
      </c>
      <c r="F18" s="534">
        <v>3651</v>
      </c>
      <c r="G18" s="529">
        <v>334</v>
      </c>
      <c r="H18" s="529">
        <v>2</v>
      </c>
      <c r="I18" s="529">
        <v>285</v>
      </c>
      <c r="J18" s="529">
        <v>-108</v>
      </c>
      <c r="K18" s="529">
        <v>-51</v>
      </c>
      <c r="L18" s="529">
        <v>-57</v>
      </c>
      <c r="M18" s="529">
        <v>-70</v>
      </c>
      <c r="N18" s="529" t="s">
        <v>271</v>
      </c>
      <c r="O18" s="529">
        <v>-70</v>
      </c>
      <c r="P18" s="529" t="s">
        <v>271</v>
      </c>
      <c r="Q18" s="535">
        <v>91680</v>
      </c>
      <c r="R18" s="529">
        <v>219</v>
      </c>
    </row>
    <row r="19" spans="1:18" ht="22.5" customHeight="1" x14ac:dyDescent="0.2">
      <c r="A19" s="332"/>
      <c r="B19" s="521" t="s">
        <v>911</v>
      </c>
      <c r="C19" s="379" t="s">
        <v>912</v>
      </c>
      <c r="D19" s="536">
        <v>24912</v>
      </c>
      <c r="E19" s="529">
        <v>602</v>
      </c>
      <c r="F19" s="529" t="s">
        <v>271</v>
      </c>
      <c r="G19" s="529" t="s">
        <v>271</v>
      </c>
      <c r="H19" s="529" t="s">
        <v>271</v>
      </c>
      <c r="I19" s="529" t="s">
        <v>271</v>
      </c>
      <c r="J19" s="529" t="s">
        <v>271</v>
      </c>
      <c r="K19" s="529" t="s">
        <v>271</v>
      </c>
      <c r="L19" s="529" t="s">
        <v>271</v>
      </c>
      <c r="M19" s="529" t="s">
        <v>271</v>
      </c>
      <c r="N19" s="529" t="s">
        <v>271</v>
      </c>
      <c r="O19" s="529" t="s">
        <v>271</v>
      </c>
      <c r="P19" s="529" t="s">
        <v>271</v>
      </c>
      <c r="Q19" s="529" t="s">
        <v>271</v>
      </c>
      <c r="R19" s="529" t="s">
        <v>271</v>
      </c>
    </row>
    <row r="20" spans="1:18" ht="22.5" customHeight="1" x14ac:dyDescent="0.2">
      <c r="A20" s="332"/>
      <c r="B20" s="525" t="s">
        <v>913</v>
      </c>
      <c r="C20" s="526" t="s">
        <v>898</v>
      </c>
      <c r="D20" s="530">
        <v>343</v>
      </c>
      <c r="E20" s="527" t="s">
        <v>271</v>
      </c>
      <c r="F20" s="528" t="s">
        <v>271</v>
      </c>
      <c r="G20" s="529" t="s">
        <v>271</v>
      </c>
      <c r="H20" s="529" t="s">
        <v>271</v>
      </c>
      <c r="I20" s="529" t="s">
        <v>271</v>
      </c>
      <c r="J20" s="529" t="s">
        <v>271</v>
      </c>
      <c r="K20" s="529" t="s">
        <v>271</v>
      </c>
      <c r="L20" s="529" t="s">
        <v>271</v>
      </c>
      <c r="M20" s="529" t="s">
        <v>271</v>
      </c>
      <c r="N20" s="529" t="s">
        <v>271</v>
      </c>
      <c r="O20" s="529" t="s">
        <v>271</v>
      </c>
      <c r="P20" s="529" t="s">
        <v>271</v>
      </c>
      <c r="Q20" s="529" t="s">
        <v>271</v>
      </c>
      <c r="R20" s="529" t="s">
        <v>271</v>
      </c>
    </row>
    <row r="21" spans="1:18" ht="22.5" customHeight="1" x14ac:dyDescent="0.2">
      <c r="A21" s="332"/>
      <c r="B21" s="525" t="s">
        <v>914</v>
      </c>
      <c r="C21" s="526" t="s">
        <v>900</v>
      </c>
      <c r="D21" s="537">
        <v>5082</v>
      </c>
      <c r="E21" s="528">
        <v>279</v>
      </c>
      <c r="F21" s="528" t="s">
        <v>271</v>
      </c>
      <c r="G21" s="529" t="s">
        <v>271</v>
      </c>
      <c r="H21" s="529" t="s">
        <v>271</v>
      </c>
      <c r="I21" s="529" t="s">
        <v>271</v>
      </c>
      <c r="J21" s="529" t="s">
        <v>271</v>
      </c>
      <c r="K21" s="529" t="s">
        <v>271</v>
      </c>
      <c r="L21" s="529" t="s">
        <v>271</v>
      </c>
      <c r="M21" s="529" t="s">
        <v>271</v>
      </c>
      <c r="N21" s="529" t="s">
        <v>271</v>
      </c>
      <c r="O21" s="529" t="s">
        <v>271</v>
      </c>
      <c r="P21" s="529" t="s">
        <v>271</v>
      </c>
      <c r="Q21" s="529" t="s">
        <v>271</v>
      </c>
      <c r="R21" s="529" t="s">
        <v>271</v>
      </c>
    </row>
    <row r="22" spans="1:18" ht="22.5" customHeight="1" x14ac:dyDescent="0.2">
      <c r="A22" s="332"/>
      <c r="B22" s="525" t="s">
        <v>915</v>
      </c>
      <c r="C22" s="526" t="s">
        <v>902</v>
      </c>
      <c r="D22" s="533">
        <v>19386</v>
      </c>
      <c r="E22" s="528">
        <v>314</v>
      </c>
      <c r="F22" s="528" t="s">
        <v>271</v>
      </c>
      <c r="G22" s="529" t="s">
        <v>271</v>
      </c>
      <c r="H22" s="529" t="s">
        <v>271</v>
      </c>
      <c r="I22" s="529" t="s">
        <v>271</v>
      </c>
      <c r="J22" s="529" t="s">
        <v>271</v>
      </c>
      <c r="K22" s="529" t="s">
        <v>271</v>
      </c>
      <c r="L22" s="529" t="s">
        <v>271</v>
      </c>
      <c r="M22" s="529" t="s">
        <v>271</v>
      </c>
      <c r="N22" s="529" t="s">
        <v>271</v>
      </c>
      <c r="O22" s="529" t="s">
        <v>271</v>
      </c>
      <c r="P22" s="529" t="s">
        <v>271</v>
      </c>
      <c r="Q22" s="529" t="s">
        <v>271</v>
      </c>
      <c r="R22" s="529" t="s">
        <v>271</v>
      </c>
    </row>
    <row r="23" spans="1:18" ht="22.5" customHeight="1" x14ac:dyDescent="0.2">
      <c r="A23" s="332"/>
      <c r="B23" s="525" t="s">
        <v>916</v>
      </c>
      <c r="C23" s="526" t="s">
        <v>904</v>
      </c>
      <c r="D23" s="527">
        <v>92</v>
      </c>
      <c r="E23" s="528" t="s">
        <v>271</v>
      </c>
      <c r="F23" s="528" t="s">
        <v>271</v>
      </c>
      <c r="G23" s="529" t="s">
        <v>271</v>
      </c>
      <c r="H23" s="529" t="s">
        <v>271</v>
      </c>
      <c r="I23" s="529" t="s">
        <v>271</v>
      </c>
      <c r="J23" s="529" t="s">
        <v>271</v>
      </c>
      <c r="K23" s="529" t="s">
        <v>271</v>
      </c>
      <c r="L23" s="529" t="s">
        <v>271</v>
      </c>
      <c r="M23" s="529" t="s">
        <v>271</v>
      </c>
      <c r="N23" s="529" t="s">
        <v>271</v>
      </c>
      <c r="O23" s="529" t="s">
        <v>271</v>
      </c>
      <c r="P23" s="529" t="s">
        <v>271</v>
      </c>
      <c r="Q23" s="529" t="s">
        <v>271</v>
      </c>
      <c r="R23" s="529" t="s">
        <v>271</v>
      </c>
    </row>
    <row r="24" spans="1:18" ht="22.5" customHeight="1" x14ac:dyDescent="0.2">
      <c r="A24" s="332"/>
      <c r="B24" s="525" t="s">
        <v>917</v>
      </c>
      <c r="C24" s="526" t="s">
        <v>906</v>
      </c>
      <c r="D24" s="527">
        <v>9</v>
      </c>
      <c r="E24" s="528">
        <v>9</v>
      </c>
      <c r="F24" s="528" t="s">
        <v>271</v>
      </c>
      <c r="G24" s="529" t="s">
        <v>271</v>
      </c>
      <c r="H24" s="529" t="s">
        <v>271</v>
      </c>
      <c r="I24" s="529" t="s">
        <v>271</v>
      </c>
      <c r="J24" s="529" t="s">
        <v>271</v>
      </c>
      <c r="K24" s="529" t="s">
        <v>271</v>
      </c>
      <c r="L24" s="529" t="s">
        <v>271</v>
      </c>
      <c r="M24" s="529" t="s">
        <v>271</v>
      </c>
      <c r="N24" s="529" t="s">
        <v>271</v>
      </c>
      <c r="O24" s="529" t="s">
        <v>271</v>
      </c>
      <c r="P24" s="529" t="s">
        <v>271</v>
      </c>
      <c r="Q24" s="529" t="s">
        <v>271</v>
      </c>
      <c r="R24" s="529" t="s">
        <v>271</v>
      </c>
    </row>
    <row r="25" spans="1:18" ht="22.5" customHeight="1" x14ac:dyDescent="0.2">
      <c r="A25" s="332"/>
      <c r="B25" s="521" t="s">
        <v>918</v>
      </c>
      <c r="C25" s="379" t="s">
        <v>919</v>
      </c>
      <c r="D25" s="536">
        <v>17372</v>
      </c>
      <c r="E25" s="535">
        <v>15138</v>
      </c>
      <c r="F25" s="535">
        <v>2234</v>
      </c>
      <c r="G25" s="529">
        <v>31</v>
      </c>
      <c r="H25" s="529">
        <v>12</v>
      </c>
      <c r="I25" s="529">
        <v>4</v>
      </c>
      <c r="J25" s="529">
        <v>64</v>
      </c>
      <c r="K25" s="529">
        <v>46</v>
      </c>
      <c r="L25" s="529">
        <v>18</v>
      </c>
      <c r="M25" s="529">
        <v>0</v>
      </c>
      <c r="N25" s="529">
        <v>0</v>
      </c>
      <c r="O25" s="529">
        <v>0</v>
      </c>
      <c r="P25" s="538" t="s">
        <v>271</v>
      </c>
      <c r="Q25" s="529" t="s">
        <v>271</v>
      </c>
      <c r="R25" s="529" t="s">
        <v>271</v>
      </c>
    </row>
    <row r="26" spans="1:18" ht="22.5" customHeight="1" x14ac:dyDescent="0.2">
      <c r="A26" s="332"/>
      <c r="B26" s="525" t="s">
        <v>920</v>
      </c>
      <c r="C26" s="526" t="s">
        <v>898</v>
      </c>
      <c r="D26" s="531" t="s">
        <v>271</v>
      </c>
      <c r="E26" s="529" t="s">
        <v>271</v>
      </c>
      <c r="F26" s="529" t="s">
        <v>271</v>
      </c>
      <c r="G26" s="529" t="s">
        <v>271</v>
      </c>
      <c r="H26" s="529" t="s">
        <v>271</v>
      </c>
      <c r="I26" s="529" t="s">
        <v>271</v>
      </c>
      <c r="J26" s="529" t="s">
        <v>271</v>
      </c>
      <c r="K26" s="529" t="s">
        <v>271</v>
      </c>
      <c r="L26" s="529" t="s">
        <v>271</v>
      </c>
      <c r="M26" s="529" t="s">
        <v>271</v>
      </c>
      <c r="N26" s="529" t="s">
        <v>271</v>
      </c>
      <c r="O26" s="529" t="s">
        <v>271</v>
      </c>
      <c r="P26" s="538" t="s">
        <v>271</v>
      </c>
      <c r="Q26" s="529" t="s">
        <v>271</v>
      </c>
      <c r="R26" s="529" t="s">
        <v>271</v>
      </c>
    </row>
    <row r="27" spans="1:18" ht="22.5" customHeight="1" x14ac:dyDescent="0.2">
      <c r="A27" s="332"/>
      <c r="B27" s="525" t="s">
        <v>921</v>
      </c>
      <c r="C27" s="526" t="s">
        <v>900</v>
      </c>
      <c r="D27" s="531">
        <v>434</v>
      </c>
      <c r="E27" s="529">
        <v>434</v>
      </c>
      <c r="F27" s="529" t="s">
        <v>271</v>
      </c>
      <c r="G27" s="529" t="s">
        <v>271</v>
      </c>
      <c r="H27" s="529" t="s">
        <v>271</v>
      </c>
      <c r="I27" s="529" t="s">
        <v>271</v>
      </c>
      <c r="J27" s="529">
        <v>0</v>
      </c>
      <c r="K27" s="529">
        <v>0</v>
      </c>
      <c r="L27" s="529" t="s">
        <v>271</v>
      </c>
      <c r="M27" s="529" t="s">
        <v>271</v>
      </c>
      <c r="N27" s="529" t="s">
        <v>271</v>
      </c>
      <c r="O27" s="529" t="s">
        <v>271</v>
      </c>
      <c r="P27" s="538" t="s">
        <v>271</v>
      </c>
      <c r="Q27" s="529" t="s">
        <v>271</v>
      </c>
      <c r="R27" s="529" t="s">
        <v>271</v>
      </c>
    </row>
    <row r="28" spans="1:18" ht="22.5" customHeight="1" x14ac:dyDescent="0.2">
      <c r="A28" s="332"/>
      <c r="B28" s="525" t="s">
        <v>922</v>
      </c>
      <c r="C28" s="526" t="s">
        <v>902</v>
      </c>
      <c r="D28" s="531">
        <v>35</v>
      </c>
      <c r="E28" s="529">
        <v>35</v>
      </c>
      <c r="F28" s="529" t="s">
        <v>271</v>
      </c>
      <c r="G28" s="529" t="s">
        <v>271</v>
      </c>
      <c r="H28" s="529" t="s">
        <v>271</v>
      </c>
      <c r="I28" s="529" t="s">
        <v>271</v>
      </c>
      <c r="J28" s="529">
        <v>0</v>
      </c>
      <c r="K28" s="529">
        <v>0</v>
      </c>
      <c r="L28" s="529" t="s">
        <v>271</v>
      </c>
      <c r="M28" s="529" t="s">
        <v>271</v>
      </c>
      <c r="N28" s="529" t="s">
        <v>271</v>
      </c>
      <c r="O28" s="529" t="s">
        <v>271</v>
      </c>
      <c r="P28" s="538" t="s">
        <v>271</v>
      </c>
      <c r="Q28" s="529" t="s">
        <v>271</v>
      </c>
      <c r="R28" s="529" t="s">
        <v>271</v>
      </c>
    </row>
    <row r="29" spans="1:18" ht="22.5" customHeight="1" x14ac:dyDescent="0.2">
      <c r="A29" s="332"/>
      <c r="B29" s="525" t="s">
        <v>923</v>
      </c>
      <c r="C29" s="526" t="s">
        <v>904</v>
      </c>
      <c r="D29" s="531">
        <v>60</v>
      </c>
      <c r="E29" s="529">
        <v>60</v>
      </c>
      <c r="F29" s="529" t="s">
        <v>271</v>
      </c>
      <c r="G29" s="529" t="s">
        <v>271</v>
      </c>
      <c r="H29" s="529" t="s">
        <v>271</v>
      </c>
      <c r="I29" s="529" t="s">
        <v>271</v>
      </c>
      <c r="J29" s="529" t="s">
        <v>271</v>
      </c>
      <c r="K29" s="529" t="s">
        <v>271</v>
      </c>
      <c r="L29" s="529" t="s">
        <v>271</v>
      </c>
      <c r="M29" s="529" t="s">
        <v>271</v>
      </c>
      <c r="N29" s="529" t="s">
        <v>271</v>
      </c>
      <c r="O29" s="529" t="s">
        <v>271</v>
      </c>
      <c r="P29" s="538" t="s">
        <v>271</v>
      </c>
      <c r="Q29" s="529" t="s">
        <v>271</v>
      </c>
      <c r="R29" s="529" t="s">
        <v>271</v>
      </c>
    </row>
    <row r="30" spans="1:18" ht="22.5" customHeight="1" x14ac:dyDescent="0.2">
      <c r="A30" s="332"/>
      <c r="B30" s="525" t="s">
        <v>924</v>
      </c>
      <c r="C30" s="526" t="s">
        <v>906</v>
      </c>
      <c r="D30" s="536">
        <v>8830</v>
      </c>
      <c r="E30" s="535">
        <v>6625</v>
      </c>
      <c r="F30" s="535">
        <v>2205</v>
      </c>
      <c r="G30" s="529">
        <v>20</v>
      </c>
      <c r="H30" s="529">
        <v>3</v>
      </c>
      <c r="I30" s="529">
        <v>3</v>
      </c>
      <c r="J30" s="529">
        <v>63</v>
      </c>
      <c r="K30" s="529">
        <v>45</v>
      </c>
      <c r="L30" s="529">
        <v>18</v>
      </c>
      <c r="M30" s="529">
        <v>0</v>
      </c>
      <c r="N30" s="529">
        <v>0</v>
      </c>
      <c r="O30" s="529">
        <v>0</v>
      </c>
      <c r="P30" s="538" t="s">
        <v>271</v>
      </c>
      <c r="Q30" s="529" t="s">
        <v>271</v>
      </c>
      <c r="R30" s="529" t="s">
        <v>271</v>
      </c>
    </row>
    <row r="31" spans="1:18" ht="22.5" customHeight="1" x14ac:dyDescent="0.2">
      <c r="A31" s="332"/>
      <c r="B31" s="525" t="s">
        <v>925</v>
      </c>
      <c r="C31" s="526" t="s">
        <v>910</v>
      </c>
      <c r="D31" s="536">
        <v>8013</v>
      </c>
      <c r="E31" s="535">
        <v>7984</v>
      </c>
      <c r="F31" s="529">
        <v>29</v>
      </c>
      <c r="G31" s="529">
        <v>11</v>
      </c>
      <c r="H31" s="529">
        <v>9</v>
      </c>
      <c r="I31" s="529">
        <v>1</v>
      </c>
      <c r="J31" s="529">
        <v>1</v>
      </c>
      <c r="K31" s="529">
        <v>1</v>
      </c>
      <c r="L31" s="529">
        <v>0</v>
      </c>
      <c r="M31" s="529">
        <v>0</v>
      </c>
      <c r="N31" s="529">
        <v>0</v>
      </c>
      <c r="O31" s="529">
        <v>0</v>
      </c>
      <c r="P31" s="538" t="s">
        <v>271</v>
      </c>
      <c r="Q31" s="529" t="s">
        <v>271</v>
      </c>
      <c r="R31" s="529" t="s">
        <v>271</v>
      </c>
    </row>
    <row r="32" spans="1:18" ht="22.5" customHeight="1" x14ac:dyDescent="0.2">
      <c r="A32" s="332"/>
      <c r="B32" s="539" t="s">
        <v>926</v>
      </c>
      <c r="C32" s="540" t="s">
        <v>185</v>
      </c>
      <c r="D32" s="541">
        <v>173453</v>
      </c>
      <c r="E32" s="542">
        <v>125473</v>
      </c>
      <c r="F32" s="542">
        <v>12111</v>
      </c>
      <c r="G32" s="542">
        <v>1054</v>
      </c>
      <c r="H32" s="543">
        <v>313</v>
      </c>
      <c r="I32" s="543">
        <v>495</v>
      </c>
      <c r="J32" s="543">
        <v>-580</v>
      </c>
      <c r="K32" s="543">
        <v>-274</v>
      </c>
      <c r="L32" s="543">
        <v>-282</v>
      </c>
      <c r="M32" s="543">
        <v>-170</v>
      </c>
      <c r="N32" s="543">
        <v>0</v>
      </c>
      <c r="O32" s="543">
        <v>-194</v>
      </c>
      <c r="P32" s="543"/>
      <c r="Q32" s="542">
        <v>122587</v>
      </c>
      <c r="R32" s="543">
        <v>681</v>
      </c>
    </row>
    <row r="33" spans="1:18" ht="22.5" customHeight="1" x14ac:dyDescent="0.2">
      <c r="A33" s="332"/>
      <c r="B33" s="332"/>
      <c r="C33" s="332"/>
      <c r="D33" s="332"/>
      <c r="E33" s="332"/>
      <c r="F33" s="332"/>
      <c r="G33" s="332"/>
      <c r="H33" s="332"/>
      <c r="I33" s="332"/>
      <c r="J33" s="332"/>
      <c r="K33" s="332"/>
      <c r="L33" s="332"/>
      <c r="M33" s="332"/>
      <c r="N33" s="332"/>
      <c r="O33" s="332"/>
      <c r="P33" s="332"/>
      <c r="Q33" s="332"/>
      <c r="R33" s="332"/>
    </row>
    <row r="34" spans="1:18" x14ac:dyDescent="0.2">
      <c r="A34" s="332"/>
      <c r="B34" s="332"/>
      <c r="C34" s="332"/>
      <c r="D34" s="332"/>
      <c r="E34" s="332"/>
      <c r="F34" s="332"/>
      <c r="G34" s="332"/>
      <c r="H34" s="332"/>
      <c r="I34" s="332"/>
      <c r="J34" s="332"/>
      <c r="K34" s="332"/>
      <c r="L34" s="332"/>
      <c r="M34" s="332"/>
      <c r="N34" s="332"/>
      <c r="O34" s="332"/>
      <c r="P34" s="332"/>
      <c r="Q34" s="332"/>
      <c r="R34" s="332"/>
    </row>
    <row r="43" spans="1:18" x14ac:dyDescent="0.2">
      <c r="A43" s="332"/>
      <c r="B43" s="332"/>
      <c r="C43" s="332"/>
      <c r="D43" s="332"/>
      <c r="E43" s="332"/>
      <c r="F43" s="332"/>
      <c r="G43" s="332"/>
      <c r="H43" s="332"/>
      <c r="I43" s="332"/>
      <c r="J43" s="332"/>
      <c r="K43" s="332"/>
      <c r="L43" s="332"/>
      <c r="M43" s="332"/>
      <c r="N43" s="332"/>
      <c r="O43" s="332"/>
      <c r="P43" s="332"/>
      <c r="Q43" s="332"/>
      <c r="R43" s="332"/>
    </row>
  </sheetData>
  <sheetProtection algorithmName="SHA-512" hashValue="7K8CZbd7ShXaMYwwuTd8gGPNO6fZHIHQbJpnhPXUhV6sbIVXIM1zHA1vVlK6xOKgxl8r8xN2uJ0Txr4cIoDd8Q==" saltValue="JFC0z0lyjKRWF1jZXE/kRw==" spinCount="100000" sheet="1" objects="1" scenarios="1"/>
  <mergeCells count="10">
    <mergeCell ref="D8:I8"/>
    <mergeCell ref="J8:O8"/>
    <mergeCell ref="Q8:R8"/>
    <mergeCell ref="D9:F9"/>
    <mergeCell ref="G9:I9"/>
    <mergeCell ref="J9:L9"/>
    <mergeCell ref="M9:O9"/>
    <mergeCell ref="Q9:Q10"/>
    <mergeCell ref="R9:R10"/>
    <mergeCell ref="P8:P10"/>
  </mergeCells>
  <hyperlinks>
    <hyperlink ref="B2" location="Contents!A1" display="Back to contents page" xr:uid="{CD57F154-0E27-4029-B490-AA2B6AFE5679}"/>
  </hyperlinks>
  <pageMargins left="0.7" right="0.7" top="0.75" bottom="0.75" header="0.3" footer="0.3"/>
  <pageSetup paperSize="9" orientation="portrait" horizontalDpi="144" verticalDpi="144" r:id="rId1"/>
  <ignoredErrors>
    <ignoredError sqref="B11:B32"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96B3E-F76E-4F72-A7E6-128E090C681D}">
  <sheetPr codeName="Sheet23"/>
  <dimension ref="B1:I13"/>
  <sheetViews>
    <sheetView showGridLines="0" zoomScale="80" zoomScaleNormal="80" workbookViewId="0"/>
  </sheetViews>
  <sheetFormatPr baseColWidth="10" defaultColWidth="9.140625" defaultRowHeight="12.75" x14ac:dyDescent="0.2"/>
  <cols>
    <col min="1" max="1" width="2.85546875" style="29" customWidth="1"/>
    <col min="2" max="2" width="9.140625" style="29"/>
    <col min="3" max="3" width="28.5703125" style="29" customWidth="1"/>
    <col min="4" max="9" width="14.28515625" style="29" customWidth="1"/>
    <col min="10" max="16384" width="9.140625" style="29"/>
  </cols>
  <sheetData>
    <row r="1" spans="2:9" ht="15" customHeight="1" x14ac:dyDescent="0.2">
      <c r="B1" s="230"/>
      <c r="C1" s="230"/>
      <c r="D1" s="230"/>
      <c r="E1" s="230"/>
      <c r="F1" s="230"/>
      <c r="G1" s="230"/>
      <c r="H1" s="230"/>
      <c r="I1" s="230"/>
    </row>
    <row r="2" spans="2:9" ht="15" customHeight="1" x14ac:dyDescent="0.2">
      <c r="B2" s="124" t="s">
        <v>146</v>
      </c>
      <c r="C2" s="230"/>
      <c r="D2" s="230"/>
      <c r="E2" s="230"/>
      <c r="F2" s="230"/>
      <c r="G2" s="230"/>
      <c r="H2" s="230"/>
      <c r="I2" s="230"/>
    </row>
    <row r="3" spans="2:9" ht="15" customHeight="1" x14ac:dyDescent="0.2">
      <c r="B3" s="230"/>
      <c r="C3" s="230"/>
      <c r="D3" s="230"/>
      <c r="E3" s="230"/>
      <c r="F3" s="230"/>
      <c r="G3" s="230"/>
      <c r="H3" s="230"/>
      <c r="I3" s="230"/>
    </row>
    <row r="4" spans="2:9" ht="18.75" customHeight="1" x14ac:dyDescent="0.35">
      <c r="B4" s="35" t="s">
        <v>33</v>
      </c>
      <c r="C4" s="230"/>
      <c r="D4" s="230"/>
      <c r="E4" s="230"/>
      <c r="F4" s="230"/>
      <c r="G4" s="230"/>
      <c r="H4" s="230"/>
      <c r="I4" s="230"/>
    </row>
    <row r="5" spans="2:9" ht="15" customHeight="1" x14ac:dyDescent="0.2">
      <c r="B5" s="230"/>
      <c r="C5" s="230"/>
      <c r="D5" s="230"/>
      <c r="E5" s="230"/>
      <c r="F5" s="230"/>
      <c r="G5" s="230"/>
      <c r="H5" s="230"/>
      <c r="I5" s="230"/>
    </row>
    <row r="6" spans="2:9" ht="15" customHeight="1" x14ac:dyDescent="0.2">
      <c r="B6" s="230"/>
      <c r="C6" s="230"/>
      <c r="D6" s="230"/>
      <c r="E6" s="230"/>
      <c r="F6" s="230"/>
      <c r="G6" s="230"/>
      <c r="H6" s="230"/>
      <c r="I6" s="230"/>
    </row>
    <row r="7" spans="2:9" ht="15" customHeight="1" x14ac:dyDescent="0.2">
      <c r="B7" s="1"/>
      <c r="C7" s="230"/>
      <c r="D7" s="263" t="s">
        <v>149</v>
      </c>
      <c r="E7" s="263" t="s">
        <v>150</v>
      </c>
      <c r="F7" s="263" t="s">
        <v>151</v>
      </c>
      <c r="G7" s="263" t="s">
        <v>253</v>
      </c>
      <c r="H7" s="263" t="s">
        <v>254</v>
      </c>
      <c r="I7" s="263" t="s">
        <v>255</v>
      </c>
    </row>
    <row r="8" spans="2:9" ht="15" customHeight="1" x14ac:dyDescent="0.2">
      <c r="B8" s="230"/>
      <c r="C8" s="230"/>
      <c r="D8" s="791" t="s">
        <v>927</v>
      </c>
      <c r="E8" s="791"/>
      <c r="F8" s="791"/>
      <c r="G8" s="791"/>
      <c r="H8" s="791"/>
      <c r="I8" s="791"/>
    </row>
    <row r="9" spans="2:9" ht="26.25" customHeight="1" x14ac:dyDescent="0.2">
      <c r="B9" s="230"/>
      <c r="C9" s="230"/>
      <c r="D9" s="232" t="s">
        <v>928</v>
      </c>
      <c r="E9" s="232" t="s">
        <v>929</v>
      </c>
      <c r="F9" s="232" t="s">
        <v>930</v>
      </c>
      <c r="G9" s="232" t="s">
        <v>931</v>
      </c>
      <c r="H9" s="232" t="s">
        <v>932</v>
      </c>
      <c r="I9" s="232" t="s">
        <v>185</v>
      </c>
    </row>
    <row r="10" spans="2:9" ht="22.5" customHeight="1" x14ac:dyDescent="0.2">
      <c r="B10" s="32">
        <v>1</v>
      </c>
      <c r="C10" s="199" t="s">
        <v>896</v>
      </c>
      <c r="D10" s="36"/>
      <c r="E10" s="36"/>
      <c r="F10" s="36"/>
      <c r="G10" s="36"/>
      <c r="H10" s="36"/>
      <c r="I10" s="36"/>
    </row>
    <row r="11" spans="2:9" ht="22.5" customHeight="1" x14ac:dyDescent="0.2">
      <c r="B11" s="32">
        <v>2</v>
      </c>
      <c r="C11" s="199" t="s">
        <v>912</v>
      </c>
      <c r="D11" s="36"/>
      <c r="E11" s="36"/>
      <c r="F11" s="36"/>
      <c r="G11" s="36"/>
      <c r="H11" s="36"/>
      <c r="I11" s="36"/>
    </row>
    <row r="12" spans="2:9" ht="22.5" customHeight="1" x14ac:dyDescent="0.2">
      <c r="B12" s="193">
        <v>3</v>
      </c>
      <c r="C12" s="52" t="s">
        <v>185</v>
      </c>
      <c r="D12" s="280"/>
      <c r="E12" s="280"/>
      <c r="F12" s="280"/>
      <c r="G12" s="280"/>
      <c r="H12" s="280"/>
      <c r="I12" s="280"/>
    </row>
    <row r="13" spans="2:9" ht="22.5" customHeight="1" x14ac:dyDescent="0.2">
      <c r="B13" s="230"/>
      <c r="C13" s="230"/>
      <c r="D13" s="230"/>
      <c r="E13" s="230"/>
      <c r="F13" s="230"/>
      <c r="G13" s="230"/>
      <c r="H13" s="230"/>
      <c r="I13" s="230"/>
    </row>
  </sheetData>
  <mergeCells count="1">
    <mergeCell ref="D8:I8"/>
  </mergeCells>
  <hyperlinks>
    <hyperlink ref="B2" location="Contents!A1" display="Back to contents page" xr:uid="{2D336735-9864-4424-AE5B-AB06C74B32BC}"/>
  </hyperlinks>
  <pageMargins left="0.7" right="0.7" top="0.75" bottom="0.75" header="0.3" footer="0.3"/>
  <pageSetup paperSize="9" orientation="portrait" horizontalDpi="144" verticalDpi="144"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0A07F-3C8B-4D43-8096-2D57C63CE995}">
  <sheetPr codeName="Sheet24"/>
  <dimension ref="A1:E45"/>
  <sheetViews>
    <sheetView showGridLines="0" showRowColHeaders="0" zoomScale="80" zoomScaleNormal="80" workbookViewId="0"/>
  </sheetViews>
  <sheetFormatPr baseColWidth="10" defaultColWidth="9.140625" defaultRowHeight="12.75" x14ac:dyDescent="0.2"/>
  <cols>
    <col min="1" max="1" width="2.85546875" style="451" customWidth="1"/>
    <col min="2" max="2" width="4.28515625" style="451" customWidth="1"/>
    <col min="3" max="3" width="42.85546875" style="451" customWidth="1"/>
    <col min="4" max="5" width="14.28515625" style="451" customWidth="1"/>
    <col min="6" max="16384" width="9.140625" style="451"/>
  </cols>
  <sheetData>
    <row r="1" spans="1:5" ht="15" x14ac:dyDescent="0.25">
      <c r="A1" s="544"/>
      <c r="B1" s="544"/>
      <c r="C1" s="544"/>
      <c r="D1" s="544"/>
      <c r="E1" s="544"/>
    </row>
    <row r="2" spans="1:5" ht="15" x14ac:dyDescent="0.25">
      <c r="A2" s="544"/>
      <c r="B2" s="545" t="s">
        <v>146</v>
      </c>
      <c r="C2" s="544"/>
      <c r="D2" s="544"/>
      <c r="E2" s="546"/>
    </row>
    <row r="3" spans="1:5" ht="15" x14ac:dyDescent="0.25">
      <c r="A3" s="544"/>
      <c r="B3" s="544"/>
      <c r="C3" s="544"/>
      <c r="D3" s="544"/>
      <c r="E3" s="544"/>
    </row>
    <row r="4" spans="1:5" ht="18.75" customHeight="1" x14ac:dyDescent="0.35">
      <c r="A4" s="544"/>
      <c r="B4" s="547" t="s">
        <v>39</v>
      </c>
      <c r="C4" s="544"/>
      <c r="D4" s="546"/>
      <c r="E4" s="546"/>
    </row>
    <row r="5" spans="1:5" ht="15" x14ac:dyDescent="0.25">
      <c r="A5" s="544"/>
      <c r="B5" s="544"/>
      <c r="C5" s="544"/>
      <c r="D5" s="544"/>
      <c r="E5" s="544"/>
    </row>
    <row r="6" spans="1:5" ht="15" x14ac:dyDescent="0.25">
      <c r="A6" s="544"/>
      <c r="B6" s="544"/>
      <c r="C6" s="544"/>
      <c r="D6" s="544"/>
      <c r="E6" s="544"/>
    </row>
    <row r="7" spans="1:5" ht="15" x14ac:dyDescent="0.25">
      <c r="A7" s="544"/>
      <c r="B7" s="544"/>
      <c r="C7" s="544"/>
      <c r="D7" s="548" t="s">
        <v>149</v>
      </c>
      <c r="E7" s="549" t="s">
        <v>150</v>
      </c>
    </row>
    <row r="8" spans="1:5" ht="52.5" customHeight="1" x14ac:dyDescent="0.25">
      <c r="A8" s="544"/>
      <c r="B8" s="544"/>
      <c r="C8" s="544"/>
      <c r="D8" s="550" t="s">
        <v>933</v>
      </c>
      <c r="E8" s="551" t="s">
        <v>934</v>
      </c>
    </row>
    <row r="9" spans="1:5" ht="22.5" customHeight="1" x14ac:dyDescent="0.25">
      <c r="A9" s="544"/>
      <c r="B9" s="548">
        <v>1</v>
      </c>
      <c r="C9" s="552" t="s">
        <v>935</v>
      </c>
      <c r="D9" s="553"/>
      <c r="E9" s="553"/>
    </row>
    <row r="10" spans="1:5" ht="22.5" customHeight="1" x14ac:dyDescent="0.25">
      <c r="A10" s="544"/>
      <c r="B10" s="550">
        <v>2</v>
      </c>
      <c r="C10" s="554" t="s">
        <v>785</v>
      </c>
      <c r="D10" s="553"/>
      <c r="E10" s="553"/>
    </row>
    <row r="11" spans="1:5" ht="22.5" customHeight="1" x14ac:dyDescent="0.25">
      <c r="A11" s="544"/>
      <c r="B11" s="550">
        <v>3</v>
      </c>
      <c r="C11" s="554" t="s">
        <v>936</v>
      </c>
      <c r="D11" s="555">
        <v>36928</v>
      </c>
      <c r="E11" s="555">
        <v>36100</v>
      </c>
    </row>
    <row r="12" spans="1:5" ht="22.5" customHeight="1" x14ac:dyDescent="0.25">
      <c r="A12" s="544"/>
      <c r="B12" s="550">
        <v>4</v>
      </c>
      <c r="C12" s="556" t="s">
        <v>937</v>
      </c>
      <c r="D12" s="555">
        <v>27233</v>
      </c>
      <c r="E12" s="555">
        <v>26341</v>
      </c>
    </row>
    <row r="13" spans="1:5" ht="22.5" customHeight="1" x14ac:dyDescent="0.25">
      <c r="A13" s="544"/>
      <c r="B13" s="550">
        <v>5</v>
      </c>
      <c r="C13" s="556" t="s">
        <v>938</v>
      </c>
      <c r="D13" s="555">
        <v>8480</v>
      </c>
      <c r="E13" s="555">
        <v>8450</v>
      </c>
    </row>
    <row r="14" spans="1:5" ht="22.5" customHeight="1" x14ac:dyDescent="0.25">
      <c r="A14" s="544"/>
      <c r="B14" s="550">
        <v>6</v>
      </c>
      <c r="C14" s="554" t="s">
        <v>939</v>
      </c>
      <c r="D14" s="555">
        <v>94467</v>
      </c>
      <c r="E14" s="555">
        <v>93984</v>
      </c>
    </row>
    <row r="15" spans="1:5" ht="22.5" customHeight="1" x14ac:dyDescent="0.25">
      <c r="A15" s="544"/>
      <c r="B15" s="550">
        <v>7</v>
      </c>
      <c r="C15" s="556" t="s">
        <v>940</v>
      </c>
      <c r="D15" s="555">
        <v>92450</v>
      </c>
      <c r="E15" s="555">
        <v>91960</v>
      </c>
    </row>
    <row r="16" spans="1:5" ht="22.5" customHeight="1" x14ac:dyDescent="0.25">
      <c r="A16" s="544"/>
      <c r="B16" s="550">
        <v>8</v>
      </c>
      <c r="C16" s="557" t="s">
        <v>941</v>
      </c>
      <c r="D16" s="555">
        <v>2512</v>
      </c>
      <c r="E16" s="555">
        <v>2498</v>
      </c>
    </row>
    <row r="17" spans="1:5" ht="22.5" customHeight="1" x14ac:dyDescent="0.25">
      <c r="A17" s="544"/>
      <c r="B17" s="550">
        <v>9</v>
      </c>
      <c r="C17" s="557" t="s">
        <v>942</v>
      </c>
      <c r="D17" s="555">
        <v>89949</v>
      </c>
      <c r="E17" s="555">
        <v>89465</v>
      </c>
    </row>
    <row r="18" spans="1:5" ht="22.5" customHeight="1" x14ac:dyDescent="0.25">
      <c r="A18" s="544"/>
      <c r="B18" s="550">
        <v>10</v>
      </c>
      <c r="C18" s="558" t="s">
        <v>943</v>
      </c>
      <c r="D18" s="553"/>
      <c r="E18" s="553"/>
    </row>
    <row r="19" spans="1:5" ht="22.5" customHeight="1" x14ac:dyDescent="0.25">
      <c r="A19" s="544"/>
      <c r="B19" s="550">
        <v>11</v>
      </c>
      <c r="C19" s="556" t="s">
        <v>944</v>
      </c>
      <c r="D19" s="555">
        <v>2018</v>
      </c>
      <c r="E19" s="555">
        <v>2024</v>
      </c>
    </row>
    <row r="20" spans="1:5" ht="22.5" customHeight="1" x14ac:dyDescent="0.25">
      <c r="A20" s="544"/>
      <c r="B20" s="550">
        <v>12</v>
      </c>
      <c r="C20" s="557" t="s">
        <v>941</v>
      </c>
      <c r="D20" s="553">
        <v>211</v>
      </c>
      <c r="E20" s="553">
        <v>204</v>
      </c>
    </row>
    <row r="21" spans="1:5" ht="22.5" customHeight="1" x14ac:dyDescent="0.25">
      <c r="A21" s="544"/>
      <c r="B21" s="550">
        <v>13</v>
      </c>
      <c r="C21" s="557" t="s">
        <v>942</v>
      </c>
      <c r="D21" s="555">
        <v>1807</v>
      </c>
      <c r="E21" s="555">
        <v>1820</v>
      </c>
    </row>
    <row r="22" spans="1:5" ht="22.5" customHeight="1" x14ac:dyDescent="0.25">
      <c r="A22" s="544"/>
      <c r="B22" s="550">
        <v>14</v>
      </c>
      <c r="C22" s="554" t="s">
        <v>360</v>
      </c>
      <c r="D22" s="553"/>
      <c r="E22" s="553"/>
    </row>
    <row r="23" spans="1:5" ht="22.5" customHeight="1" x14ac:dyDescent="0.25">
      <c r="A23" s="544"/>
      <c r="B23" s="559">
        <v>15</v>
      </c>
      <c r="C23" s="560" t="s">
        <v>945</v>
      </c>
      <c r="D23" s="561">
        <v>131395</v>
      </c>
      <c r="E23" s="561">
        <v>130085</v>
      </c>
    </row>
    <row r="24" spans="1:5" ht="22.5" customHeight="1" x14ac:dyDescent="0.25">
      <c r="A24" s="544"/>
      <c r="B24" s="550">
        <v>16</v>
      </c>
      <c r="C24" s="554" t="s">
        <v>935</v>
      </c>
      <c r="D24" s="555">
        <v>5460</v>
      </c>
      <c r="E24" s="555">
        <v>5513</v>
      </c>
    </row>
    <row r="25" spans="1:5" ht="22.5" customHeight="1" x14ac:dyDescent="0.25">
      <c r="A25" s="544"/>
      <c r="B25" s="550">
        <v>17</v>
      </c>
      <c r="C25" s="554" t="s">
        <v>946</v>
      </c>
      <c r="D25" s="555">
        <v>3134</v>
      </c>
      <c r="E25" s="555">
        <v>4185</v>
      </c>
    </row>
    <row r="26" spans="1:5" ht="22.5" customHeight="1" x14ac:dyDescent="0.25">
      <c r="A26" s="544"/>
      <c r="B26" s="550">
        <v>18</v>
      </c>
      <c r="C26" s="554" t="s">
        <v>947</v>
      </c>
      <c r="D26" s="553">
        <v>40</v>
      </c>
      <c r="E26" s="553">
        <v>172</v>
      </c>
    </row>
    <row r="27" spans="1:5" ht="22.5" customHeight="1" x14ac:dyDescent="0.25">
      <c r="A27" s="544"/>
      <c r="B27" s="550">
        <v>19</v>
      </c>
      <c r="C27" s="554" t="s">
        <v>948</v>
      </c>
      <c r="D27" s="555">
        <v>2191</v>
      </c>
      <c r="E27" s="555">
        <v>1910</v>
      </c>
    </row>
    <row r="28" spans="1:5" ht="22.5" customHeight="1" x14ac:dyDescent="0.25">
      <c r="A28" s="544"/>
      <c r="B28" s="550">
        <v>20</v>
      </c>
      <c r="C28" s="554" t="s">
        <v>949</v>
      </c>
      <c r="D28" s="553"/>
      <c r="E28" s="553"/>
    </row>
    <row r="29" spans="1:5" ht="22.5" customHeight="1" x14ac:dyDescent="0.25">
      <c r="A29" s="544"/>
      <c r="B29" s="550">
        <v>21</v>
      </c>
      <c r="C29" s="554" t="s">
        <v>785</v>
      </c>
      <c r="D29" s="555">
        <v>4205</v>
      </c>
      <c r="E29" s="555">
        <v>3915</v>
      </c>
    </row>
    <row r="30" spans="1:5" ht="22.5" customHeight="1" x14ac:dyDescent="0.25">
      <c r="A30" s="544"/>
      <c r="B30" s="550">
        <v>22</v>
      </c>
      <c r="C30" s="554" t="s">
        <v>936</v>
      </c>
      <c r="D30" s="555">
        <v>5552</v>
      </c>
      <c r="E30" s="555">
        <v>5686</v>
      </c>
    </row>
    <row r="31" spans="1:5" ht="22.5" customHeight="1" x14ac:dyDescent="0.25">
      <c r="A31" s="544"/>
      <c r="B31" s="550">
        <v>23</v>
      </c>
      <c r="C31" s="556" t="s">
        <v>938</v>
      </c>
      <c r="D31" s="553">
        <v>964</v>
      </c>
      <c r="E31" s="555">
        <v>1060</v>
      </c>
    </row>
    <row r="32" spans="1:5" ht="22.5" customHeight="1" x14ac:dyDescent="0.25">
      <c r="A32" s="544"/>
      <c r="B32" s="550">
        <v>24</v>
      </c>
      <c r="C32" s="554" t="s">
        <v>939</v>
      </c>
      <c r="D32" s="555">
        <v>8655</v>
      </c>
      <c r="E32" s="555">
        <v>8621</v>
      </c>
    </row>
    <row r="33" spans="1:5" ht="22.5" customHeight="1" x14ac:dyDescent="0.25">
      <c r="A33" s="544"/>
      <c r="B33" s="550">
        <v>25</v>
      </c>
      <c r="C33" s="556" t="s">
        <v>938</v>
      </c>
      <c r="D33" s="555">
        <v>1642</v>
      </c>
      <c r="E33" s="555">
        <v>1521</v>
      </c>
    </row>
    <row r="34" spans="1:5" ht="22.5" customHeight="1" x14ac:dyDescent="0.25">
      <c r="A34" s="544"/>
      <c r="B34" s="550">
        <v>26</v>
      </c>
      <c r="C34" s="554" t="s">
        <v>950</v>
      </c>
      <c r="D34" s="555">
        <v>1885</v>
      </c>
      <c r="E34" s="555">
        <v>1917</v>
      </c>
    </row>
    <row r="35" spans="1:5" ht="22.5" customHeight="1" x14ac:dyDescent="0.25">
      <c r="A35" s="544"/>
      <c r="B35" s="550">
        <v>27</v>
      </c>
      <c r="C35" s="556" t="s">
        <v>938</v>
      </c>
      <c r="D35" s="553">
        <v>496</v>
      </c>
      <c r="E35" s="553">
        <v>443</v>
      </c>
    </row>
    <row r="36" spans="1:5" ht="22.5" customHeight="1" x14ac:dyDescent="0.25">
      <c r="A36" s="544"/>
      <c r="B36" s="550">
        <v>28</v>
      </c>
      <c r="C36" s="554" t="s">
        <v>793</v>
      </c>
      <c r="D36" s="553">
        <v>85</v>
      </c>
      <c r="E36" s="553">
        <v>103</v>
      </c>
    </row>
    <row r="37" spans="1:5" ht="22.5" customHeight="1" x14ac:dyDescent="0.25">
      <c r="A37" s="544"/>
      <c r="B37" s="550">
        <v>29</v>
      </c>
      <c r="C37" s="554" t="s">
        <v>951</v>
      </c>
      <c r="D37" s="553"/>
      <c r="E37" s="553"/>
    </row>
    <row r="38" spans="1:5" ht="22.5" customHeight="1" x14ac:dyDescent="0.25">
      <c r="A38" s="544"/>
      <c r="B38" s="550">
        <v>30</v>
      </c>
      <c r="C38" s="554" t="s">
        <v>779</v>
      </c>
      <c r="D38" s="555">
        <v>14874</v>
      </c>
      <c r="E38" s="555">
        <v>15396</v>
      </c>
    </row>
    <row r="39" spans="1:5" ht="26.25" customHeight="1" x14ac:dyDescent="0.25">
      <c r="A39" s="544"/>
      <c r="B39" s="550">
        <v>31</v>
      </c>
      <c r="C39" s="554" t="s">
        <v>952</v>
      </c>
      <c r="D39" s="553"/>
      <c r="E39" s="553"/>
    </row>
    <row r="40" spans="1:5" ht="22.5" customHeight="1" x14ac:dyDescent="0.25">
      <c r="A40" s="544"/>
      <c r="B40" s="550">
        <v>32</v>
      </c>
      <c r="C40" s="554" t="s">
        <v>953</v>
      </c>
      <c r="D40" s="553"/>
      <c r="E40" s="553"/>
    </row>
    <row r="41" spans="1:5" ht="22.5" customHeight="1" x14ac:dyDescent="0.25">
      <c r="A41" s="544"/>
      <c r="B41" s="550">
        <v>33</v>
      </c>
      <c r="C41" s="554" t="s">
        <v>954</v>
      </c>
      <c r="D41" s="555">
        <v>1614</v>
      </c>
      <c r="E41" s="555">
        <v>1590</v>
      </c>
    </row>
    <row r="42" spans="1:5" ht="22.5" customHeight="1" x14ac:dyDescent="0.25">
      <c r="A42" s="544"/>
      <c r="B42" s="550">
        <v>34</v>
      </c>
      <c r="C42" s="554" t="s">
        <v>955</v>
      </c>
      <c r="D42" s="555">
        <v>2245</v>
      </c>
      <c r="E42" s="555">
        <v>2616</v>
      </c>
    </row>
    <row r="43" spans="1:5" ht="22.5" customHeight="1" x14ac:dyDescent="0.25">
      <c r="A43" s="544"/>
      <c r="B43" s="559">
        <v>35</v>
      </c>
      <c r="C43" s="560" t="s">
        <v>956</v>
      </c>
      <c r="D43" s="562">
        <v>49941</v>
      </c>
      <c r="E43" s="562">
        <v>51625</v>
      </c>
    </row>
    <row r="44" spans="1:5" ht="22.5" customHeight="1" x14ac:dyDescent="0.25">
      <c r="A44" s="544"/>
      <c r="B44" s="559">
        <v>36</v>
      </c>
      <c r="C44" s="560" t="s">
        <v>185</v>
      </c>
      <c r="D44" s="561">
        <v>181336</v>
      </c>
      <c r="E44" s="561">
        <v>181709</v>
      </c>
    </row>
    <row r="45" spans="1:5" ht="22.5" customHeight="1" x14ac:dyDescent="0.2"/>
  </sheetData>
  <sheetProtection algorithmName="SHA-512" hashValue="KHy6//eDB+dHhYlj+7AdaV0XMYsjPIpuc01vk36imqsjAnfuPrwttiAKOYDgCCTVVqCL0Q56trVI6pV/pHZRkw==" saltValue="ClKSIi6m7v2tux4wnHWlhg==" spinCount="100000" sheet="1" objects="1" scenarios="1"/>
  <hyperlinks>
    <hyperlink ref="B2" location="Contents!A1" display="Back to contents page" xr:uid="{A494F421-160A-4DEF-90D6-0CE22361F145}"/>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7B93-8A7D-4952-9EB5-3D3C33C4CC85}">
  <sheetPr codeName="Sheet26"/>
  <dimension ref="A1:K31"/>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11" width="17.140625" style="333" customWidth="1"/>
    <col min="12" max="16384" width="9.140625" style="333"/>
  </cols>
  <sheetData>
    <row r="1" spans="1:11" ht="15" customHeight="1" x14ac:dyDescent="0.2">
      <c r="A1" s="332"/>
      <c r="B1" s="332"/>
      <c r="C1" s="332"/>
      <c r="D1" s="332"/>
      <c r="E1" s="332"/>
      <c r="F1" s="332"/>
      <c r="G1" s="332"/>
      <c r="H1" s="332"/>
      <c r="I1" s="332"/>
      <c r="J1" s="332"/>
      <c r="K1" s="332"/>
    </row>
    <row r="2" spans="1:11" ht="15" customHeight="1" x14ac:dyDescent="0.2">
      <c r="A2" s="332"/>
      <c r="B2" s="200" t="s">
        <v>146</v>
      </c>
      <c r="C2" s="332"/>
      <c r="D2" s="332"/>
      <c r="E2" s="332"/>
      <c r="F2" s="332"/>
      <c r="G2" s="332"/>
      <c r="H2" s="332"/>
      <c r="I2" s="332"/>
      <c r="J2" s="332"/>
      <c r="K2" s="332"/>
    </row>
    <row r="3" spans="1:11" ht="15" customHeight="1" x14ac:dyDescent="0.2">
      <c r="A3" s="332"/>
      <c r="B3" s="332"/>
      <c r="C3" s="332"/>
      <c r="D3" s="332"/>
      <c r="E3" s="332"/>
      <c r="F3" s="332"/>
      <c r="G3" s="332"/>
      <c r="H3" s="332"/>
      <c r="I3" s="332"/>
      <c r="J3" s="332"/>
      <c r="K3" s="332"/>
    </row>
    <row r="4" spans="1:11" ht="18.75" customHeight="1" x14ac:dyDescent="0.35">
      <c r="A4" s="332"/>
      <c r="B4" s="4" t="s">
        <v>41</v>
      </c>
      <c r="C4" s="332"/>
      <c r="D4" s="332"/>
      <c r="E4" s="332"/>
      <c r="F4" s="332"/>
      <c r="G4" s="332"/>
      <c r="H4" s="332"/>
      <c r="I4" s="332"/>
      <c r="J4" s="332"/>
      <c r="K4" s="332"/>
    </row>
    <row r="5" spans="1:11" ht="15" customHeight="1" x14ac:dyDescent="0.2">
      <c r="A5" s="332"/>
      <c r="B5" s="332"/>
      <c r="C5" s="332"/>
      <c r="D5" s="332"/>
      <c r="E5" s="332"/>
      <c r="F5" s="332"/>
      <c r="G5" s="332"/>
      <c r="H5" s="332"/>
      <c r="I5" s="332"/>
      <c r="J5" s="332"/>
      <c r="K5" s="332"/>
    </row>
    <row r="6" spans="1:11" ht="15" customHeight="1" x14ac:dyDescent="0.2">
      <c r="A6" s="332"/>
      <c r="B6" s="332"/>
      <c r="C6" s="332"/>
      <c r="D6" s="332"/>
      <c r="E6" s="332"/>
      <c r="F6" s="332"/>
      <c r="G6" s="332"/>
      <c r="H6" s="332"/>
      <c r="I6" s="332"/>
      <c r="J6" s="332"/>
      <c r="K6" s="332"/>
    </row>
    <row r="7" spans="1:11" ht="15" customHeight="1" x14ac:dyDescent="0.2">
      <c r="A7" s="332"/>
      <c r="B7" s="516"/>
      <c r="C7" s="516"/>
      <c r="D7" s="389" t="s">
        <v>149</v>
      </c>
      <c r="E7" s="389" t="s">
        <v>150</v>
      </c>
      <c r="F7" s="389" t="s">
        <v>151</v>
      </c>
      <c r="G7" s="389" t="s">
        <v>253</v>
      </c>
      <c r="H7" s="389" t="s">
        <v>254</v>
      </c>
      <c r="I7" s="389" t="s">
        <v>255</v>
      </c>
      <c r="J7" s="389" t="s">
        <v>256</v>
      </c>
      <c r="K7" s="389" t="s">
        <v>312</v>
      </c>
    </row>
    <row r="8" spans="1:11" ht="45" customHeight="1" x14ac:dyDescent="0.2">
      <c r="A8" s="332"/>
      <c r="B8" s="516"/>
      <c r="C8" s="516"/>
      <c r="D8" s="717" t="s">
        <v>957</v>
      </c>
      <c r="E8" s="717"/>
      <c r="F8" s="717"/>
      <c r="G8" s="717"/>
      <c r="H8" s="698" t="s">
        <v>884</v>
      </c>
      <c r="I8" s="698"/>
      <c r="J8" s="723" t="s">
        <v>958</v>
      </c>
      <c r="K8" s="717"/>
    </row>
    <row r="9" spans="1:11" ht="37.5" customHeight="1" x14ac:dyDescent="0.2">
      <c r="A9" s="332"/>
      <c r="B9" s="516"/>
      <c r="C9" s="516"/>
      <c r="D9" s="702" t="s">
        <v>959</v>
      </c>
      <c r="E9" s="792" t="s">
        <v>960</v>
      </c>
      <c r="F9" s="792"/>
      <c r="G9" s="792"/>
      <c r="H9" s="717" t="s">
        <v>961</v>
      </c>
      <c r="I9" s="717" t="s">
        <v>962</v>
      </c>
      <c r="J9" s="563"/>
      <c r="K9" s="717" t="s">
        <v>963</v>
      </c>
    </row>
    <row r="10" spans="1:11" ht="75" customHeight="1" x14ac:dyDescent="0.2">
      <c r="A10" s="332"/>
      <c r="B10" s="516"/>
      <c r="C10" s="516"/>
      <c r="D10" s="702"/>
      <c r="E10" s="563"/>
      <c r="F10" s="334" t="s">
        <v>964</v>
      </c>
      <c r="G10" s="564" t="s">
        <v>965</v>
      </c>
      <c r="H10" s="717"/>
      <c r="I10" s="717"/>
      <c r="J10" s="563"/>
      <c r="K10" s="717"/>
    </row>
    <row r="11" spans="1:11" ht="22.5" customHeight="1" x14ac:dyDescent="0.2">
      <c r="A11" s="332"/>
      <c r="B11" s="521" t="s">
        <v>660</v>
      </c>
      <c r="C11" s="379" t="s">
        <v>896</v>
      </c>
      <c r="D11" s="565">
        <v>893</v>
      </c>
      <c r="E11" s="524">
        <v>87</v>
      </c>
      <c r="F11" s="524">
        <v>17</v>
      </c>
      <c r="G11" s="524">
        <v>87</v>
      </c>
      <c r="H11" s="524">
        <v>-23</v>
      </c>
      <c r="I11" s="524">
        <v>-51</v>
      </c>
      <c r="J11" s="524">
        <v>826</v>
      </c>
      <c r="K11" s="524">
        <v>68</v>
      </c>
    </row>
    <row r="12" spans="1:11" ht="22.5" customHeight="1" x14ac:dyDescent="0.2">
      <c r="A12" s="332"/>
      <c r="B12" s="525" t="s">
        <v>897</v>
      </c>
      <c r="C12" s="526" t="s">
        <v>898</v>
      </c>
      <c r="D12" s="531" t="s">
        <v>271</v>
      </c>
      <c r="E12" s="529" t="s">
        <v>271</v>
      </c>
      <c r="F12" s="529" t="s">
        <v>271</v>
      </c>
      <c r="G12" s="529" t="s">
        <v>271</v>
      </c>
      <c r="H12" s="529" t="s">
        <v>271</v>
      </c>
      <c r="I12" s="529" t="s">
        <v>271</v>
      </c>
      <c r="J12" s="529" t="s">
        <v>271</v>
      </c>
      <c r="K12" s="529" t="s">
        <v>271</v>
      </c>
    </row>
    <row r="13" spans="1:11" ht="22.5" customHeight="1" x14ac:dyDescent="0.2">
      <c r="A13" s="332"/>
      <c r="B13" s="525" t="s">
        <v>899</v>
      </c>
      <c r="C13" s="526" t="s">
        <v>900</v>
      </c>
      <c r="D13" s="531" t="s">
        <v>271</v>
      </c>
      <c r="E13" s="529" t="s">
        <v>271</v>
      </c>
      <c r="F13" s="529" t="s">
        <v>271</v>
      </c>
      <c r="G13" s="529" t="s">
        <v>271</v>
      </c>
      <c r="H13" s="529" t="s">
        <v>271</v>
      </c>
      <c r="I13" s="529" t="s">
        <v>271</v>
      </c>
      <c r="J13" s="529" t="s">
        <v>271</v>
      </c>
      <c r="K13" s="529" t="s">
        <v>271</v>
      </c>
    </row>
    <row r="14" spans="1:11" ht="22.5" customHeight="1" x14ac:dyDescent="0.2">
      <c r="A14" s="332"/>
      <c r="B14" s="525" t="s">
        <v>901</v>
      </c>
      <c r="C14" s="526" t="s">
        <v>902</v>
      </c>
      <c r="D14" s="531" t="s">
        <v>271</v>
      </c>
      <c r="E14" s="529" t="s">
        <v>271</v>
      </c>
      <c r="F14" s="529" t="s">
        <v>271</v>
      </c>
      <c r="G14" s="529" t="s">
        <v>271</v>
      </c>
      <c r="H14" s="529" t="s">
        <v>271</v>
      </c>
      <c r="I14" s="529" t="s">
        <v>271</v>
      </c>
      <c r="J14" s="529" t="s">
        <v>271</v>
      </c>
      <c r="K14" s="529" t="s">
        <v>271</v>
      </c>
    </row>
    <row r="15" spans="1:11" ht="22.5" customHeight="1" x14ac:dyDescent="0.2">
      <c r="A15" s="332"/>
      <c r="B15" s="525" t="s">
        <v>903</v>
      </c>
      <c r="C15" s="526" t="s">
        <v>904</v>
      </c>
      <c r="D15" s="531" t="s">
        <v>271</v>
      </c>
      <c r="E15" s="529" t="s">
        <v>271</v>
      </c>
      <c r="F15" s="529" t="s">
        <v>271</v>
      </c>
      <c r="G15" s="529" t="s">
        <v>271</v>
      </c>
      <c r="H15" s="529" t="s">
        <v>271</v>
      </c>
      <c r="I15" s="529" t="s">
        <v>271</v>
      </c>
      <c r="J15" s="529" t="s">
        <v>271</v>
      </c>
      <c r="K15" s="529" t="s">
        <v>271</v>
      </c>
    </row>
    <row r="16" spans="1:11" ht="22.5" customHeight="1" x14ac:dyDescent="0.2">
      <c r="A16" s="332"/>
      <c r="B16" s="525" t="s">
        <v>905</v>
      </c>
      <c r="C16" s="526" t="s">
        <v>906</v>
      </c>
      <c r="D16" s="531">
        <v>645</v>
      </c>
      <c r="E16" s="529">
        <v>75</v>
      </c>
      <c r="F16" s="529">
        <v>13</v>
      </c>
      <c r="G16" s="529">
        <v>75</v>
      </c>
      <c r="H16" s="529">
        <v>-23</v>
      </c>
      <c r="I16" s="529">
        <v>-49</v>
      </c>
      <c r="J16" s="529">
        <v>665</v>
      </c>
      <c r="K16" s="529">
        <v>60</v>
      </c>
    </row>
    <row r="17" spans="1:11" ht="22.5" customHeight="1" x14ac:dyDescent="0.2">
      <c r="A17" s="332"/>
      <c r="B17" s="525" t="s">
        <v>907</v>
      </c>
      <c r="C17" s="526" t="s">
        <v>910</v>
      </c>
      <c r="D17" s="531">
        <v>248</v>
      </c>
      <c r="E17" s="529">
        <v>13</v>
      </c>
      <c r="F17" s="529">
        <v>4</v>
      </c>
      <c r="G17" s="529">
        <v>13</v>
      </c>
      <c r="H17" s="529">
        <v>0</v>
      </c>
      <c r="I17" s="529">
        <v>-2</v>
      </c>
      <c r="J17" s="529">
        <v>161</v>
      </c>
      <c r="K17" s="529">
        <v>8</v>
      </c>
    </row>
    <row r="18" spans="1:11" ht="22.5" customHeight="1" x14ac:dyDescent="0.2">
      <c r="A18" s="332"/>
      <c r="B18" s="521" t="s">
        <v>909</v>
      </c>
      <c r="C18" s="379" t="s">
        <v>966</v>
      </c>
      <c r="D18" s="531" t="s">
        <v>271</v>
      </c>
      <c r="E18" s="529" t="s">
        <v>271</v>
      </c>
      <c r="F18" s="529" t="s">
        <v>271</v>
      </c>
      <c r="G18" s="529" t="s">
        <v>271</v>
      </c>
      <c r="H18" s="529" t="s">
        <v>271</v>
      </c>
      <c r="I18" s="529" t="s">
        <v>271</v>
      </c>
      <c r="J18" s="529" t="s">
        <v>271</v>
      </c>
      <c r="K18" s="529" t="s">
        <v>271</v>
      </c>
    </row>
    <row r="19" spans="1:11" ht="22.5" customHeight="1" x14ac:dyDescent="0.2">
      <c r="A19" s="332"/>
      <c r="B19" s="521" t="s">
        <v>911</v>
      </c>
      <c r="C19" s="379" t="s">
        <v>967</v>
      </c>
      <c r="D19" s="531" t="s">
        <v>271</v>
      </c>
      <c r="E19" s="529" t="s">
        <v>271</v>
      </c>
      <c r="F19" s="529" t="s">
        <v>271</v>
      </c>
      <c r="G19" s="529" t="s">
        <v>271</v>
      </c>
      <c r="H19" s="529" t="s">
        <v>271</v>
      </c>
      <c r="I19" s="529" t="s">
        <v>271</v>
      </c>
      <c r="J19" s="529" t="s">
        <v>271</v>
      </c>
      <c r="K19" s="529" t="s">
        <v>271</v>
      </c>
    </row>
    <row r="20" spans="1:11" ht="22.5" customHeight="1" x14ac:dyDescent="0.2">
      <c r="A20" s="332"/>
      <c r="B20" s="539">
        <v>100</v>
      </c>
      <c r="C20" s="540" t="s">
        <v>185</v>
      </c>
      <c r="D20" s="566">
        <v>893</v>
      </c>
      <c r="E20" s="543">
        <v>87</v>
      </c>
      <c r="F20" s="543">
        <v>17</v>
      </c>
      <c r="G20" s="543">
        <v>87</v>
      </c>
      <c r="H20" s="543">
        <v>-23</v>
      </c>
      <c r="I20" s="543">
        <v>-51</v>
      </c>
      <c r="J20" s="543">
        <v>826</v>
      </c>
      <c r="K20" s="543">
        <v>68</v>
      </c>
    </row>
    <row r="21" spans="1:11" ht="22.5" customHeight="1" x14ac:dyDescent="0.2">
      <c r="A21" s="332"/>
      <c r="B21" s="332"/>
      <c r="C21" s="332"/>
      <c r="D21" s="332"/>
      <c r="E21" s="332"/>
      <c r="F21" s="332"/>
      <c r="G21" s="332"/>
      <c r="H21" s="332"/>
      <c r="I21" s="332"/>
      <c r="J21" s="332"/>
      <c r="K21" s="332"/>
    </row>
    <row r="22" spans="1:11" x14ac:dyDescent="0.2">
      <c r="A22" s="332"/>
      <c r="B22" s="332"/>
      <c r="C22" s="332"/>
      <c r="D22" s="332"/>
      <c r="E22" s="332"/>
      <c r="F22" s="332"/>
      <c r="G22" s="332"/>
      <c r="H22" s="332"/>
      <c r="I22" s="332"/>
      <c r="J22" s="332"/>
      <c r="K22" s="332"/>
    </row>
    <row r="31" spans="1:11" x14ac:dyDescent="0.2">
      <c r="A31" s="332"/>
      <c r="B31" s="332"/>
      <c r="C31" s="332"/>
      <c r="D31" s="332"/>
      <c r="E31" s="332"/>
      <c r="F31" s="332"/>
      <c r="G31" s="332"/>
      <c r="H31" s="332"/>
      <c r="I31" s="332"/>
      <c r="J31" s="332"/>
      <c r="K31" s="332"/>
    </row>
  </sheetData>
  <mergeCells count="8">
    <mergeCell ref="D8:G8"/>
    <mergeCell ref="H8:I8"/>
    <mergeCell ref="J8:K8"/>
    <mergeCell ref="D9:D10"/>
    <mergeCell ref="E9:G9"/>
    <mergeCell ref="H9:H10"/>
    <mergeCell ref="I9:I10"/>
    <mergeCell ref="K9:K10"/>
  </mergeCells>
  <hyperlinks>
    <hyperlink ref="B2" location="Contents!A1" display="Back to contents page" xr:uid="{15626F75-A598-4AF4-94D8-DE3B4834AED7}"/>
  </hyperlinks>
  <pageMargins left="0.7" right="0.7" top="0.75" bottom="0.75" header="0.3" footer="0.3"/>
  <pageSetup paperSize="9" orientation="portrait" horizontalDpi="144" verticalDpi="144" r:id="rId1"/>
  <ignoredErrors>
    <ignoredError sqref="B11:B19"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C64C-DCD8-445E-9874-88264D029A60}">
  <sheetPr codeName="Sheet241"/>
  <dimension ref="B1:D15"/>
  <sheetViews>
    <sheetView showGridLines="0" zoomScale="80" zoomScaleNormal="80" workbookViewId="0"/>
  </sheetViews>
  <sheetFormatPr baseColWidth="10" defaultColWidth="9.140625" defaultRowHeight="12.75" x14ac:dyDescent="0.2"/>
  <cols>
    <col min="1" max="1" width="2.85546875" style="29" customWidth="1"/>
    <col min="2" max="2" width="9.140625" style="29"/>
    <col min="3" max="3" width="42.8554687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35</v>
      </c>
      <c r="C4" s="230"/>
      <c r="D4" s="230"/>
    </row>
    <row r="5" spans="2:4" ht="15" customHeight="1" x14ac:dyDescent="0.2">
      <c r="B5" s="230"/>
      <c r="C5" s="230"/>
      <c r="D5" s="230"/>
    </row>
    <row r="6" spans="2:4" ht="15" customHeight="1" x14ac:dyDescent="0.2">
      <c r="B6" s="230"/>
      <c r="C6" s="230"/>
      <c r="D6" s="230"/>
    </row>
    <row r="7" spans="2:4" x14ac:dyDescent="0.2">
      <c r="B7" s="37"/>
      <c r="C7" s="38"/>
      <c r="D7" s="218" t="s">
        <v>149</v>
      </c>
    </row>
    <row r="8" spans="2:4" ht="25.5" x14ac:dyDescent="0.2">
      <c r="B8" s="37"/>
      <c r="C8" s="38"/>
      <c r="D8" s="218" t="s">
        <v>968</v>
      </c>
    </row>
    <row r="9" spans="2:4" ht="22.5" customHeight="1" x14ac:dyDescent="0.2">
      <c r="B9" s="146" t="s">
        <v>660</v>
      </c>
      <c r="C9" s="52" t="s">
        <v>969</v>
      </c>
      <c r="D9" s="205"/>
    </row>
    <row r="10" spans="2:4" ht="22.5" customHeight="1" x14ac:dyDescent="0.2">
      <c r="B10" s="147" t="s">
        <v>897</v>
      </c>
      <c r="C10" s="199" t="s">
        <v>970</v>
      </c>
      <c r="D10" s="205"/>
    </row>
    <row r="11" spans="2:4" ht="22.5" customHeight="1" x14ac:dyDescent="0.2">
      <c r="B11" s="147" t="s">
        <v>899</v>
      </c>
      <c r="C11" s="199" t="s">
        <v>971</v>
      </c>
      <c r="D11" s="205"/>
    </row>
    <row r="12" spans="2:4" ht="22.5" customHeight="1" x14ac:dyDescent="0.2">
      <c r="B12" s="147" t="s">
        <v>901</v>
      </c>
      <c r="C12" s="148" t="s">
        <v>972</v>
      </c>
      <c r="D12" s="205"/>
    </row>
    <row r="13" spans="2:4" ht="22.5" customHeight="1" x14ac:dyDescent="0.2">
      <c r="B13" s="147" t="s">
        <v>903</v>
      </c>
      <c r="C13" s="148" t="s">
        <v>973</v>
      </c>
      <c r="D13" s="205"/>
    </row>
    <row r="14" spans="2:4" ht="22.5" customHeight="1" x14ac:dyDescent="0.2">
      <c r="B14" s="146" t="s">
        <v>905</v>
      </c>
      <c r="C14" s="52" t="s">
        <v>974</v>
      </c>
      <c r="D14" s="205"/>
    </row>
    <row r="15" spans="2:4" ht="22.5" customHeight="1" x14ac:dyDescent="0.2">
      <c r="B15" s="230"/>
      <c r="C15" s="230"/>
      <c r="D15" s="230"/>
    </row>
  </sheetData>
  <hyperlinks>
    <hyperlink ref="B2" location="Contents!A1" display="Back to contents page" xr:uid="{51293532-F7DF-40F7-8400-465435D4DEAF}"/>
  </hyperlinks>
  <pageMargins left="0.7" right="0.7" top="0.75" bottom="0.75" header="0.3" footer="0.3"/>
  <pageSetup paperSize="9" orientation="portrait" horizontalDpi="144" verticalDpi="144" r:id="rId1"/>
  <ignoredErrors>
    <ignoredError sqref="B9:B14"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996C5-1EC2-4E44-A14A-9935F519314D}">
  <sheetPr codeName="Sheet25"/>
  <dimension ref="B1:E22"/>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37</v>
      </c>
      <c r="C4" s="230"/>
      <c r="D4" s="230"/>
      <c r="E4" s="230"/>
    </row>
    <row r="5" spans="2:5" ht="15" customHeight="1" x14ac:dyDescent="0.2">
      <c r="B5" s="230"/>
      <c r="C5" s="230"/>
      <c r="D5" s="230"/>
      <c r="E5" s="230"/>
    </row>
    <row r="6" spans="2:5" ht="15" customHeight="1" x14ac:dyDescent="0.2">
      <c r="B6" s="230"/>
      <c r="C6" s="230"/>
      <c r="D6" s="230"/>
      <c r="E6" s="230"/>
    </row>
    <row r="7" spans="2:5" ht="15" customHeight="1" x14ac:dyDescent="0.2">
      <c r="B7" s="281"/>
      <c r="C7" s="230"/>
      <c r="D7" s="232" t="s">
        <v>149</v>
      </c>
      <c r="E7" s="232" t="s">
        <v>150</v>
      </c>
    </row>
    <row r="8" spans="2:5" ht="41.25" customHeight="1" x14ac:dyDescent="0.2">
      <c r="B8" s="281"/>
      <c r="C8" s="230"/>
      <c r="D8" s="232" t="s">
        <v>968</v>
      </c>
      <c r="E8" s="232" t="s">
        <v>975</v>
      </c>
    </row>
    <row r="9" spans="2:5" ht="22.5" customHeight="1" x14ac:dyDescent="0.2">
      <c r="B9" s="151" t="s">
        <v>660</v>
      </c>
      <c r="C9" s="213" t="s">
        <v>969</v>
      </c>
      <c r="D9" s="232"/>
      <c r="E9" s="237"/>
    </row>
    <row r="10" spans="2:5" ht="22.5" customHeight="1" x14ac:dyDescent="0.2">
      <c r="B10" s="279" t="s">
        <v>897</v>
      </c>
      <c r="C10" s="241" t="s">
        <v>970</v>
      </c>
      <c r="D10" s="232"/>
      <c r="E10" s="237"/>
    </row>
    <row r="11" spans="2:5" ht="22.5" customHeight="1" x14ac:dyDescent="0.2">
      <c r="B11" s="279" t="s">
        <v>899</v>
      </c>
      <c r="C11" s="241" t="s">
        <v>971</v>
      </c>
      <c r="D11" s="232"/>
      <c r="E11" s="237"/>
    </row>
    <row r="12" spans="2:5" ht="22.5" customHeight="1" x14ac:dyDescent="0.2">
      <c r="B12" s="279" t="s">
        <v>901</v>
      </c>
      <c r="C12" s="231" t="s">
        <v>976</v>
      </c>
      <c r="D12" s="232"/>
      <c r="E12" s="237"/>
    </row>
    <row r="13" spans="2:5" ht="22.5" customHeight="1" x14ac:dyDescent="0.2">
      <c r="B13" s="279" t="s">
        <v>903</v>
      </c>
      <c r="C13" s="231" t="s">
        <v>977</v>
      </c>
      <c r="D13" s="234"/>
      <c r="E13" s="237"/>
    </row>
    <row r="14" spans="2:5" ht="22.5" customHeight="1" x14ac:dyDescent="0.2">
      <c r="B14" s="279" t="s">
        <v>905</v>
      </c>
      <c r="C14" s="231" t="s">
        <v>978</v>
      </c>
      <c r="D14" s="238"/>
      <c r="E14" s="241"/>
    </row>
    <row r="15" spans="2:5" ht="22.5" customHeight="1" x14ac:dyDescent="0.2">
      <c r="B15" s="279" t="s">
        <v>907</v>
      </c>
      <c r="C15" s="231" t="s">
        <v>979</v>
      </c>
      <c r="D15" s="234"/>
      <c r="E15" s="241"/>
    </row>
    <row r="16" spans="2:5" ht="22.5" customHeight="1" x14ac:dyDescent="0.2">
      <c r="B16" s="279" t="s">
        <v>909</v>
      </c>
      <c r="C16" s="231" t="s">
        <v>980</v>
      </c>
      <c r="D16" s="234"/>
      <c r="E16" s="241"/>
    </row>
    <row r="17" spans="2:5" ht="22.5" customHeight="1" x14ac:dyDescent="0.2">
      <c r="B17" s="279" t="s">
        <v>911</v>
      </c>
      <c r="C17" s="231" t="s">
        <v>981</v>
      </c>
      <c r="D17" s="234"/>
      <c r="E17" s="241"/>
    </row>
    <row r="18" spans="2:5" ht="22.5" customHeight="1" x14ac:dyDescent="0.2">
      <c r="B18" s="279" t="s">
        <v>913</v>
      </c>
      <c r="C18" s="231" t="s">
        <v>972</v>
      </c>
      <c r="D18" s="234"/>
      <c r="E18" s="237"/>
    </row>
    <row r="19" spans="2:5" ht="22.5" customHeight="1" x14ac:dyDescent="0.2">
      <c r="B19" s="279" t="s">
        <v>914</v>
      </c>
      <c r="C19" s="231" t="s">
        <v>973</v>
      </c>
      <c r="D19" s="234"/>
      <c r="E19" s="237"/>
    </row>
    <row r="20" spans="2:5" ht="22.5" customHeight="1" x14ac:dyDescent="0.2">
      <c r="B20" s="147" t="s">
        <v>915</v>
      </c>
      <c r="C20" s="148" t="s">
        <v>982</v>
      </c>
      <c r="D20" s="149"/>
      <c r="E20" s="150"/>
    </row>
    <row r="21" spans="2:5" ht="22.5" customHeight="1" x14ac:dyDescent="0.2">
      <c r="B21" s="151" t="s">
        <v>916</v>
      </c>
      <c r="C21" s="213" t="s">
        <v>974</v>
      </c>
      <c r="D21" s="234"/>
      <c r="E21" s="237"/>
    </row>
    <row r="22" spans="2:5" ht="22.5" customHeight="1" x14ac:dyDescent="0.2">
      <c r="B22" s="230"/>
      <c r="C22" s="230"/>
      <c r="D22" s="230"/>
      <c r="E22" s="230"/>
    </row>
  </sheetData>
  <hyperlinks>
    <hyperlink ref="B2" location="Contents!A1" display="Back to contents page" xr:uid="{13D5B5F7-E98F-47D9-8096-FD6D725624B3}"/>
  </hyperlinks>
  <pageMargins left="0.7" right="0.7" top="0.75" bottom="0.75" header="0.3" footer="0.3"/>
  <pageSetup paperSize="9" orientation="portrait" horizontalDpi="144" verticalDpi="144" r:id="rId1"/>
  <ignoredErrors>
    <ignoredError sqref="B9:B21"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C5182-D180-4162-A159-B7E21BEB7871}">
  <sheetPr codeName="Sheet27"/>
  <dimension ref="B1:D12"/>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43</v>
      </c>
      <c r="C4" s="230"/>
      <c r="D4" s="230"/>
    </row>
    <row r="5" spans="2:4" ht="15" customHeight="1" x14ac:dyDescent="0.2">
      <c r="B5" s="230"/>
      <c r="C5" s="230"/>
      <c r="D5" s="230"/>
    </row>
    <row r="6" spans="2:4" ht="15" customHeight="1" x14ac:dyDescent="0.2">
      <c r="B6" s="230"/>
      <c r="C6" s="230"/>
      <c r="D6" s="230"/>
    </row>
    <row r="7" spans="2:4" ht="15" customHeight="1" x14ac:dyDescent="0.2">
      <c r="B7" s="276"/>
      <c r="C7" s="276"/>
      <c r="D7" s="232" t="s">
        <v>149</v>
      </c>
    </row>
    <row r="8" spans="2:4" ht="30" customHeight="1" x14ac:dyDescent="0.2">
      <c r="B8" s="276"/>
      <c r="C8" s="276"/>
      <c r="D8" s="787" t="s">
        <v>983</v>
      </c>
    </row>
    <row r="9" spans="2:4" ht="30" customHeight="1" x14ac:dyDescent="0.2">
      <c r="B9" s="276"/>
      <c r="C9" s="276"/>
      <c r="D9" s="787"/>
    </row>
    <row r="10" spans="2:4" ht="22.5" customHeight="1" x14ac:dyDescent="0.2">
      <c r="B10" s="279" t="s">
        <v>660</v>
      </c>
      <c r="C10" s="241" t="s">
        <v>984</v>
      </c>
      <c r="D10" s="234"/>
    </row>
    <row r="11" spans="2:4" ht="26.25" customHeight="1" x14ac:dyDescent="0.2">
      <c r="B11" s="279" t="s">
        <v>897</v>
      </c>
      <c r="C11" s="241" t="s">
        <v>985</v>
      </c>
      <c r="D11" s="234"/>
    </row>
    <row r="12" spans="2:4" ht="22.5" customHeight="1" x14ac:dyDescent="0.2">
      <c r="B12" s="230"/>
      <c r="C12" s="230"/>
      <c r="D12" s="230"/>
    </row>
  </sheetData>
  <mergeCells count="1">
    <mergeCell ref="D8:D9"/>
  </mergeCells>
  <hyperlinks>
    <hyperlink ref="B2" location="Contents!A1" display="Back to contents page" xr:uid="{C252E145-B84F-4A4C-9E89-F75316BA84B0}"/>
  </hyperlinks>
  <pageMargins left="0.7" right="0.7" top="0.75" bottom="0.75" header="0.3" footer="0.3"/>
  <pageSetup paperSize="9" orientation="portrait" horizontalDpi="144" verticalDpi="144" r:id="rId1"/>
  <ignoredErrors>
    <ignoredError sqref="B10:B11"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EBF01-1747-417A-9874-F86F5E7E5A64}">
  <sheetPr codeName="Sheet28"/>
  <dimension ref="B1:O36"/>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15" width="14.28515625" style="333" customWidth="1"/>
    <col min="16" max="16384" width="9.140625" style="333"/>
  </cols>
  <sheetData>
    <row r="1" spans="2:15" ht="15" customHeight="1" x14ac:dyDescent="0.2">
      <c r="B1" s="332"/>
      <c r="C1" s="332"/>
      <c r="D1" s="332"/>
      <c r="E1" s="332"/>
      <c r="F1" s="332"/>
      <c r="G1" s="332"/>
      <c r="H1" s="332"/>
      <c r="I1" s="332"/>
      <c r="J1" s="332"/>
      <c r="K1" s="332"/>
      <c r="L1" s="332"/>
      <c r="M1" s="332"/>
      <c r="N1" s="332"/>
      <c r="O1" s="332"/>
    </row>
    <row r="2" spans="2:15" ht="15" customHeight="1" x14ac:dyDescent="0.2">
      <c r="B2" s="200" t="s">
        <v>146</v>
      </c>
      <c r="C2" s="332"/>
      <c r="D2" s="332"/>
      <c r="E2" s="332"/>
      <c r="F2" s="332"/>
      <c r="G2" s="332"/>
      <c r="H2" s="332"/>
      <c r="I2" s="332"/>
      <c r="J2" s="332"/>
      <c r="K2" s="332"/>
      <c r="L2" s="332"/>
      <c r="M2" s="332"/>
      <c r="N2" s="332"/>
      <c r="O2" s="332"/>
    </row>
    <row r="3" spans="2:15" ht="15" customHeight="1" x14ac:dyDescent="0.2">
      <c r="B3" s="332"/>
      <c r="C3" s="332"/>
      <c r="D3" s="332"/>
      <c r="E3" s="332"/>
      <c r="F3" s="332"/>
      <c r="G3" s="332"/>
      <c r="H3" s="332"/>
      <c r="I3" s="332"/>
      <c r="J3" s="332"/>
      <c r="K3" s="332"/>
      <c r="L3" s="332"/>
      <c r="M3" s="332"/>
      <c r="N3" s="332"/>
      <c r="O3" s="332"/>
    </row>
    <row r="4" spans="2:15" ht="18.75" customHeight="1" x14ac:dyDescent="0.35">
      <c r="B4" s="4" t="s">
        <v>45</v>
      </c>
      <c r="C4" s="332"/>
      <c r="D4" s="332"/>
      <c r="E4" s="332"/>
      <c r="F4" s="332"/>
      <c r="G4" s="332"/>
      <c r="H4" s="332"/>
      <c r="I4" s="332"/>
      <c r="J4" s="332"/>
      <c r="K4" s="332"/>
      <c r="L4" s="332"/>
      <c r="M4" s="332"/>
      <c r="N4" s="332"/>
      <c r="O4" s="332"/>
    </row>
    <row r="5" spans="2:15" ht="15" customHeight="1" x14ac:dyDescent="0.2">
      <c r="B5" s="332"/>
      <c r="C5" s="332"/>
      <c r="D5" s="332"/>
      <c r="E5" s="332"/>
      <c r="F5" s="332"/>
      <c r="G5" s="332"/>
      <c r="H5" s="332"/>
      <c r="I5" s="332"/>
      <c r="J5" s="332"/>
      <c r="K5" s="332"/>
      <c r="L5" s="332"/>
      <c r="M5" s="332"/>
      <c r="N5" s="332"/>
      <c r="O5" s="332"/>
    </row>
    <row r="6" spans="2:15" ht="15" customHeight="1" x14ac:dyDescent="0.2">
      <c r="B6" s="332"/>
      <c r="C6" s="332"/>
      <c r="D6" s="332"/>
      <c r="E6" s="332"/>
      <c r="F6" s="332"/>
      <c r="G6" s="332"/>
      <c r="H6" s="332"/>
      <c r="I6" s="332"/>
      <c r="J6" s="332"/>
      <c r="K6" s="332"/>
      <c r="L6" s="332"/>
      <c r="M6" s="332"/>
      <c r="N6" s="332"/>
      <c r="O6" s="332"/>
    </row>
    <row r="7" spans="2:15" ht="15" customHeight="1" x14ac:dyDescent="0.2">
      <c r="B7" s="516"/>
      <c r="C7" s="516"/>
      <c r="D7" s="389" t="s">
        <v>149</v>
      </c>
      <c r="E7" s="389" t="s">
        <v>150</v>
      </c>
      <c r="F7" s="389" t="s">
        <v>151</v>
      </c>
      <c r="G7" s="389" t="s">
        <v>253</v>
      </c>
      <c r="H7" s="389" t="s">
        <v>254</v>
      </c>
      <c r="I7" s="389" t="s">
        <v>255</v>
      </c>
      <c r="J7" s="389" t="s">
        <v>256</v>
      </c>
      <c r="K7" s="389" t="s">
        <v>312</v>
      </c>
      <c r="L7" s="389" t="s">
        <v>640</v>
      </c>
      <c r="M7" s="389" t="s">
        <v>641</v>
      </c>
      <c r="N7" s="389" t="s">
        <v>642</v>
      </c>
      <c r="O7" s="389" t="s">
        <v>643</v>
      </c>
    </row>
    <row r="8" spans="2:15" ht="15" customHeight="1" x14ac:dyDescent="0.2">
      <c r="B8" s="516"/>
      <c r="C8" s="516"/>
      <c r="D8" s="702" t="s">
        <v>883</v>
      </c>
      <c r="E8" s="702"/>
      <c r="F8" s="702"/>
      <c r="G8" s="702"/>
      <c r="H8" s="702"/>
      <c r="I8" s="702"/>
      <c r="J8" s="702"/>
      <c r="K8" s="702"/>
      <c r="L8" s="702"/>
      <c r="M8" s="702"/>
      <c r="N8" s="702"/>
      <c r="O8" s="702"/>
    </row>
    <row r="9" spans="2:15" ht="15" customHeight="1" x14ac:dyDescent="0.2">
      <c r="B9" s="516"/>
      <c r="C9" s="567"/>
      <c r="D9" s="793" t="s">
        <v>887</v>
      </c>
      <c r="E9" s="794"/>
      <c r="F9" s="795"/>
      <c r="G9" s="792" t="s">
        <v>888</v>
      </c>
      <c r="H9" s="792"/>
      <c r="I9" s="792"/>
      <c r="J9" s="792"/>
      <c r="K9" s="792"/>
      <c r="L9" s="792"/>
      <c r="M9" s="792"/>
      <c r="N9" s="792"/>
      <c r="O9" s="796"/>
    </row>
    <row r="10" spans="2:15" ht="22.5" customHeight="1" x14ac:dyDescent="0.2">
      <c r="B10" s="798"/>
      <c r="C10" s="799"/>
      <c r="D10" s="797"/>
      <c r="E10" s="717" t="s">
        <v>986</v>
      </c>
      <c r="F10" s="717" t="s">
        <v>987</v>
      </c>
      <c r="G10" s="797"/>
      <c r="H10" s="717" t="s">
        <v>988</v>
      </c>
      <c r="I10" s="717" t="s">
        <v>989</v>
      </c>
      <c r="J10" s="717" t="s">
        <v>990</v>
      </c>
      <c r="K10" s="717" t="s">
        <v>991</v>
      </c>
      <c r="L10" s="717" t="s">
        <v>992</v>
      </c>
      <c r="M10" s="717" t="s">
        <v>993</v>
      </c>
      <c r="N10" s="717" t="s">
        <v>994</v>
      </c>
      <c r="O10" s="717" t="s">
        <v>964</v>
      </c>
    </row>
    <row r="11" spans="2:15" ht="22.5" customHeight="1" x14ac:dyDescent="0.2">
      <c r="B11" s="798"/>
      <c r="C11" s="799"/>
      <c r="D11" s="797"/>
      <c r="E11" s="717"/>
      <c r="F11" s="717"/>
      <c r="G11" s="797"/>
      <c r="H11" s="717"/>
      <c r="I11" s="717"/>
      <c r="J11" s="717"/>
      <c r="K11" s="717"/>
      <c r="L11" s="717"/>
      <c r="M11" s="717"/>
      <c r="N11" s="717"/>
      <c r="O11" s="717"/>
    </row>
    <row r="12" spans="2:15" ht="22.5" customHeight="1" x14ac:dyDescent="0.2">
      <c r="B12" s="516"/>
      <c r="C12" s="568"/>
      <c r="D12" s="569"/>
      <c r="E12" s="717"/>
      <c r="F12" s="717"/>
      <c r="G12" s="797"/>
      <c r="H12" s="717"/>
      <c r="I12" s="717"/>
      <c r="J12" s="717"/>
      <c r="K12" s="717"/>
      <c r="L12" s="717"/>
      <c r="M12" s="717"/>
      <c r="N12" s="717"/>
      <c r="O12" s="717"/>
    </row>
    <row r="13" spans="2:15" ht="26.25" customHeight="1" x14ac:dyDescent="0.2">
      <c r="B13" s="521" t="s">
        <v>995</v>
      </c>
      <c r="C13" s="379" t="s">
        <v>996</v>
      </c>
      <c r="D13" s="570">
        <v>2197.2567730000001</v>
      </c>
      <c r="E13" s="570">
        <v>2197.2567730000001</v>
      </c>
      <c r="F13" s="570"/>
      <c r="G13" s="570"/>
      <c r="H13" s="570"/>
      <c r="I13" s="570"/>
      <c r="J13" s="570"/>
      <c r="K13" s="570"/>
      <c r="L13" s="570"/>
      <c r="M13" s="570"/>
      <c r="N13" s="570"/>
      <c r="O13" s="570"/>
    </row>
    <row r="14" spans="2:15" ht="22.5" customHeight="1" x14ac:dyDescent="0.2">
      <c r="B14" s="521" t="s">
        <v>660</v>
      </c>
      <c r="C14" s="379" t="s">
        <v>896</v>
      </c>
      <c r="D14" s="570">
        <v>131168.41668200001</v>
      </c>
      <c r="E14" s="570">
        <v>130683.818499</v>
      </c>
      <c r="F14" s="570">
        <v>484.59818300000001</v>
      </c>
      <c r="G14" s="570">
        <v>1023.1994110000001</v>
      </c>
      <c r="H14" s="570">
        <v>207.359801</v>
      </c>
      <c r="I14" s="570">
        <v>129.69182000000001</v>
      </c>
      <c r="J14" s="570">
        <v>525.89632800000004</v>
      </c>
      <c r="K14" s="570">
        <v>101.54831299999999</v>
      </c>
      <c r="L14" s="570">
        <v>32.896458000000003</v>
      </c>
      <c r="M14" s="570">
        <v>0.74815299999999996</v>
      </c>
      <c r="N14" s="570">
        <v>25.058537000000001</v>
      </c>
      <c r="O14" s="570">
        <v>55.840079000000003</v>
      </c>
    </row>
    <row r="15" spans="2:15" ht="22.5" customHeight="1" x14ac:dyDescent="0.2">
      <c r="B15" s="525" t="s">
        <v>897</v>
      </c>
      <c r="C15" s="526" t="s">
        <v>898</v>
      </c>
      <c r="D15" s="570"/>
      <c r="E15" s="570"/>
      <c r="F15" s="570"/>
      <c r="G15" s="570"/>
      <c r="H15" s="570"/>
      <c r="I15" s="570"/>
      <c r="J15" s="570"/>
      <c r="K15" s="570"/>
      <c r="L15" s="570"/>
      <c r="M15" s="570"/>
      <c r="N15" s="570"/>
      <c r="O15" s="570"/>
    </row>
    <row r="16" spans="2:15" ht="22.5" customHeight="1" x14ac:dyDescent="0.2">
      <c r="B16" s="525" t="s">
        <v>899</v>
      </c>
      <c r="C16" s="526" t="s">
        <v>900</v>
      </c>
      <c r="D16" s="570">
        <v>97.903253000000007</v>
      </c>
      <c r="E16" s="570">
        <v>77.851736000000002</v>
      </c>
      <c r="F16" s="570">
        <v>20.051517</v>
      </c>
      <c r="G16" s="570"/>
      <c r="H16" s="570"/>
      <c r="I16" s="570"/>
      <c r="J16" s="570"/>
      <c r="K16" s="570"/>
      <c r="L16" s="570"/>
      <c r="M16" s="570"/>
      <c r="N16" s="570"/>
      <c r="O16" s="570"/>
    </row>
    <row r="17" spans="2:15" ht="22.5" customHeight="1" x14ac:dyDescent="0.2">
      <c r="B17" s="525" t="s">
        <v>901</v>
      </c>
      <c r="C17" s="526" t="s">
        <v>902</v>
      </c>
      <c r="D17" s="570">
        <v>799.88151200000004</v>
      </c>
      <c r="E17" s="570">
        <v>799.88151200000004</v>
      </c>
      <c r="F17" s="570"/>
      <c r="G17" s="570"/>
      <c r="H17" s="570"/>
      <c r="I17" s="570"/>
      <c r="J17" s="570"/>
      <c r="K17" s="570"/>
      <c r="L17" s="570"/>
      <c r="M17" s="570"/>
      <c r="N17" s="570"/>
      <c r="O17" s="570"/>
    </row>
    <row r="18" spans="2:15" ht="22.5" customHeight="1" x14ac:dyDescent="0.2">
      <c r="B18" s="525" t="s">
        <v>903</v>
      </c>
      <c r="C18" s="526" t="s">
        <v>904</v>
      </c>
      <c r="D18" s="570">
        <v>1016.737779</v>
      </c>
      <c r="E18" s="570">
        <v>1016.737779</v>
      </c>
      <c r="F18" s="570"/>
      <c r="G18" s="570"/>
      <c r="H18" s="570"/>
      <c r="I18" s="570"/>
      <c r="J18" s="570"/>
      <c r="K18" s="570"/>
      <c r="L18" s="570"/>
      <c r="M18" s="570"/>
      <c r="N18" s="570"/>
      <c r="O18" s="570"/>
    </row>
    <row r="19" spans="2:15" ht="22.5" customHeight="1" x14ac:dyDescent="0.2">
      <c r="B19" s="525" t="s">
        <v>905</v>
      </c>
      <c r="C19" s="526" t="s">
        <v>906</v>
      </c>
      <c r="D19" s="570">
        <v>34332.317462999999</v>
      </c>
      <c r="E19" s="570">
        <v>33997.894197000001</v>
      </c>
      <c r="F19" s="570">
        <v>334.42326600000001</v>
      </c>
      <c r="G19" s="570">
        <v>689.03036499999996</v>
      </c>
      <c r="H19" s="570">
        <v>112.543105</v>
      </c>
      <c r="I19" s="570">
        <v>53.627217000000002</v>
      </c>
      <c r="J19" s="570">
        <v>447.271095</v>
      </c>
      <c r="K19" s="570">
        <v>53.835416000000002</v>
      </c>
      <c r="L19" s="570">
        <v>12.632586999999999</v>
      </c>
      <c r="M19" s="570">
        <v>0.33615099999999998</v>
      </c>
      <c r="N19" s="570">
        <v>8.7847939999999998</v>
      </c>
      <c r="O19" s="570">
        <v>15.220926</v>
      </c>
    </row>
    <row r="20" spans="2:15" ht="22.5" customHeight="1" x14ac:dyDescent="0.2">
      <c r="B20" s="525" t="s">
        <v>907</v>
      </c>
      <c r="C20" s="526" t="s">
        <v>997</v>
      </c>
      <c r="D20" s="570">
        <v>24425.543616999999</v>
      </c>
      <c r="E20" s="570">
        <v>24221.808061</v>
      </c>
      <c r="F20" s="570">
        <v>203.735556</v>
      </c>
      <c r="G20" s="570">
        <v>358.61137300000001</v>
      </c>
      <c r="H20" s="570">
        <v>112.543105</v>
      </c>
      <c r="I20" s="570">
        <v>53.627217000000002</v>
      </c>
      <c r="J20" s="570">
        <v>116.852103</v>
      </c>
      <c r="K20" s="570">
        <v>53.835416000000002</v>
      </c>
      <c r="L20" s="570">
        <v>12.632586999999999</v>
      </c>
      <c r="M20" s="570">
        <v>0.33615099999999998</v>
      </c>
      <c r="N20" s="570">
        <v>8.7847939999999998</v>
      </c>
      <c r="O20" s="570">
        <v>15.220926</v>
      </c>
    </row>
    <row r="21" spans="2:15" ht="22.5" customHeight="1" x14ac:dyDescent="0.2">
      <c r="B21" s="525" t="s">
        <v>909</v>
      </c>
      <c r="C21" s="526" t="s">
        <v>910</v>
      </c>
      <c r="D21" s="570">
        <v>94921.576675000004</v>
      </c>
      <c r="E21" s="570">
        <v>94791.453274</v>
      </c>
      <c r="F21" s="570">
        <v>130.123401</v>
      </c>
      <c r="G21" s="570">
        <v>334.15234299999997</v>
      </c>
      <c r="H21" s="570">
        <v>94.816695999999993</v>
      </c>
      <c r="I21" s="570">
        <v>76.064603000000005</v>
      </c>
      <c r="J21" s="570">
        <v>78.621849999999995</v>
      </c>
      <c r="K21" s="570">
        <v>47.699576999999998</v>
      </c>
      <c r="L21" s="570">
        <v>20.263871000000002</v>
      </c>
      <c r="M21" s="570">
        <v>0.41200199999999998</v>
      </c>
      <c r="N21" s="570">
        <v>16.273743</v>
      </c>
      <c r="O21" s="570">
        <v>40.619152999999997</v>
      </c>
    </row>
    <row r="22" spans="2:15" ht="22.5" customHeight="1" x14ac:dyDescent="0.2">
      <c r="B22" s="521" t="s">
        <v>911</v>
      </c>
      <c r="C22" s="379" t="s">
        <v>912</v>
      </c>
      <c r="D22" s="570">
        <v>24912.139075999999</v>
      </c>
      <c r="E22" s="570">
        <v>24912.139075999999</v>
      </c>
      <c r="F22" s="570"/>
      <c r="G22" s="570"/>
      <c r="H22" s="570"/>
      <c r="I22" s="570"/>
      <c r="J22" s="570"/>
      <c r="K22" s="570"/>
      <c r="L22" s="570"/>
      <c r="M22" s="570"/>
      <c r="N22" s="570"/>
      <c r="O22" s="570"/>
    </row>
    <row r="23" spans="2:15" ht="22.5" customHeight="1" x14ac:dyDescent="0.2">
      <c r="B23" s="525" t="s">
        <v>913</v>
      </c>
      <c r="C23" s="526" t="s">
        <v>898</v>
      </c>
      <c r="D23" s="570">
        <v>342.95559400000002</v>
      </c>
      <c r="E23" s="570">
        <v>342.95559400000002</v>
      </c>
      <c r="F23" s="570"/>
      <c r="G23" s="570"/>
      <c r="H23" s="570"/>
      <c r="I23" s="570"/>
      <c r="J23" s="570"/>
      <c r="K23" s="570"/>
      <c r="L23" s="570"/>
      <c r="M23" s="570"/>
      <c r="N23" s="570"/>
      <c r="O23" s="570"/>
    </row>
    <row r="24" spans="2:15" ht="22.5" customHeight="1" x14ac:dyDescent="0.2">
      <c r="B24" s="525" t="s">
        <v>914</v>
      </c>
      <c r="C24" s="526" t="s">
        <v>900</v>
      </c>
      <c r="D24" s="570">
        <v>5082.4649149999996</v>
      </c>
      <c r="E24" s="570">
        <v>5082.4649149999996</v>
      </c>
      <c r="F24" s="570"/>
      <c r="G24" s="570"/>
      <c r="H24" s="570"/>
      <c r="I24" s="570"/>
      <c r="J24" s="570"/>
      <c r="K24" s="570"/>
      <c r="L24" s="570"/>
      <c r="M24" s="570"/>
      <c r="N24" s="570"/>
      <c r="O24" s="570"/>
    </row>
    <row r="25" spans="2:15" ht="22.5" customHeight="1" x14ac:dyDescent="0.2">
      <c r="B25" s="525" t="s">
        <v>915</v>
      </c>
      <c r="C25" s="526" t="s">
        <v>902</v>
      </c>
      <c r="D25" s="570">
        <v>19385.637503000002</v>
      </c>
      <c r="E25" s="570">
        <v>19385.637503000002</v>
      </c>
      <c r="F25" s="570"/>
      <c r="G25" s="570"/>
      <c r="H25" s="570"/>
      <c r="I25" s="570"/>
      <c r="J25" s="570"/>
      <c r="K25" s="570"/>
      <c r="L25" s="570"/>
      <c r="M25" s="570"/>
      <c r="N25" s="570"/>
      <c r="O25" s="570"/>
    </row>
    <row r="26" spans="2:15" ht="22.5" customHeight="1" x14ac:dyDescent="0.2">
      <c r="B26" s="525" t="s">
        <v>916</v>
      </c>
      <c r="C26" s="526" t="s">
        <v>904</v>
      </c>
      <c r="D26" s="570">
        <v>9.4855169999999998</v>
      </c>
      <c r="E26" s="570">
        <v>9.4855169999999998</v>
      </c>
      <c r="F26" s="570"/>
      <c r="G26" s="570"/>
      <c r="H26" s="570"/>
      <c r="I26" s="570"/>
      <c r="J26" s="570"/>
      <c r="K26" s="570"/>
      <c r="L26" s="570"/>
      <c r="M26" s="570"/>
      <c r="N26" s="570"/>
      <c r="O26" s="570"/>
    </row>
    <row r="27" spans="2:15" ht="22.5" customHeight="1" x14ac:dyDescent="0.2">
      <c r="B27" s="525" t="s">
        <v>917</v>
      </c>
      <c r="C27" s="526" t="s">
        <v>906</v>
      </c>
      <c r="D27" s="351"/>
      <c r="E27" s="351"/>
      <c r="F27" s="351"/>
      <c r="G27" s="351"/>
      <c r="H27" s="351"/>
      <c r="I27" s="351"/>
      <c r="J27" s="351"/>
      <c r="K27" s="351"/>
      <c r="L27" s="351"/>
      <c r="M27" s="351"/>
      <c r="N27" s="351"/>
      <c r="O27" s="351"/>
    </row>
    <row r="28" spans="2:15" ht="22.5" customHeight="1" x14ac:dyDescent="0.2">
      <c r="B28" s="521" t="s">
        <v>918</v>
      </c>
      <c r="C28" s="379" t="s">
        <v>919</v>
      </c>
      <c r="D28" s="522">
        <v>17372</v>
      </c>
      <c r="E28" s="571" t="s">
        <v>271</v>
      </c>
      <c r="F28" s="571" t="s">
        <v>271</v>
      </c>
      <c r="G28" s="524">
        <v>31</v>
      </c>
      <c r="H28" s="571" t="s">
        <v>271</v>
      </c>
      <c r="I28" s="571" t="s">
        <v>271</v>
      </c>
      <c r="J28" s="571" t="s">
        <v>271</v>
      </c>
      <c r="K28" s="571" t="s">
        <v>271</v>
      </c>
      <c r="L28" s="571" t="s">
        <v>271</v>
      </c>
      <c r="M28" s="571" t="s">
        <v>271</v>
      </c>
      <c r="N28" s="571" t="s">
        <v>271</v>
      </c>
      <c r="O28" s="524" t="s">
        <v>271</v>
      </c>
    </row>
    <row r="29" spans="2:15" ht="22.5" customHeight="1" x14ac:dyDescent="0.2">
      <c r="B29" s="525" t="s">
        <v>920</v>
      </c>
      <c r="C29" s="526" t="s">
        <v>898</v>
      </c>
      <c r="D29" s="531" t="s">
        <v>271</v>
      </c>
      <c r="E29" s="572" t="s">
        <v>271</v>
      </c>
      <c r="F29" s="572" t="s">
        <v>271</v>
      </c>
      <c r="G29" s="529" t="s">
        <v>271</v>
      </c>
      <c r="H29" s="572" t="s">
        <v>271</v>
      </c>
      <c r="I29" s="572" t="s">
        <v>271</v>
      </c>
      <c r="J29" s="572" t="s">
        <v>271</v>
      </c>
      <c r="K29" s="572" t="s">
        <v>271</v>
      </c>
      <c r="L29" s="572" t="s">
        <v>271</v>
      </c>
      <c r="M29" s="572" t="s">
        <v>271</v>
      </c>
      <c r="N29" s="572" t="s">
        <v>271</v>
      </c>
      <c r="O29" s="529" t="s">
        <v>271</v>
      </c>
    </row>
    <row r="30" spans="2:15" ht="22.5" customHeight="1" x14ac:dyDescent="0.2">
      <c r="B30" s="525" t="s">
        <v>921</v>
      </c>
      <c r="C30" s="526" t="s">
        <v>900</v>
      </c>
      <c r="D30" s="531">
        <v>434</v>
      </c>
      <c r="E30" s="572" t="s">
        <v>271</v>
      </c>
      <c r="F30" s="572" t="s">
        <v>271</v>
      </c>
      <c r="G30" s="529" t="s">
        <v>271</v>
      </c>
      <c r="H30" s="572" t="s">
        <v>271</v>
      </c>
      <c r="I30" s="572" t="s">
        <v>271</v>
      </c>
      <c r="J30" s="572" t="s">
        <v>271</v>
      </c>
      <c r="K30" s="572" t="s">
        <v>271</v>
      </c>
      <c r="L30" s="572" t="s">
        <v>271</v>
      </c>
      <c r="M30" s="572" t="s">
        <v>271</v>
      </c>
      <c r="N30" s="572" t="s">
        <v>271</v>
      </c>
      <c r="O30" s="529" t="s">
        <v>271</v>
      </c>
    </row>
    <row r="31" spans="2:15" ht="22.5" customHeight="1" x14ac:dyDescent="0.2">
      <c r="B31" s="525" t="s">
        <v>922</v>
      </c>
      <c r="C31" s="526" t="s">
        <v>902</v>
      </c>
      <c r="D31" s="531">
        <v>35</v>
      </c>
      <c r="E31" s="572" t="s">
        <v>271</v>
      </c>
      <c r="F31" s="572" t="s">
        <v>271</v>
      </c>
      <c r="G31" s="529" t="s">
        <v>271</v>
      </c>
      <c r="H31" s="572" t="s">
        <v>271</v>
      </c>
      <c r="I31" s="572" t="s">
        <v>271</v>
      </c>
      <c r="J31" s="572" t="s">
        <v>271</v>
      </c>
      <c r="K31" s="572" t="s">
        <v>271</v>
      </c>
      <c r="L31" s="572" t="s">
        <v>271</v>
      </c>
      <c r="M31" s="572" t="s">
        <v>271</v>
      </c>
      <c r="N31" s="572" t="s">
        <v>271</v>
      </c>
      <c r="O31" s="529" t="s">
        <v>271</v>
      </c>
    </row>
    <row r="32" spans="2:15" ht="22.5" customHeight="1" x14ac:dyDescent="0.2">
      <c r="B32" s="525" t="s">
        <v>923</v>
      </c>
      <c r="C32" s="526" t="s">
        <v>904</v>
      </c>
      <c r="D32" s="531">
        <v>60</v>
      </c>
      <c r="E32" s="572" t="s">
        <v>271</v>
      </c>
      <c r="F32" s="572" t="s">
        <v>271</v>
      </c>
      <c r="G32" s="529" t="s">
        <v>271</v>
      </c>
      <c r="H32" s="572" t="s">
        <v>271</v>
      </c>
      <c r="I32" s="572" t="s">
        <v>271</v>
      </c>
      <c r="J32" s="572" t="s">
        <v>271</v>
      </c>
      <c r="K32" s="572" t="s">
        <v>271</v>
      </c>
      <c r="L32" s="572" t="s">
        <v>271</v>
      </c>
      <c r="M32" s="572" t="s">
        <v>271</v>
      </c>
      <c r="N32" s="572" t="s">
        <v>271</v>
      </c>
      <c r="O32" s="529" t="s">
        <v>271</v>
      </c>
    </row>
    <row r="33" spans="2:15" ht="22.5" customHeight="1" x14ac:dyDescent="0.2">
      <c r="B33" s="525" t="s">
        <v>924</v>
      </c>
      <c r="C33" s="526" t="s">
        <v>906</v>
      </c>
      <c r="D33" s="536">
        <v>8830</v>
      </c>
      <c r="E33" s="572" t="s">
        <v>271</v>
      </c>
      <c r="F33" s="572" t="s">
        <v>271</v>
      </c>
      <c r="G33" s="529">
        <v>20</v>
      </c>
      <c r="H33" s="572" t="s">
        <v>271</v>
      </c>
      <c r="I33" s="572" t="s">
        <v>271</v>
      </c>
      <c r="J33" s="572" t="s">
        <v>271</v>
      </c>
      <c r="K33" s="572" t="s">
        <v>271</v>
      </c>
      <c r="L33" s="572" t="s">
        <v>271</v>
      </c>
      <c r="M33" s="572" t="s">
        <v>271</v>
      </c>
      <c r="N33" s="572" t="s">
        <v>271</v>
      </c>
      <c r="O33" s="529" t="s">
        <v>271</v>
      </c>
    </row>
    <row r="34" spans="2:15" ht="22.5" customHeight="1" x14ac:dyDescent="0.2">
      <c r="B34" s="525" t="s">
        <v>925</v>
      </c>
      <c r="C34" s="526" t="s">
        <v>910</v>
      </c>
      <c r="D34" s="536">
        <v>8013</v>
      </c>
      <c r="E34" s="572" t="s">
        <v>271</v>
      </c>
      <c r="F34" s="572" t="s">
        <v>271</v>
      </c>
      <c r="G34" s="529">
        <v>11</v>
      </c>
      <c r="H34" s="572" t="s">
        <v>271</v>
      </c>
      <c r="I34" s="572" t="s">
        <v>271</v>
      </c>
      <c r="J34" s="572" t="s">
        <v>271</v>
      </c>
      <c r="K34" s="572" t="s">
        <v>271</v>
      </c>
      <c r="L34" s="572" t="s">
        <v>271</v>
      </c>
      <c r="M34" s="572" t="s">
        <v>271</v>
      </c>
      <c r="N34" s="572" t="s">
        <v>271</v>
      </c>
      <c r="O34" s="529" t="s">
        <v>271</v>
      </c>
    </row>
    <row r="35" spans="2:15" ht="22.5" customHeight="1" x14ac:dyDescent="0.2">
      <c r="B35" s="539" t="s">
        <v>926</v>
      </c>
      <c r="C35" s="540" t="s">
        <v>185</v>
      </c>
      <c r="D35" s="536">
        <v>173453</v>
      </c>
      <c r="E35" s="535">
        <v>155596</v>
      </c>
      <c r="F35" s="529">
        <v>485</v>
      </c>
      <c r="G35" s="535">
        <v>1054</v>
      </c>
      <c r="H35" s="529">
        <v>207</v>
      </c>
      <c r="I35" s="529">
        <v>130</v>
      </c>
      <c r="J35" s="529">
        <v>526</v>
      </c>
      <c r="K35" s="529">
        <v>102</v>
      </c>
      <c r="L35" s="529">
        <v>33</v>
      </c>
      <c r="M35" s="529">
        <v>1</v>
      </c>
      <c r="N35" s="529">
        <v>25</v>
      </c>
      <c r="O35" s="529">
        <v>56</v>
      </c>
    </row>
    <row r="36" spans="2:15" ht="22.5" customHeight="1" x14ac:dyDescent="0.2">
      <c r="B36" s="332"/>
      <c r="C36" s="332"/>
      <c r="D36" s="332"/>
      <c r="E36" s="332"/>
      <c r="F36" s="332"/>
      <c r="G36" s="332"/>
      <c r="H36" s="332"/>
      <c r="I36" s="332"/>
      <c r="J36" s="332"/>
      <c r="K36" s="332"/>
      <c r="L36" s="332"/>
      <c r="M36" s="332"/>
      <c r="N36" s="332"/>
      <c r="O36" s="332"/>
    </row>
  </sheetData>
  <sheetProtection algorithmName="SHA-512" hashValue="he1mALhBTmuEj8CKx5FqzoSXNGXKOESD/IVmYrAX0A1tPwjPIrUS05XH4INml3o+EljSqNTqF5v2WDxoYbD0Yw==" saltValue="mvaN6OdUxRKIwXva+fFIjQ==" spinCount="100000" sheet="1" objects="1" scenarios="1"/>
  <mergeCells count="17">
    <mergeCell ref="B10:B11"/>
    <mergeCell ref="C10:C11"/>
    <mergeCell ref="D10:D11"/>
    <mergeCell ref="E10:E12"/>
    <mergeCell ref="F10:F12"/>
    <mergeCell ref="M10:M12"/>
    <mergeCell ref="N10:N12"/>
    <mergeCell ref="D8:O8"/>
    <mergeCell ref="D9:F9"/>
    <mergeCell ref="G9:O9"/>
    <mergeCell ref="G10:G12"/>
    <mergeCell ref="H10:H12"/>
    <mergeCell ref="O10:O12"/>
    <mergeCell ref="I10:I12"/>
    <mergeCell ref="J10:J12"/>
    <mergeCell ref="K10:K12"/>
    <mergeCell ref="L10:L12"/>
  </mergeCells>
  <hyperlinks>
    <hyperlink ref="B2" location="Contents!A1" display="Back to contents page" xr:uid="{0E03C281-D6A9-492B-AD99-4772CFEDB3AC}"/>
  </hyperlinks>
  <pageMargins left="0.7" right="0.7" top="0.75" bottom="0.75" header="0.3" footer="0.3"/>
  <pageSetup paperSize="9" orientation="portrait" horizontalDpi="144" verticalDpi="144" r:id="rId1"/>
  <ignoredErrors>
    <ignoredError sqref="B13:B3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D6110-1841-421B-86E5-40E66191C8ED}">
  <sheetPr codeName="Sheet3"/>
  <dimension ref="B4:D75"/>
  <sheetViews>
    <sheetView workbookViewId="0"/>
  </sheetViews>
  <sheetFormatPr baseColWidth="10" defaultColWidth="9.140625" defaultRowHeight="15" customHeight="1" x14ac:dyDescent="0.2"/>
  <cols>
    <col min="1" max="1" width="3.5703125" customWidth="1"/>
    <col min="3" max="3" width="142.85546875" customWidth="1"/>
    <col min="4" max="4" width="17.85546875" customWidth="1"/>
  </cols>
  <sheetData>
    <row r="4" spans="2:4" ht="15" customHeight="1" x14ac:dyDescent="0.35">
      <c r="B4" s="4" t="s">
        <v>0</v>
      </c>
    </row>
    <row r="7" spans="2:4" ht="15" customHeight="1" x14ac:dyDescent="0.2">
      <c r="B7" s="3"/>
      <c r="C7" s="3" t="s">
        <v>1</v>
      </c>
      <c r="D7" s="3" t="s">
        <v>2</v>
      </c>
    </row>
    <row r="8" spans="2:4" ht="15" customHeight="1" x14ac:dyDescent="0.2">
      <c r="B8" s="125" t="s">
        <v>3</v>
      </c>
      <c r="C8" s="125" t="s">
        <v>4</v>
      </c>
    </row>
    <row r="9" spans="2:4" ht="15" customHeight="1" x14ac:dyDescent="0.2">
      <c r="B9" s="125" t="s">
        <v>106</v>
      </c>
      <c r="C9" s="125" t="s">
        <v>107</v>
      </c>
    </row>
    <row r="10" spans="2:4" ht="15" customHeight="1" x14ac:dyDescent="0.2">
      <c r="B10" s="125" t="s">
        <v>5</v>
      </c>
      <c r="C10" s="125" t="s">
        <v>6</v>
      </c>
    </row>
    <row r="11" spans="2:4" ht="15" customHeight="1" x14ac:dyDescent="0.2">
      <c r="B11" s="125" t="s">
        <v>108</v>
      </c>
      <c r="C11" s="125" t="s">
        <v>109</v>
      </c>
    </row>
    <row r="12" spans="2:4" ht="15" customHeight="1" x14ac:dyDescent="0.2">
      <c r="B12" s="125" t="s">
        <v>8</v>
      </c>
      <c r="C12" s="125" t="s">
        <v>9</v>
      </c>
    </row>
    <row r="13" spans="2:4" ht="15" customHeight="1" x14ac:dyDescent="0.2">
      <c r="B13" s="125" t="s">
        <v>10</v>
      </c>
      <c r="C13" s="125" t="s">
        <v>11</v>
      </c>
    </row>
    <row r="14" spans="2:4" ht="15" customHeight="1" x14ac:dyDescent="0.2">
      <c r="B14" s="125" t="s">
        <v>12</v>
      </c>
      <c r="C14" s="125" t="s">
        <v>13</v>
      </c>
    </row>
    <row r="15" spans="2:4" ht="15" customHeight="1" x14ac:dyDescent="0.2">
      <c r="B15" s="125" t="s">
        <v>110</v>
      </c>
      <c r="C15" s="125" t="s">
        <v>111</v>
      </c>
    </row>
    <row r="16" spans="2:4" ht="15" customHeight="1" x14ac:dyDescent="0.2">
      <c r="B16" s="125" t="s">
        <v>14</v>
      </c>
      <c r="C16" s="125" t="s">
        <v>15</v>
      </c>
    </row>
    <row r="17" spans="2:3" ht="15" customHeight="1" x14ac:dyDescent="0.2">
      <c r="B17" s="125" t="s">
        <v>112</v>
      </c>
      <c r="C17" s="125" t="s">
        <v>113</v>
      </c>
    </row>
    <row r="18" spans="2:3" ht="15" customHeight="1" x14ac:dyDescent="0.2">
      <c r="B18" s="125" t="s">
        <v>16</v>
      </c>
      <c r="C18" s="125" t="s">
        <v>17</v>
      </c>
    </row>
    <row r="19" spans="2:3" ht="15" customHeight="1" x14ac:dyDescent="0.2">
      <c r="B19" s="125" t="s">
        <v>18</v>
      </c>
      <c r="C19" s="125" t="s">
        <v>19</v>
      </c>
    </row>
    <row r="20" spans="2:3" ht="15" customHeight="1" x14ac:dyDescent="0.2">
      <c r="B20" s="125" t="s">
        <v>20</v>
      </c>
      <c r="C20" s="125" t="s">
        <v>21</v>
      </c>
    </row>
    <row r="21" spans="2:3" ht="15" customHeight="1" x14ac:dyDescent="0.2">
      <c r="B21" s="125" t="s">
        <v>22</v>
      </c>
      <c r="C21" s="125" t="s">
        <v>23</v>
      </c>
    </row>
    <row r="22" spans="2:3" ht="15" customHeight="1" x14ac:dyDescent="0.2">
      <c r="B22" s="125" t="s">
        <v>24</v>
      </c>
      <c r="C22" s="125" t="s">
        <v>25</v>
      </c>
    </row>
    <row r="23" spans="2:3" ht="15" customHeight="1" x14ac:dyDescent="0.2">
      <c r="B23" s="125" t="s">
        <v>26</v>
      </c>
      <c r="C23" s="125" t="s">
        <v>27</v>
      </c>
    </row>
    <row r="24" spans="2:3" ht="15" customHeight="1" x14ac:dyDescent="0.2">
      <c r="B24" s="125" t="s">
        <v>28</v>
      </c>
      <c r="C24" s="125" t="s">
        <v>29</v>
      </c>
    </row>
    <row r="25" spans="2:3" ht="15" customHeight="1" x14ac:dyDescent="0.2">
      <c r="B25" s="125" t="s">
        <v>114</v>
      </c>
      <c r="C25" s="125" t="s">
        <v>115</v>
      </c>
    </row>
    <row r="26" spans="2:3" ht="15" customHeight="1" x14ac:dyDescent="0.2">
      <c r="B26" s="125" t="s">
        <v>30</v>
      </c>
      <c r="C26" s="125" t="s">
        <v>31</v>
      </c>
    </row>
    <row r="27" spans="2:3" ht="15" customHeight="1" x14ac:dyDescent="0.2">
      <c r="B27" s="125" t="s">
        <v>32</v>
      </c>
      <c r="C27" s="125" t="s">
        <v>33</v>
      </c>
    </row>
    <row r="28" spans="2:3" ht="15" customHeight="1" x14ac:dyDescent="0.2">
      <c r="B28" s="125" t="s">
        <v>34</v>
      </c>
      <c r="C28" s="125" t="s">
        <v>35</v>
      </c>
    </row>
    <row r="29" spans="2:3" ht="15" customHeight="1" x14ac:dyDescent="0.2">
      <c r="B29" s="125" t="s">
        <v>36</v>
      </c>
      <c r="C29" s="125" t="s">
        <v>37</v>
      </c>
    </row>
    <row r="30" spans="2:3" ht="15" customHeight="1" x14ac:dyDescent="0.2">
      <c r="B30" s="125" t="s">
        <v>40</v>
      </c>
      <c r="C30" s="125" t="s">
        <v>41</v>
      </c>
    </row>
    <row r="31" spans="2:3" ht="15" customHeight="1" x14ac:dyDescent="0.2">
      <c r="B31" s="125" t="s">
        <v>42</v>
      </c>
      <c r="C31" s="125" t="s">
        <v>43</v>
      </c>
    </row>
    <row r="32" spans="2:3" ht="15" customHeight="1" x14ac:dyDescent="0.2">
      <c r="B32" s="125" t="s">
        <v>44</v>
      </c>
      <c r="C32" s="125" t="s">
        <v>45</v>
      </c>
    </row>
    <row r="33" spans="2:3" ht="15" customHeight="1" x14ac:dyDescent="0.2">
      <c r="B33" s="125" t="s">
        <v>46</v>
      </c>
      <c r="C33" s="125" t="s">
        <v>47</v>
      </c>
    </row>
    <row r="34" spans="2:3" ht="15" customHeight="1" x14ac:dyDescent="0.2">
      <c r="B34" s="125" t="s">
        <v>48</v>
      </c>
      <c r="C34" s="125" t="s">
        <v>49</v>
      </c>
    </row>
    <row r="35" spans="2:3" ht="15" customHeight="1" x14ac:dyDescent="0.2">
      <c r="B35" s="125" t="s">
        <v>50</v>
      </c>
      <c r="C35" s="125" t="s">
        <v>51</v>
      </c>
    </row>
    <row r="36" spans="2:3" ht="15" customHeight="1" x14ac:dyDescent="0.2">
      <c r="B36" s="125" t="s">
        <v>52</v>
      </c>
      <c r="C36" s="125" t="s">
        <v>53</v>
      </c>
    </row>
    <row r="37" spans="2:3" ht="15" customHeight="1" x14ac:dyDescent="0.2">
      <c r="B37" s="125" t="s">
        <v>54</v>
      </c>
      <c r="C37" s="125" t="s">
        <v>55</v>
      </c>
    </row>
    <row r="38" spans="2:3" ht="15" customHeight="1" x14ac:dyDescent="0.2">
      <c r="B38" s="125" t="s">
        <v>56</v>
      </c>
      <c r="C38" s="125" t="s">
        <v>57</v>
      </c>
    </row>
    <row r="39" spans="2:3" ht="15" customHeight="1" x14ac:dyDescent="0.2">
      <c r="B39" s="125" t="s">
        <v>58</v>
      </c>
      <c r="C39" s="125" t="s">
        <v>59</v>
      </c>
    </row>
    <row r="40" spans="2:3" ht="15" customHeight="1" x14ac:dyDescent="0.2">
      <c r="B40" s="125" t="s">
        <v>60</v>
      </c>
      <c r="C40" s="125" t="s">
        <v>61</v>
      </c>
    </row>
    <row r="41" spans="2:3" ht="15" customHeight="1" x14ac:dyDescent="0.2">
      <c r="B41" s="125" t="s">
        <v>62</v>
      </c>
      <c r="C41" s="125" t="s">
        <v>63</v>
      </c>
    </row>
    <row r="42" spans="2:3" ht="15" customHeight="1" x14ac:dyDescent="0.2">
      <c r="B42" s="125" t="s">
        <v>116</v>
      </c>
      <c r="C42" s="125" t="s">
        <v>117</v>
      </c>
    </row>
    <row r="43" spans="2:3" ht="15" customHeight="1" x14ac:dyDescent="0.2">
      <c r="B43" s="125" t="s">
        <v>64</v>
      </c>
      <c r="C43" s="125" t="s">
        <v>65</v>
      </c>
    </row>
    <row r="44" spans="2:3" ht="15" customHeight="1" x14ac:dyDescent="0.2">
      <c r="B44" s="125" t="s">
        <v>118</v>
      </c>
      <c r="C44" s="125" t="s">
        <v>119</v>
      </c>
    </row>
    <row r="45" spans="2:3" ht="15" customHeight="1" x14ac:dyDescent="0.2">
      <c r="B45" s="125" t="s">
        <v>66</v>
      </c>
      <c r="C45" s="125" t="s">
        <v>67</v>
      </c>
    </row>
    <row r="46" spans="2:3" ht="15" customHeight="1" x14ac:dyDescent="0.2">
      <c r="B46" s="125" t="s">
        <v>68</v>
      </c>
      <c r="C46" s="125" t="s">
        <v>69</v>
      </c>
    </row>
    <row r="47" spans="2:3" ht="15" customHeight="1" x14ac:dyDescent="0.2">
      <c r="B47" s="125" t="s">
        <v>120</v>
      </c>
      <c r="C47" s="125" t="s">
        <v>121</v>
      </c>
    </row>
    <row r="48" spans="2:3" ht="15" customHeight="1" x14ac:dyDescent="0.2">
      <c r="B48" s="125" t="s">
        <v>70</v>
      </c>
      <c r="C48" s="125" t="s">
        <v>71</v>
      </c>
    </row>
    <row r="49" spans="2:3" ht="15" customHeight="1" x14ac:dyDescent="0.2">
      <c r="B49" s="125" t="s">
        <v>72</v>
      </c>
      <c r="C49" s="125" t="s">
        <v>73</v>
      </c>
    </row>
    <row r="50" spans="2:3" ht="15" customHeight="1" x14ac:dyDescent="0.2">
      <c r="B50" s="125" t="s">
        <v>74</v>
      </c>
      <c r="C50" s="125" t="s">
        <v>75</v>
      </c>
    </row>
    <row r="51" spans="2:3" ht="15" customHeight="1" x14ac:dyDescent="0.2">
      <c r="B51" s="125" t="s">
        <v>76</v>
      </c>
      <c r="C51" s="125" t="s">
        <v>77</v>
      </c>
    </row>
    <row r="52" spans="2:3" ht="15" customHeight="1" x14ac:dyDescent="0.2">
      <c r="B52" s="125" t="s">
        <v>78</v>
      </c>
      <c r="C52" s="125" t="s">
        <v>79</v>
      </c>
    </row>
    <row r="53" spans="2:3" ht="15" customHeight="1" x14ac:dyDescent="0.2">
      <c r="B53" s="125" t="s">
        <v>122</v>
      </c>
      <c r="C53" s="125" t="s">
        <v>123</v>
      </c>
    </row>
    <row r="54" spans="2:3" ht="15" customHeight="1" x14ac:dyDescent="0.2">
      <c r="B54" s="125" t="s">
        <v>84</v>
      </c>
      <c r="C54" s="125" t="s">
        <v>85</v>
      </c>
    </row>
    <row r="55" spans="2:3" ht="15" customHeight="1" x14ac:dyDescent="0.2">
      <c r="B55" s="125" t="s">
        <v>86</v>
      </c>
      <c r="C55" s="125" t="s">
        <v>87</v>
      </c>
    </row>
    <row r="56" spans="2:3" ht="15" customHeight="1" x14ac:dyDescent="0.2">
      <c r="B56" s="125" t="s">
        <v>88</v>
      </c>
      <c r="C56" s="125" t="s">
        <v>89</v>
      </c>
    </row>
    <row r="57" spans="2:3" ht="15" customHeight="1" x14ac:dyDescent="0.2">
      <c r="B57" s="125" t="s">
        <v>124</v>
      </c>
      <c r="C57" s="125" t="s">
        <v>125</v>
      </c>
    </row>
    <row r="58" spans="2:3" ht="15" customHeight="1" x14ac:dyDescent="0.2">
      <c r="B58" s="125" t="s">
        <v>126</v>
      </c>
      <c r="C58" s="125" t="s">
        <v>127</v>
      </c>
    </row>
    <row r="59" spans="2:3" ht="15" customHeight="1" x14ac:dyDescent="0.2">
      <c r="B59" s="125" t="s">
        <v>128</v>
      </c>
      <c r="C59" s="125" t="s">
        <v>129</v>
      </c>
    </row>
    <row r="60" spans="2:3" ht="15" customHeight="1" x14ac:dyDescent="0.2">
      <c r="B60" s="125" t="s">
        <v>130</v>
      </c>
      <c r="C60" s="125" t="s">
        <v>131</v>
      </c>
    </row>
    <row r="61" spans="2:3" ht="15" customHeight="1" x14ac:dyDescent="0.2">
      <c r="B61" s="125" t="s">
        <v>132</v>
      </c>
      <c r="C61" s="125" t="s">
        <v>133</v>
      </c>
    </row>
    <row r="62" spans="2:3" ht="15" customHeight="1" x14ac:dyDescent="0.2">
      <c r="B62" s="125" t="s">
        <v>90</v>
      </c>
      <c r="C62" s="125" t="s">
        <v>91</v>
      </c>
    </row>
    <row r="63" spans="2:3" ht="15" customHeight="1" x14ac:dyDescent="0.2">
      <c r="B63" s="125" t="s">
        <v>92</v>
      </c>
      <c r="C63" s="125" t="s">
        <v>93</v>
      </c>
    </row>
    <row r="64" spans="2:3" ht="15" customHeight="1" x14ac:dyDescent="0.2">
      <c r="B64" s="125" t="s">
        <v>94</v>
      </c>
      <c r="C64" s="125" t="s">
        <v>95</v>
      </c>
    </row>
    <row r="65" spans="2:3" ht="15" customHeight="1" x14ac:dyDescent="0.2">
      <c r="B65" s="125" t="s">
        <v>96</v>
      </c>
      <c r="C65" s="125" t="s">
        <v>97</v>
      </c>
    </row>
    <row r="66" spans="2:3" ht="15" customHeight="1" x14ac:dyDescent="0.2">
      <c r="B66" s="125" t="s">
        <v>98</v>
      </c>
      <c r="C66" s="125" t="s">
        <v>99</v>
      </c>
    </row>
    <row r="67" spans="2:3" ht="15" customHeight="1" x14ac:dyDescent="0.2">
      <c r="B67" s="125" t="s">
        <v>134</v>
      </c>
      <c r="C67" s="125" t="s">
        <v>135</v>
      </c>
    </row>
    <row r="68" spans="2:3" ht="15" customHeight="1" x14ac:dyDescent="0.2">
      <c r="B68" s="125" t="s">
        <v>136</v>
      </c>
      <c r="C68" s="125" t="s">
        <v>137</v>
      </c>
    </row>
    <row r="69" spans="2:3" ht="15" customHeight="1" x14ac:dyDescent="0.2">
      <c r="B69" s="125" t="s">
        <v>138</v>
      </c>
      <c r="C69" s="125" t="s">
        <v>139</v>
      </c>
    </row>
    <row r="70" spans="2:3" ht="15" customHeight="1" x14ac:dyDescent="0.2">
      <c r="B70" s="125" t="s">
        <v>140</v>
      </c>
      <c r="C70" s="125" t="s">
        <v>141</v>
      </c>
    </row>
    <row r="71" spans="2:3" ht="15" customHeight="1" x14ac:dyDescent="0.2">
      <c r="B71" s="125" t="s">
        <v>142</v>
      </c>
      <c r="C71" s="125" t="s">
        <v>143</v>
      </c>
    </row>
    <row r="72" spans="2:3" ht="15" customHeight="1" x14ac:dyDescent="0.2">
      <c r="B72" s="125" t="s">
        <v>144</v>
      </c>
      <c r="C72" s="125" t="s">
        <v>145</v>
      </c>
    </row>
    <row r="73" spans="2:3" ht="15" customHeight="1" x14ac:dyDescent="0.2">
      <c r="B73" s="125" t="s">
        <v>100</v>
      </c>
      <c r="C73" s="125" t="s">
        <v>101</v>
      </c>
    </row>
    <row r="74" spans="2:3" ht="15" customHeight="1" x14ac:dyDescent="0.2">
      <c r="B74" s="125" t="s">
        <v>102</v>
      </c>
      <c r="C74" s="125" t="s">
        <v>103</v>
      </c>
    </row>
    <row r="75" spans="2:3" ht="15" customHeight="1" x14ac:dyDescent="0.2">
      <c r="B75" s="125" t="s">
        <v>104</v>
      </c>
      <c r="C75" s="125" t="s">
        <v>105</v>
      </c>
    </row>
  </sheetData>
  <hyperlinks>
    <hyperlink ref="B8:C8" location="'OV1'!A1" display="OV1" xr:uid="{11F98DBB-7013-40F6-9E28-A5C255677F50}"/>
    <hyperlink ref="B9:C9" location="'KM1'!A1" display="KM1" xr:uid="{A0BD2485-1EC9-4B26-A89D-2A8F4438B263}"/>
    <hyperlink ref="B10:C10" location="'INS1'!A1" display="INS1" xr:uid="{A93D20AD-285D-4DC6-93A1-150108A03D56}"/>
    <hyperlink ref="B11:C11" location="'INS2'!A1" display="INS2" xr:uid="{EDDE9E9B-41D6-456E-B64C-40FE348487C8}"/>
    <hyperlink ref="B12:C12" location="'LI1'!A1" display="LI1" xr:uid="{222539DB-1474-4C33-BF62-7676A916F58D}"/>
    <hyperlink ref="B13:C13" location="'LI2'!A1" display="LI2" xr:uid="{697FCCA2-318A-46B9-9872-D718D0948F42}"/>
    <hyperlink ref="B14:C14" location="'LI3'!A1" display="LI3" xr:uid="{160572CF-9169-4AE8-A9C7-CA1182C39565}"/>
    <hyperlink ref="B15:C15" location="'PV1'!A1" display="PV1" xr:uid="{55A206E4-277C-4E8E-BCE5-3BFFFA8A4DC2}"/>
    <hyperlink ref="B16:C16" location="'CC1'!A1" display="CC1" xr:uid="{258AB926-77E9-43E0-9380-6273EBE13632}"/>
    <hyperlink ref="B17:C17" location="'CC2'!A1" display="CC2" xr:uid="{7AFC9659-77BF-4AA2-A254-4226571AB7EF}"/>
    <hyperlink ref="B18:C18" location="CCA!A1" display="CCA" xr:uid="{6C2C70AB-B403-411E-97D6-6CE14A8C740B}"/>
    <hyperlink ref="B19:C19" location="CCyB1!A1" display="CCyB1" xr:uid="{3F6F599E-81F5-4653-9461-F36904BC13BC}"/>
    <hyperlink ref="B20:C20" location="CCyB2!A1" display="CCyB2" xr:uid="{B80B5347-79ED-4E6F-A402-2BB387F1CBC3}"/>
    <hyperlink ref="B21:C21" location="'LR1'!A1" display="LR1" xr:uid="{0B3C1B13-76C9-4841-8D43-864766E43AC4}"/>
    <hyperlink ref="B22:C22" location="'LR2'!A1" display="LR2" xr:uid="{463664B2-E9C9-4392-BA1A-7272957062F0}"/>
    <hyperlink ref="B23:C23" location="'LR3'!A1" display="LR3" xr:uid="{E105A2C9-3F3D-4AD3-9FC4-9F0AFD4E154F}"/>
    <hyperlink ref="B24:C24" location="'LIQ1'!A1" display="LIQ1" xr:uid="{7914C047-8461-4BC7-B1AA-6AE186AF4059}"/>
    <hyperlink ref="B25:C25" location="'LIQ2'!A1" display="LIQ2" xr:uid="{3542A223-5236-412D-984E-FAEF5B1EB897}"/>
    <hyperlink ref="B26:C26" location="'CR1'!A1" display="CR1" xr:uid="{C2E465CF-47C4-43C3-95E1-EB7B76DA30CF}"/>
    <hyperlink ref="B27:C27" location="'CR1-A'!A1" display="CR1-A" xr:uid="{D8C6FED9-026F-4687-A579-289A84663344}"/>
    <hyperlink ref="B28:C28" location="'CR2'!A1" display="CR2" xr:uid="{059CDDD8-13AD-4382-ACF3-7065570710E1}"/>
    <hyperlink ref="B29:C29" location="CR2a!A1" display="CR2a" xr:uid="{7DAA8007-EF0C-4BC8-A7C6-CFA71F15CD31}"/>
    <hyperlink ref="B30:C30" location="'CQ1'!A1" display="CQ1" xr:uid="{0BCAC43F-21A7-41ED-A5E9-F3611C1DEC3B}"/>
    <hyperlink ref="B31:C31" location="'CQ2'!A1" display="CQ2" xr:uid="{105D88D1-6DD9-42D3-9A69-027182C41CDB}"/>
    <hyperlink ref="B32:C32" location="'CQ3'!A1" display="CQ3" xr:uid="{76190DAE-6069-42E3-BC76-E3DCCF538A29}"/>
    <hyperlink ref="B33:C33" location="'CQ4'!A1" display="CQ4" xr:uid="{29E81363-2711-418E-BFCF-64ACFC1D8D1D}"/>
    <hyperlink ref="B34:C34" location="'CQ5'!A1" display="CQ5" xr:uid="{1B95AE91-BB5F-421C-9321-6EB3783B5252}"/>
    <hyperlink ref="B35:C35" location="'CQ6'!A1" display="CQ6" xr:uid="{D8FA58B2-AAC5-41BD-A5C5-F28AFB78401B}"/>
    <hyperlink ref="B36:C36" location="'CQ7'!A1" display="CQ7" xr:uid="{9F748756-893F-45E6-8A1A-35971B11817F}"/>
    <hyperlink ref="B37:C37" location="'CQ8'!A1" display="CQ8" xr:uid="{CF608165-7D9A-4598-A7E0-5075EE8D6E03}"/>
    <hyperlink ref="B38:C38" location="'CR3'!A1" display="CR3" xr:uid="{C75B4428-F67C-4A2C-90A7-8D6CC37F761C}"/>
    <hyperlink ref="B39:C39" location="'CR4'!A1" display="CR4" xr:uid="{4FA08A47-7C65-4AC1-94B9-E3DC9D6CB1E4}"/>
    <hyperlink ref="B40:C40" location="'CR5'!A1" display="CR5" xr:uid="{9D6AF1FB-ACCD-4DB6-96D4-6EFBA16069E0}"/>
    <hyperlink ref="B41:C41" location="'CR6'!A1" display="CR6" xr:uid="{D91200B3-69E1-4240-9774-54A2F46443E8}"/>
    <hyperlink ref="B42:C42" location="'CR6-A'!A1" display="CR6-A" xr:uid="{B1011A70-74E5-4B1D-9C50-6281F0A7FC30}"/>
    <hyperlink ref="B43:C43" location="'CR7'!A1" display="CR7" xr:uid="{C6FF1B6D-3C6D-46F3-B3EA-9F431BF9664D}"/>
    <hyperlink ref="B44:C44" location="'CR7-A'!A1" display="CR7-A" xr:uid="{79D84578-18B5-46F8-B25A-A99877556566}"/>
    <hyperlink ref="B45:C45" location="'CR8'!A1" display="CR8" xr:uid="{82C87A42-3BC4-4BE4-9C83-2EC6A5C57902}"/>
    <hyperlink ref="B46:C46" location="'CR9'!A1" display="CR9" xr:uid="{53FC2276-41F3-420D-AAB9-33BEF1EEA41A}"/>
    <hyperlink ref="B47:C47" location="CR9.1!A1" display="CR9.1" xr:uid="{10CFF070-9AF3-4902-8842-F19EA75AA9D9}"/>
    <hyperlink ref="B48:C48" location="'CR10'!A1" display="CR10" xr:uid="{1F07BB73-0C42-44BE-B819-2EE875404E1C}"/>
    <hyperlink ref="B49:C49" location="'CCR1'!A1" display="CCR1" xr:uid="{74AB5C29-9947-46BF-9B5A-AFD006232A4C}"/>
    <hyperlink ref="B50:C50" location="'CCR2'!A1" display="CCR2" xr:uid="{CCB2D392-9835-4E11-B54A-7305415C38F0}"/>
    <hyperlink ref="B51:C51" location="'CCR3'!A1" display="CCR3" xr:uid="{FB9F1A01-1EB1-4E04-8EC7-ECD7A174C663}"/>
    <hyperlink ref="B52:C52" location="'CCR4'!A1" display="CCR4" xr:uid="{05789031-4AF4-4D7D-8282-160BA7A78774}"/>
    <hyperlink ref="B53:C53" location="'CCR5'!A1" display="CCR5" xr:uid="{DF3411B5-D5D8-48EF-B70C-674BC72E1E69}"/>
    <hyperlink ref="B54:C54" location="'CCR6'!A1" display="CCR6" xr:uid="{A1418D5E-83CC-4DE3-B85F-CC8C9EBC787A}"/>
    <hyperlink ref="B55:C55" location="'CCR7'!A1" display="CCR7" xr:uid="{0F8B1A04-AB0B-4E0D-B687-5C03DD62D862}"/>
    <hyperlink ref="B56:C56" location="'CCR8'!A1" display="CCR8" xr:uid="{22B7040A-AC48-47CF-A9E3-AA8A2D6A85F6}"/>
    <hyperlink ref="B57:C57" location="'SEC1'!A1" display="SEC1" xr:uid="{A3114EB4-0ECB-49C3-803A-C544D8EA9999}"/>
    <hyperlink ref="B58:C58" location="'SEC2'!A1" display="SEC2" xr:uid="{51D7B81D-0341-44FA-B9BA-A1557D33C931}"/>
    <hyperlink ref="B59:C59" location="'SEC3'!A1" display="SEC3" xr:uid="{62F75FBC-239C-4582-AE16-95EA8E353955}"/>
    <hyperlink ref="B60:C60" location="'SEC4'!A1" display="SEC4" xr:uid="{EB8C6E53-ADDD-4CFE-B8FA-891D41FFE7AE}"/>
    <hyperlink ref="B61:C61" location="'SEC5'!A1" display="SEC5" xr:uid="{04F2E695-7933-421D-B57F-6794036F1B67}"/>
    <hyperlink ref="B62:C62" location="'MR1'!A1" display="MR1" xr:uid="{253FDA03-6826-4BAC-A1D2-774C92E44A48}"/>
    <hyperlink ref="B63:C63" location="'MR2-A'!A1" display="MR2-A" xr:uid="{7A8F661A-1D2C-4ED1-9B58-95ACA99C9052}"/>
    <hyperlink ref="B64:C64" location="'MR2-B'!A1" display="MR2-B" xr:uid="{9ECB62E8-F60A-44E1-90D6-45A82895A933}"/>
    <hyperlink ref="B65:C65" location="'MR3'!A1" display="MR3" xr:uid="{D65CDC3C-D04C-4103-B0C5-EAB8FAC7F89F}"/>
    <hyperlink ref="B66:C66" location="'MR4'!A1" display="MR4" xr:uid="{33C97132-42EA-4841-9A5F-5BD7799248CD}"/>
    <hyperlink ref="B67:C67" location="'OR1'!A1" display="OR1" xr:uid="{3792F7C2-BB79-4B4D-8E28-980B3FB04899}"/>
    <hyperlink ref="B68:C68" location="'REM1'!A1" display="REM1" xr:uid="{AF34C126-F512-4529-8D7E-B6B05B3C0354}"/>
    <hyperlink ref="B69:C69" location="'REM2'!A1" display="REM2" xr:uid="{961C3162-B7D1-4D58-BCFD-21753B1806FD}"/>
    <hyperlink ref="B70:C70" location="'REM3'!A1" display="REM3" xr:uid="{F5F701E6-7F3A-4CE2-B969-D4C42F1F4678}"/>
    <hyperlink ref="B71:C71" location="'REM4'!A1" display="REM4" xr:uid="{6367FE7F-F287-4164-A0EF-5BE9D40D3523}"/>
    <hyperlink ref="B72:C72" location="'REM5'!A1" display="REM5" xr:uid="{0413DA3C-2223-484D-8AE3-7287860070F2}"/>
    <hyperlink ref="B73:C73" location="'AE1'!A1" display="AE1" xr:uid="{0AE789E5-49F1-4798-920B-F24B7C84857B}"/>
    <hyperlink ref="B74:C74" location="'AE2'!A1" display="AE2" xr:uid="{5D16E8A5-50A4-4C1C-B7D9-0C3BD143E589}"/>
    <hyperlink ref="B75:C75" location="'AE3'!A1" display="AE3" xr:uid="{18DE338C-1AFF-408B-AA53-1E3B6147F36A}"/>
  </hyperlinks>
  <pageMargins left="0.7" right="0.7" top="0.75" bottom="0.75" header="0.3" footer="0.3"/>
  <pageSetup paperSize="9" orientation="portrait" horizontalDpi="144" verticalDpi="14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40DE-1E64-4302-B065-CC743C983EB5}">
  <sheetPr codeName="Sheet29">
    <tabColor rgb="FF808080"/>
  </sheetPr>
  <dimension ref="B1:J27"/>
  <sheetViews>
    <sheetView showGridLines="0" zoomScale="80" zoomScaleNormal="80" workbookViewId="0"/>
  </sheetViews>
  <sheetFormatPr baseColWidth="10" defaultColWidth="9.140625" defaultRowHeight="12.75" x14ac:dyDescent="0.2"/>
  <cols>
    <col min="1" max="1" width="2.85546875" style="29" customWidth="1"/>
    <col min="2" max="2" width="9.140625" style="29"/>
    <col min="3" max="3" width="28.5703125" style="29" customWidth="1"/>
    <col min="4" max="10" width="21.42578125" style="29" customWidth="1"/>
    <col min="11" max="16384" width="9.140625" style="29"/>
  </cols>
  <sheetData>
    <row r="1" spans="2:10" ht="15" customHeight="1" x14ac:dyDescent="0.2">
      <c r="B1" s="230"/>
      <c r="C1" s="230"/>
      <c r="D1" s="230"/>
      <c r="E1" s="230"/>
      <c r="F1" s="230"/>
      <c r="G1" s="230"/>
      <c r="H1" s="230"/>
      <c r="I1" s="230"/>
      <c r="J1" s="230"/>
    </row>
    <row r="2" spans="2:10" ht="15" customHeight="1" x14ac:dyDescent="0.2">
      <c r="B2" s="124" t="s">
        <v>146</v>
      </c>
      <c r="C2" s="230"/>
      <c r="D2" s="230"/>
      <c r="E2" s="230"/>
      <c r="F2" s="230"/>
      <c r="G2" s="230"/>
      <c r="H2" s="230"/>
      <c r="I2" s="230"/>
      <c r="J2" s="230"/>
    </row>
    <row r="3" spans="2:10" ht="15" customHeight="1" x14ac:dyDescent="0.2">
      <c r="B3" s="230"/>
      <c r="C3" s="230"/>
      <c r="D3" s="230"/>
      <c r="E3" s="230"/>
      <c r="F3" s="230"/>
      <c r="G3" s="230"/>
      <c r="H3" s="230"/>
      <c r="I3" s="230"/>
      <c r="J3" s="230"/>
    </row>
    <row r="4" spans="2:10" ht="18.75" customHeight="1" x14ac:dyDescent="0.35">
      <c r="B4" s="35" t="s">
        <v>47</v>
      </c>
      <c r="C4" s="230"/>
      <c r="D4" s="230"/>
      <c r="E4" s="230"/>
      <c r="F4" s="230"/>
      <c r="G4" s="230"/>
      <c r="H4" s="230"/>
      <c r="I4" s="230"/>
      <c r="J4" s="230"/>
    </row>
    <row r="5" spans="2:10" ht="15" customHeight="1" x14ac:dyDescent="0.2">
      <c r="B5" s="230"/>
      <c r="C5" s="230"/>
      <c r="D5" s="230"/>
      <c r="E5" s="230"/>
      <c r="F5" s="230"/>
      <c r="G5" s="230"/>
      <c r="H5" s="230"/>
      <c r="I5" s="230"/>
      <c r="J5" s="230"/>
    </row>
    <row r="6" spans="2:10" ht="15" customHeight="1" x14ac:dyDescent="0.2">
      <c r="B6" s="230"/>
      <c r="C6" s="230"/>
      <c r="D6" s="230"/>
      <c r="E6" s="230"/>
      <c r="F6" s="230"/>
      <c r="G6" s="230"/>
      <c r="H6" s="230"/>
      <c r="I6" s="230"/>
      <c r="J6" s="230"/>
    </row>
    <row r="7" spans="2:10" ht="15" customHeight="1" x14ac:dyDescent="0.2">
      <c r="B7" s="276"/>
      <c r="C7" s="276"/>
      <c r="D7" s="232" t="s">
        <v>149</v>
      </c>
      <c r="E7" s="232" t="s">
        <v>150</v>
      </c>
      <c r="F7" s="232" t="s">
        <v>151</v>
      </c>
      <c r="G7" s="232" t="s">
        <v>253</v>
      </c>
      <c r="H7" s="232" t="s">
        <v>254</v>
      </c>
      <c r="I7" s="232" t="s">
        <v>998</v>
      </c>
      <c r="J7" s="244" t="s">
        <v>256</v>
      </c>
    </row>
    <row r="8" spans="2:10" ht="15" customHeight="1" x14ac:dyDescent="0.2">
      <c r="B8" s="276"/>
      <c r="C8" s="282"/>
      <c r="D8" s="803" t="s">
        <v>999</v>
      </c>
      <c r="E8" s="804"/>
      <c r="F8" s="804"/>
      <c r="G8" s="805"/>
      <c r="H8" s="806" t="s">
        <v>1000</v>
      </c>
      <c r="I8" s="787" t="s">
        <v>1001</v>
      </c>
      <c r="J8" s="800" t="s">
        <v>1002</v>
      </c>
    </row>
    <row r="9" spans="2:10" ht="22.5" customHeight="1" x14ac:dyDescent="0.2">
      <c r="B9" s="276"/>
      <c r="C9" s="282"/>
      <c r="D9" s="284"/>
      <c r="E9" s="803" t="s">
        <v>1003</v>
      </c>
      <c r="F9" s="805"/>
      <c r="G9" s="807" t="s">
        <v>1004</v>
      </c>
      <c r="H9" s="806"/>
      <c r="I9" s="787"/>
      <c r="J9" s="801"/>
    </row>
    <row r="10" spans="2:10" ht="22.5" customHeight="1" x14ac:dyDescent="0.2">
      <c r="B10" s="276"/>
      <c r="C10" s="282"/>
      <c r="D10" s="284"/>
      <c r="E10" s="808"/>
      <c r="F10" s="787" t="s">
        <v>964</v>
      </c>
      <c r="G10" s="807"/>
      <c r="H10" s="808"/>
      <c r="I10" s="787"/>
      <c r="J10" s="801"/>
    </row>
    <row r="11" spans="2:10" ht="22.5" customHeight="1" x14ac:dyDescent="0.2">
      <c r="B11" s="276"/>
      <c r="C11" s="283"/>
      <c r="D11" s="285"/>
      <c r="E11" s="808"/>
      <c r="F11" s="787"/>
      <c r="G11" s="807"/>
      <c r="H11" s="808"/>
      <c r="I11" s="787"/>
      <c r="J11" s="802"/>
    </row>
    <row r="12" spans="2:10" ht="22.5" customHeight="1" x14ac:dyDescent="0.2">
      <c r="B12" s="151" t="s">
        <v>660</v>
      </c>
      <c r="C12" s="144" t="s">
        <v>1005</v>
      </c>
      <c r="D12" s="204"/>
      <c r="E12" s="204"/>
      <c r="F12" s="204"/>
      <c r="G12" s="204"/>
      <c r="H12" s="204"/>
      <c r="I12" s="212"/>
      <c r="J12" s="204"/>
    </row>
    <row r="13" spans="2:10" ht="22.5" customHeight="1" x14ac:dyDescent="0.2">
      <c r="B13" s="145" t="s">
        <v>897</v>
      </c>
      <c r="C13" s="96" t="s">
        <v>1006</v>
      </c>
      <c r="D13" s="241"/>
      <c r="E13" s="241"/>
      <c r="F13" s="241"/>
      <c r="G13" s="241"/>
      <c r="H13" s="241"/>
      <c r="I13" s="286"/>
      <c r="J13" s="329"/>
    </row>
    <row r="14" spans="2:10" ht="22.5" customHeight="1" x14ac:dyDescent="0.2">
      <c r="B14" s="145" t="s">
        <v>899</v>
      </c>
      <c r="C14" s="96" t="s">
        <v>1007</v>
      </c>
      <c r="D14" s="241"/>
      <c r="E14" s="241"/>
      <c r="F14" s="241"/>
      <c r="G14" s="241"/>
      <c r="H14" s="241"/>
      <c r="I14" s="286"/>
      <c r="J14" s="329"/>
    </row>
    <row r="15" spans="2:10" ht="22.5" customHeight="1" x14ac:dyDescent="0.2">
      <c r="B15" s="145" t="s">
        <v>901</v>
      </c>
      <c r="C15" s="96" t="s">
        <v>1008</v>
      </c>
      <c r="D15" s="241"/>
      <c r="E15" s="241"/>
      <c r="F15" s="241"/>
      <c r="G15" s="241"/>
      <c r="H15" s="241"/>
      <c r="I15" s="286"/>
      <c r="J15" s="329"/>
    </row>
    <row r="16" spans="2:10" ht="22.5" customHeight="1" x14ac:dyDescent="0.2">
      <c r="B16" s="145" t="s">
        <v>903</v>
      </c>
      <c r="C16" s="96" t="s">
        <v>1009</v>
      </c>
      <c r="D16" s="241"/>
      <c r="E16" s="241"/>
      <c r="F16" s="241"/>
      <c r="G16" s="241"/>
      <c r="H16" s="241"/>
      <c r="I16" s="286"/>
      <c r="J16" s="329"/>
    </row>
    <row r="17" spans="2:10" ht="22.5" customHeight="1" x14ac:dyDescent="0.2">
      <c r="B17" s="145" t="s">
        <v>905</v>
      </c>
      <c r="C17" s="96" t="s">
        <v>1010</v>
      </c>
      <c r="D17" s="241"/>
      <c r="E17" s="241"/>
      <c r="F17" s="241"/>
      <c r="G17" s="241"/>
      <c r="H17" s="241"/>
      <c r="I17" s="286"/>
      <c r="J17" s="329"/>
    </row>
    <row r="18" spans="2:10" ht="22.5" customHeight="1" x14ac:dyDescent="0.2">
      <c r="B18" s="145" t="s">
        <v>907</v>
      </c>
      <c r="C18" s="96" t="s">
        <v>1011</v>
      </c>
      <c r="D18" s="241"/>
      <c r="E18" s="241"/>
      <c r="F18" s="241"/>
      <c r="G18" s="241"/>
      <c r="H18" s="241"/>
      <c r="I18" s="286"/>
      <c r="J18" s="329"/>
    </row>
    <row r="19" spans="2:10" ht="22.5" customHeight="1" x14ac:dyDescent="0.2">
      <c r="B19" s="192" t="s">
        <v>909</v>
      </c>
      <c r="C19" s="144" t="s">
        <v>919</v>
      </c>
      <c r="D19" s="203"/>
      <c r="E19" s="203"/>
      <c r="F19" s="203"/>
      <c r="G19" s="212"/>
      <c r="H19" s="212"/>
      <c r="I19" s="152"/>
      <c r="J19" s="327"/>
    </row>
    <row r="20" spans="2:10" ht="22.5" customHeight="1" x14ac:dyDescent="0.2">
      <c r="B20" s="279" t="s">
        <v>911</v>
      </c>
      <c r="C20" s="96" t="s">
        <v>1006</v>
      </c>
      <c r="D20" s="242"/>
      <c r="E20" s="242"/>
      <c r="F20" s="242"/>
      <c r="G20" s="286"/>
      <c r="H20" s="286"/>
      <c r="I20" s="241"/>
      <c r="J20" s="327"/>
    </row>
    <row r="21" spans="2:10" ht="22.5" customHeight="1" x14ac:dyDescent="0.2">
      <c r="B21" s="145" t="s">
        <v>913</v>
      </c>
      <c r="C21" s="96" t="s">
        <v>1007</v>
      </c>
      <c r="D21" s="242"/>
      <c r="E21" s="242"/>
      <c r="F21" s="242"/>
      <c r="G21" s="286"/>
      <c r="H21" s="286"/>
      <c r="I21" s="241"/>
      <c r="J21" s="327"/>
    </row>
    <row r="22" spans="2:10" ht="22.5" customHeight="1" x14ac:dyDescent="0.2">
      <c r="B22" s="145" t="s">
        <v>914</v>
      </c>
      <c r="C22" s="96" t="s">
        <v>1008</v>
      </c>
      <c r="D22" s="242"/>
      <c r="E22" s="242"/>
      <c r="F22" s="242"/>
      <c r="G22" s="286"/>
      <c r="H22" s="286"/>
      <c r="I22" s="241"/>
      <c r="J22" s="327"/>
    </row>
    <row r="23" spans="2:10" ht="22.5" customHeight="1" x14ac:dyDescent="0.2">
      <c r="B23" s="145" t="s">
        <v>915</v>
      </c>
      <c r="C23" s="96" t="s">
        <v>1009</v>
      </c>
      <c r="D23" s="242"/>
      <c r="E23" s="242"/>
      <c r="F23" s="242"/>
      <c r="G23" s="286"/>
      <c r="H23" s="286"/>
      <c r="I23" s="241"/>
      <c r="J23" s="327"/>
    </row>
    <row r="24" spans="2:10" ht="22.5" customHeight="1" x14ac:dyDescent="0.2">
      <c r="B24" s="145" t="s">
        <v>916</v>
      </c>
      <c r="C24" s="96" t="s">
        <v>1010</v>
      </c>
      <c r="D24" s="242"/>
      <c r="E24" s="242"/>
      <c r="F24" s="242"/>
      <c r="G24" s="286"/>
      <c r="H24" s="286"/>
      <c r="I24" s="241"/>
      <c r="J24" s="327"/>
    </row>
    <row r="25" spans="2:10" ht="22.5" customHeight="1" x14ac:dyDescent="0.2">
      <c r="B25" s="145" t="s">
        <v>917</v>
      </c>
      <c r="C25" s="96" t="s">
        <v>1011</v>
      </c>
      <c r="D25" s="242"/>
      <c r="E25" s="242"/>
      <c r="F25" s="242"/>
      <c r="G25" s="286"/>
      <c r="H25" s="286"/>
      <c r="I25" s="241"/>
      <c r="J25" s="327"/>
    </row>
    <row r="26" spans="2:10" ht="22.5" customHeight="1" x14ac:dyDescent="0.2">
      <c r="B26" s="151" t="s">
        <v>918</v>
      </c>
      <c r="C26" s="213" t="s">
        <v>185</v>
      </c>
      <c r="D26" s="172"/>
      <c r="E26" s="172"/>
      <c r="F26" s="172"/>
      <c r="G26" s="213"/>
      <c r="H26" s="213"/>
      <c r="I26" s="213"/>
      <c r="J26" s="328"/>
    </row>
    <row r="27" spans="2:10" ht="22.5" customHeight="1" x14ac:dyDescent="0.2">
      <c r="B27" s="230"/>
      <c r="C27" s="230"/>
      <c r="D27" s="230"/>
      <c r="E27" s="230"/>
      <c r="F27" s="230"/>
      <c r="G27" s="230"/>
      <c r="H27" s="230"/>
      <c r="I27" s="230"/>
      <c r="J27" s="230"/>
    </row>
  </sheetData>
  <mergeCells count="9">
    <mergeCell ref="J8:J11"/>
    <mergeCell ref="D8:G8"/>
    <mergeCell ref="H8:H9"/>
    <mergeCell ref="I8:I11"/>
    <mergeCell ref="E9:F9"/>
    <mergeCell ref="G9:G11"/>
    <mergeCell ref="E10:E11"/>
    <mergeCell ref="F10:F11"/>
    <mergeCell ref="H10:H11"/>
  </mergeCells>
  <hyperlinks>
    <hyperlink ref="B2" location="Contents!A1" display="Back to contents page" xr:uid="{D6BA8D7F-75F4-4A1B-B844-F82CAC26835D}"/>
  </hyperlinks>
  <pageMargins left="0.7" right="0.7" top="0.75" bottom="0.75" header="0.3" footer="0.3"/>
  <pageSetup paperSize="9" orientation="portrait" horizontalDpi="144" verticalDpi="144" r:id="rId1"/>
  <ignoredErrors>
    <ignoredError sqref="B12:B26"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3AF0E-23FD-4C47-836D-AC15A68874DD}">
  <sheetPr codeName="Sheet30"/>
  <dimension ref="B1:I42"/>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57.140625" style="333" customWidth="1"/>
    <col min="4" max="9" width="14.28515625" style="333" customWidth="1"/>
    <col min="10" max="16384" width="9.140625" style="333"/>
  </cols>
  <sheetData>
    <row r="1" spans="2:9" ht="15" customHeight="1" x14ac:dyDescent="0.2">
      <c r="B1" s="332"/>
      <c r="C1" s="332"/>
      <c r="D1" s="332"/>
      <c r="E1" s="332"/>
      <c r="F1" s="332"/>
      <c r="G1" s="332"/>
      <c r="H1" s="332"/>
      <c r="I1" s="332"/>
    </row>
    <row r="2" spans="2:9" ht="15" customHeight="1" x14ac:dyDescent="0.2">
      <c r="B2" s="200" t="s">
        <v>146</v>
      </c>
      <c r="C2" s="332"/>
      <c r="D2" s="332"/>
      <c r="E2" s="332"/>
      <c r="F2" s="332"/>
      <c r="G2" s="332"/>
      <c r="H2" s="332"/>
      <c r="I2" s="332"/>
    </row>
    <row r="3" spans="2:9" ht="15" customHeight="1" x14ac:dyDescent="0.2">
      <c r="B3" s="332"/>
      <c r="C3" s="332"/>
      <c r="D3" s="332"/>
      <c r="E3" s="332"/>
      <c r="F3" s="332"/>
      <c r="G3" s="332"/>
      <c r="H3" s="332"/>
      <c r="I3" s="332"/>
    </row>
    <row r="4" spans="2:9" ht="18.75" customHeight="1" x14ac:dyDescent="0.35">
      <c r="B4" s="4" t="s">
        <v>1012</v>
      </c>
      <c r="C4" s="332"/>
      <c r="D4" s="332"/>
      <c r="E4" s="332"/>
      <c r="F4" s="332"/>
      <c r="G4" s="332"/>
      <c r="H4" s="332"/>
      <c r="I4" s="332"/>
    </row>
    <row r="5" spans="2:9" ht="15" customHeight="1" x14ac:dyDescent="0.2">
      <c r="B5" s="332"/>
      <c r="C5" s="332"/>
      <c r="D5" s="332"/>
      <c r="E5" s="332"/>
      <c r="F5" s="332"/>
      <c r="G5" s="332"/>
      <c r="H5" s="332"/>
      <c r="I5" s="332"/>
    </row>
    <row r="6" spans="2:9" ht="15" customHeight="1" x14ac:dyDescent="0.2">
      <c r="B6" s="332"/>
      <c r="C6" s="332"/>
      <c r="D6" s="332"/>
      <c r="E6" s="332"/>
      <c r="F6" s="332"/>
      <c r="G6" s="332"/>
      <c r="H6" s="332"/>
      <c r="I6" s="332"/>
    </row>
    <row r="7" spans="2:9" ht="15" customHeight="1" x14ac:dyDescent="0.2">
      <c r="B7" s="516"/>
      <c r="C7" s="516"/>
      <c r="D7" s="389" t="s">
        <v>149</v>
      </c>
      <c r="E7" s="389" t="s">
        <v>150</v>
      </c>
      <c r="F7" s="389" t="s">
        <v>151</v>
      </c>
      <c r="G7" s="389" t="s">
        <v>253</v>
      </c>
      <c r="H7" s="389" t="s">
        <v>254</v>
      </c>
      <c r="I7" s="389" t="s">
        <v>255</v>
      </c>
    </row>
    <row r="8" spans="2:9" ht="15" customHeight="1" x14ac:dyDescent="0.2">
      <c r="B8" s="516"/>
      <c r="C8" s="567"/>
      <c r="D8" s="792" t="s">
        <v>1013</v>
      </c>
      <c r="E8" s="792"/>
      <c r="F8" s="792"/>
      <c r="G8" s="792"/>
      <c r="H8" s="717" t="s">
        <v>1000</v>
      </c>
      <c r="I8" s="717" t="s">
        <v>1002</v>
      </c>
    </row>
    <row r="9" spans="2:9" ht="51" customHeight="1" x14ac:dyDescent="0.2">
      <c r="B9" s="516"/>
      <c r="C9" s="567"/>
      <c r="D9" s="573"/>
      <c r="E9" s="793" t="s">
        <v>1003</v>
      </c>
      <c r="F9" s="795"/>
      <c r="G9" s="723" t="s">
        <v>1014</v>
      </c>
      <c r="H9" s="717"/>
      <c r="I9" s="717"/>
    </row>
    <row r="10" spans="2:9" x14ac:dyDescent="0.2">
      <c r="B10" s="516"/>
      <c r="C10" s="567"/>
      <c r="D10" s="574"/>
      <c r="E10" s="809"/>
      <c r="F10" s="717" t="s">
        <v>964</v>
      </c>
      <c r="G10" s="790"/>
      <c r="H10" s="717"/>
      <c r="I10" s="717"/>
    </row>
    <row r="11" spans="2:9" x14ac:dyDescent="0.2">
      <c r="B11" s="516"/>
      <c r="C11" s="568"/>
      <c r="D11" s="518"/>
      <c r="E11" s="809"/>
      <c r="F11" s="717"/>
      <c r="G11" s="724"/>
      <c r="H11" s="717"/>
      <c r="I11" s="717"/>
    </row>
    <row r="12" spans="2:9" ht="22.5" customHeight="1" x14ac:dyDescent="0.2">
      <c r="B12" s="521" t="s">
        <v>660</v>
      </c>
      <c r="C12" s="379" t="s">
        <v>1015</v>
      </c>
      <c r="D12" s="522">
        <v>7239</v>
      </c>
      <c r="E12" s="524">
        <v>1</v>
      </c>
      <c r="F12" s="524" t="s">
        <v>271</v>
      </c>
      <c r="G12" s="523">
        <v>7239</v>
      </c>
      <c r="H12" s="524">
        <v>-40</v>
      </c>
      <c r="I12" s="524" t="s">
        <v>271</v>
      </c>
    </row>
    <row r="13" spans="2:9" ht="22.5" customHeight="1" x14ac:dyDescent="0.2">
      <c r="B13" s="575" t="s">
        <v>897</v>
      </c>
      <c r="C13" s="379" t="s">
        <v>1016</v>
      </c>
      <c r="D13" s="531">
        <v>48</v>
      </c>
      <c r="E13" s="529" t="s">
        <v>271</v>
      </c>
      <c r="F13" s="529" t="s">
        <v>271</v>
      </c>
      <c r="G13" s="529">
        <v>48</v>
      </c>
      <c r="H13" s="529">
        <v>0</v>
      </c>
      <c r="I13" s="529" t="s">
        <v>271</v>
      </c>
    </row>
    <row r="14" spans="2:9" ht="22.5" customHeight="1" x14ac:dyDescent="0.2">
      <c r="B14" s="575" t="s">
        <v>899</v>
      </c>
      <c r="C14" s="379" t="s">
        <v>1017</v>
      </c>
      <c r="D14" s="536">
        <v>1951</v>
      </c>
      <c r="E14" s="529">
        <v>436</v>
      </c>
      <c r="F14" s="529" t="s">
        <v>271</v>
      </c>
      <c r="G14" s="535">
        <v>1947</v>
      </c>
      <c r="H14" s="529">
        <v>-67</v>
      </c>
      <c r="I14" s="529" t="s">
        <v>271</v>
      </c>
    </row>
    <row r="15" spans="2:9" ht="22.5" customHeight="1" x14ac:dyDescent="0.2">
      <c r="B15" s="575" t="s">
        <v>901</v>
      </c>
      <c r="C15" s="379" t="s">
        <v>1018</v>
      </c>
      <c r="D15" s="536">
        <v>1325</v>
      </c>
      <c r="E15" s="529" t="s">
        <v>271</v>
      </c>
      <c r="F15" s="529" t="s">
        <v>271</v>
      </c>
      <c r="G15" s="535">
        <v>1325</v>
      </c>
      <c r="H15" s="529">
        <v>-3</v>
      </c>
      <c r="I15" s="529" t="s">
        <v>271</v>
      </c>
    </row>
    <row r="16" spans="2:9" ht="22.5" customHeight="1" x14ac:dyDescent="0.2">
      <c r="B16" s="575" t="s">
        <v>903</v>
      </c>
      <c r="C16" s="379" t="s">
        <v>1019</v>
      </c>
      <c r="D16" s="531">
        <v>242</v>
      </c>
      <c r="E16" s="529">
        <v>0</v>
      </c>
      <c r="F16" s="529" t="s">
        <v>271</v>
      </c>
      <c r="G16" s="529">
        <v>242</v>
      </c>
      <c r="H16" s="529">
        <v>-1</v>
      </c>
      <c r="I16" s="529" t="s">
        <v>271</v>
      </c>
    </row>
    <row r="17" spans="2:9" ht="22.5" customHeight="1" x14ac:dyDescent="0.2">
      <c r="B17" s="575" t="s">
        <v>905</v>
      </c>
      <c r="C17" s="379" t="s">
        <v>1020</v>
      </c>
      <c r="D17" s="536">
        <v>2834</v>
      </c>
      <c r="E17" s="529">
        <v>83</v>
      </c>
      <c r="F17" s="529" t="s">
        <v>271</v>
      </c>
      <c r="G17" s="535">
        <v>2834</v>
      </c>
      <c r="H17" s="529">
        <v>-53</v>
      </c>
      <c r="I17" s="529" t="s">
        <v>271</v>
      </c>
    </row>
    <row r="18" spans="2:9" ht="22.5" customHeight="1" x14ac:dyDescent="0.2">
      <c r="B18" s="575" t="s">
        <v>907</v>
      </c>
      <c r="C18" s="379" t="s">
        <v>1021</v>
      </c>
      <c r="D18" s="536">
        <v>1388</v>
      </c>
      <c r="E18" s="529">
        <v>14</v>
      </c>
      <c r="F18" s="529" t="s">
        <v>271</v>
      </c>
      <c r="G18" s="535">
        <v>1388</v>
      </c>
      <c r="H18" s="529">
        <v>-31</v>
      </c>
      <c r="I18" s="529" t="s">
        <v>271</v>
      </c>
    </row>
    <row r="19" spans="2:9" ht="22.5" customHeight="1" x14ac:dyDescent="0.2">
      <c r="B19" s="575" t="s">
        <v>909</v>
      </c>
      <c r="C19" s="379" t="s">
        <v>1022</v>
      </c>
      <c r="D19" s="536">
        <v>2853</v>
      </c>
      <c r="E19" s="529">
        <v>14</v>
      </c>
      <c r="F19" s="529" t="s">
        <v>271</v>
      </c>
      <c r="G19" s="535">
        <v>2853</v>
      </c>
      <c r="H19" s="529">
        <v>-34</v>
      </c>
      <c r="I19" s="529" t="s">
        <v>271</v>
      </c>
    </row>
    <row r="20" spans="2:9" ht="22.5" customHeight="1" x14ac:dyDescent="0.2">
      <c r="B20" s="521" t="s">
        <v>911</v>
      </c>
      <c r="C20" s="379" t="s">
        <v>1023</v>
      </c>
      <c r="D20" s="531">
        <v>669</v>
      </c>
      <c r="E20" s="529">
        <v>2</v>
      </c>
      <c r="F20" s="529" t="s">
        <v>271</v>
      </c>
      <c r="G20" s="529">
        <v>669</v>
      </c>
      <c r="H20" s="529">
        <v>-15</v>
      </c>
      <c r="I20" s="529" t="s">
        <v>271</v>
      </c>
    </row>
    <row r="21" spans="2:9" ht="22.5" customHeight="1" x14ac:dyDescent="0.2">
      <c r="B21" s="575" t="s">
        <v>913</v>
      </c>
      <c r="C21" s="379" t="s">
        <v>1024</v>
      </c>
      <c r="D21" s="531">
        <v>60</v>
      </c>
      <c r="E21" s="529">
        <v>0</v>
      </c>
      <c r="F21" s="529" t="s">
        <v>271</v>
      </c>
      <c r="G21" s="529">
        <v>60</v>
      </c>
      <c r="H21" s="529">
        <v>0</v>
      </c>
      <c r="I21" s="529" t="s">
        <v>271</v>
      </c>
    </row>
    <row r="22" spans="2:9" ht="22.5" customHeight="1" x14ac:dyDescent="0.2">
      <c r="B22" s="575" t="s">
        <v>914</v>
      </c>
      <c r="C22" s="379" t="s">
        <v>1025</v>
      </c>
      <c r="D22" s="531">
        <v>220</v>
      </c>
      <c r="E22" s="529">
        <v>0</v>
      </c>
      <c r="F22" s="529" t="s">
        <v>271</v>
      </c>
      <c r="G22" s="529">
        <v>220</v>
      </c>
      <c r="H22" s="529">
        <v>-4</v>
      </c>
      <c r="I22" s="529" t="s">
        <v>271</v>
      </c>
    </row>
    <row r="23" spans="2:9" ht="22.5" customHeight="1" x14ac:dyDescent="0.2">
      <c r="B23" s="575" t="s">
        <v>915</v>
      </c>
      <c r="C23" s="379" t="s">
        <v>1026</v>
      </c>
      <c r="D23" s="536">
        <v>13765</v>
      </c>
      <c r="E23" s="529">
        <v>87</v>
      </c>
      <c r="F23" s="529">
        <v>15</v>
      </c>
      <c r="G23" s="535">
        <v>13749</v>
      </c>
      <c r="H23" s="529">
        <v>-321</v>
      </c>
      <c r="I23" s="529" t="s">
        <v>271</v>
      </c>
    </row>
    <row r="24" spans="2:9" ht="22.5" customHeight="1" x14ac:dyDescent="0.2">
      <c r="B24" s="575" t="s">
        <v>916</v>
      </c>
      <c r="C24" s="379" t="s">
        <v>1027</v>
      </c>
      <c r="D24" s="531">
        <v>660</v>
      </c>
      <c r="E24" s="529">
        <v>2</v>
      </c>
      <c r="F24" s="529" t="s">
        <v>271</v>
      </c>
      <c r="G24" s="529">
        <v>660</v>
      </c>
      <c r="H24" s="529">
        <v>-6</v>
      </c>
      <c r="I24" s="529" t="s">
        <v>271</v>
      </c>
    </row>
    <row r="25" spans="2:9" ht="22.5" customHeight="1" x14ac:dyDescent="0.2">
      <c r="B25" s="575" t="s">
        <v>917</v>
      </c>
      <c r="C25" s="379" t="s">
        <v>1028</v>
      </c>
      <c r="D25" s="531">
        <v>766</v>
      </c>
      <c r="E25" s="529">
        <v>48</v>
      </c>
      <c r="F25" s="529" t="s">
        <v>271</v>
      </c>
      <c r="G25" s="529">
        <v>766</v>
      </c>
      <c r="H25" s="529">
        <v>-13</v>
      </c>
      <c r="I25" s="529" t="s">
        <v>271</v>
      </c>
    </row>
    <row r="26" spans="2:9" ht="22.5" customHeight="1" x14ac:dyDescent="0.2">
      <c r="B26" s="521" t="s">
        <v>918</v>
      </c>
      <c r="C26" s="379" t="s">
        <v>1029</v>
      </c>
      <c r="D26" s="531" t="s">
        <v>271</v>
      </c>
      <c r="E26" s="529" t="s">
        <v>271</v>
      </c>
      <c r="F26" s="529" t="s">
        <v>271</v>
      </c>
      <c r="G26" s="529" t="s">
        <v>271</v>
      </c>
      <c r="H26" s="529"/>
      <c r="I26" s="529" t="s">
        <v>271</v>
      </c>
    </row>
    <row r="27" spans="2:9" ht="22.5" customHeight="1" x14ac:dyDescent="0.2">
      <c r="B27" s="575" t="s">
        <v>920</v>
      </c>
      <c r="C27" s="379" t="s">
        <v>1030</v>
      </c>
      <c r="D27" s="531">
        <v>35</v>
      </c>
      <c r="E27" s="529">
        <v>0</v>
      </c>
      <c r="F27" s="529" t="s">
        <v>271</v>
      </c>
      <c r="G27" s="529">
        <v>35</v>
      </c>
      <c r="H27" s="529">
        <v>0</v>
      </c>
      <c r="I27" s="529" t="s">
        <v>271</v>
      </c>
    </row>
    <row r="28" spans="2:9" ht="22.5" customHeight="1" x14ac:dyDescent="0.2">
      <c r="B28" s="575" t="s">
        <v>921</v>
      </c>
      <c r="C28" s="379" t="s">
        <v>1031</v>
      </c>
      <c r="D28" s="531">
        <v>6</v>
      </c>
      <c r="E28" s="529" t="s">
        <v>271</v>
      </c>
      <c r="F28" s="529" t="s">
        <v>271</v>
      </c>
      <c r="G28" s="529">
        <v>6</v>
      </c>
      <c r="H28" s="529"/>
      <c r="I28" s="529" t="s">
        <v>271</v>
      </c>
    </row>
    <row r="29" spans="2:9" ht="22.5" customHeight="1" x14ac:dyDescent="0.2">
      <c r="B29" s="575" t="s">
        <v>922</v>
      </c>
      <c r="C29" s="379" t="s">
        <v>1032</v>
      </c>
      <c r="D29" s="531">
        <v>256</v>
      </c>
      <c r="E29" s="529">
        <v>3</v>
      </c>
      <c r="F29" s="529" t="s">
        <v>271</v>
      </c>
      <c r="G29" s="529">
        <v>256</v>
      </c>
      <c r="H29" s="529">
        <v>-3</v>
      </c>
      <c r="I29" s="529" t="s">
        <v>271</v>
      </c>
    </row>
    <row r="30" spans="2:9" ht="22.5" customHeight="1" x14ac:dyDescent="0.2">
      <c r="B30" s="575" t="s">
        <v>923</v>
      </c>
      <c r="C30" s="379" t="s">
        <v>1033</v>
      </c>
      <c r="D30" s="531">
        <v>706</v>
      </c>
      <c r="E30" s="529">
        <v>0</v>
      </c>
      <c r="F30" s="529" t="s">
        <v>271</v>
      </c>
      <c r="G30" s="529">
        <v>706</v>
      </c>
      <c r="H30" s="529">
        <v>-44</v>
      </c>
      <c r="I30" s="529" t="s">
        <v>271</v>
      </c>
    </row>
    <row r="31" spans="2:9" ht="22.5" customHeight="1" x14ac:dyDescent="0.2">
      <c r="B31" s="576" t="s">
        <v>924</v>
      </c>
      <c r="C31" s="540" t="s">
        <v>185</v>
      </c>
      <c r="D31" s="577">
        <v>35021</v>
      </c>
      <c r="E31" s="578">
        <v>689</v>
      </c>
      <c r="F31" s="578">
        <v>15</v>
      </c>
      <c r="G31" s="579">
        <v>35002</v>
      </c>
      <c r="H31" s="578">
        <v>-636</v>
      </c>
      <c r="I31" s="578" t="s">
        <v>271</v>
      </c>
    </row>
    <row r="32" spans="2:9" ht="22.5" customHeight="1" x14ac:dyDescent="0.2">
      <c r="B32" s="332"/>
      <c r="C32" s="332"/>
      <c r="D32" s="332"/>
      <c r="E32" s="332"/>
      <c r="F32" s="332"/>
      <c r="G32" s="332"/>
      <c r="H32" s="332"/>
      <c r="I32" s="332"/>
    </row>
    <row r="42" spans="2:2" x14ac:dyDescent="0.2">
      <c r="B42" s="332"/>
    </row>
  </sheetData>
  <sheetProtection algorithmName="SHA-512" hashValue="gFK79P25cIFXZMwXVSzrF1nJMUHAfPazNHWdFExs6yuSV03/NzH9PMsHcnFhtvmNy9AJ4IKUjq5n26RuJ/YIdg==" saltValue="fpYx3OvLwoeI997lXDzHdg==" spinCount="100000" sheet="1" objects="1" scenarios="1"/>
  <mergeCells count="7">
    <mergeCell ref="D8:G8"/>
    <mergeCell ref="H8:H11"/>
    <mergeCell ref="I8:I11"/>
    <mergeCell ref="E9:F9"/>
    <mergeCell ref="E10:E11"/>
    <mergeCell ref="F10:F11"/>
    <mergeCell ref="G9:G11"/>
  </mergeCells>
  <hyperlinks>
    <hyperlink ref="B2" location="Contents!A1" display="Back to contents page" xr:uid="{10A042A6-52B2-4613-86D4-034D045BC39B}"/>
  </hyperlinks>
  <pageMargins left="0.7" right="0.7" top="0.75" bottom="0.75" header="0.3" footer="0.3"/>
  <pageSetup paperSize="9" orientation="portrait" horizontalDpi="144" verticalDpi="144" r:id="rId1"/>
  <ignoredErrors>
    <ignoredError sqref="B12:B31"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712D8-B429-4CD4-9B5E-55DD206EDF5A}">
  <sheetPr codeName="Sheet31"/>
  <dimension ref="B1:O26"/>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15" width="14.28515625" style="29" customWidth="1"/>
    <col min="16" max="16384" width="9.140625" style="29"/>
  </cols>
  <sheetData>
    <row r="1" spans="2:15" ht="15" customHeight="1" x14ac:dyDescent="0.2">
      <c r="B1" s="230"/>
      <c r="C1" s="230"/>
      <c r="D1" s="230"/>
      <c r="E1" s="230"/>
      <c r="F1" s="230"/>
      <c r="G1" s="230"/>
      <c r="H1" s="230"/>
      <c r="I1" s="230"/>
      <c r="J1" s="230"/>
      <c r="K1" s="230"/>
      <c r="L1" s="230"/>
      <c r="M1" s="230"/>
      <c r="N1" s="230"/>
      <c r="O1" s="230"/>
    </row>
    <row r="2" spans="2:15" ht="15" customHeight="1" x14ac:dyDescent="0.2">
      <c r="B2" s="124" t="s">
        <v>146</v>
      </c>
      <c r="C2" s="230"/>
      <c r="D2" s="230"/>
      <c r="E2" s="230"/>
      <c r="F2" s="230"/>
      <c r="G2" s="230"/>
      <c r="H2" s="230"/>
      <c r="I2" s="230"/>
      <c r="J2" s="230"/>
      <c r="K2" s="230"/>
      <c r="L2" s="230"/>
      <c r="M2" s="230"/>
      <c r="N2" s="230"/>
      <c r="O2" s="230"/>
    </row>
    <row r="3" spans="2:15" ht="15" customHeight="1" x14ac:dyDescent="0.2">
      <c r="B3" s="230"/>
      <c r="C3" s="230"/>
      <c r="D3" s="230"/>
      <c r="E3" s="230"/>
      <c r="F3" s="230"/>
      <c r="G3" s="230"/>
      <c r="H3" s="230"/>
      <c r="I3" s="230"/>
      <c r="J3" s="230"/>
      <c r="K3" s="230"/>
      <c r="L3" s="230"/>
      <c r="M3" s="230"/>
      <c r="N3" s="230"/>
      <c r="O3" s="230"/>
    </row>
    <row r="4" spans="2:15" ht="18.75" customHeight="1" x14ac:dyDescent="0.35">
      <c r="B4" s="35" t="s">
        <v>1034</v>
      </c>
      <c r="C4" s="230"/>
      <c r="D4" s="230"/>
      <c r="E4" s="230"/>
      <c r="F4" s="230"/>
      <c r="G4" s="230"/>
      <c r="H4" s="230"/>
      <c r="I4" s="230"/>
      <c r="J4" s="230"/>
      <c r="K4" s="230"/>
      <c r="L4" s="230"/>
      <c r="M4" s="230"/>
      <c r="N4" s="230"/>
      <c r="O4" s="230"/>
    </row>
    <row r="5" spans="2:15" ht="15" customHeight="1" x14ac:dyDescent="0.2">
      <c r="B5" s="230"/>
      <c r="C5" s="230"/>
      <c r="D5" s="230"/>
      <c r="E5" s="230"/>
      <c r="F5" s="230"/>
      <c r="G5" s="230"/>
      <c r="H5" s="230"/>
      <c r="I5" s="230"/>
      <c r="J5" s="230"/>
      <c r="K5" s="230"/>
      <c r="L5" s="230"/>
      <c r="M5" s="230"/>
      <c r="N5" s="230"/>
      <c r="O5" s="230"/>
    </row>
    <row r="6" spans="2:15" ht="15" customHeight="1" x14ac:dyDescent="0.2">
      <c r="B6" s="230"/>
      <c r="C6" s="230"/>
      <c r="D6" s="230"/>
      <c r="E6" s="230"/>
      <c r="F6" s="230"/>
      <c r="G6" s="230"/>
      <c r="H6" s="230"/>
      <c r="I6" s="230"/>
      <c r="J6" s="230"/>
      <c r="K6" s="230"/>
      <c r="L6" s="230"/>
      <c r="M6" s="230"/>
      <c r="N6" s="230"/>
      <c r="O6" s="230"/>
    </row>
    <row r="7" spans="2:15" ht="15" customHeight="1" x14ac:dyDescent="0.2">
      <c r="B7" s="281"/>
      <c r="C7" s="235"/>
      <c r="D7" s="159" t="s">
        <v>149</v>
      </c>
      <c r="E7" s="159" t="s">
        <v>150</v>
      </c>
      <c r="F7" s="159" t="s">
        <v>151</v>
      </c>
      <c r="G7" s="159" t="s">
        <v>253</v>
      </c>
      <c r="H7" s="159" t="s">
        <v>254</v>
      </c>
      <c r="I7" s="159" t="s">
        <v>255</v>
      </c>
      <c r="J7" s="159" t="s">
        <v>256</v>
      </c>
      <c r="K7" s="159" t="s">
        <v>312</v>
      </c>
      <c r="L7" s="159" t="s">
        <v>640</v>
      </c>
      <c r="M7" s="159" t="s">
        <v>641</v>
      </c>
      <c r="N7" s="159" t="s">
        <v>642</v>
      </c>
      <c r="O7" s="159" t="s">
        <v>643</v>
      </c>
    </row>
    <row r="8" spans="2:15" ht="15" customHeight="1" x14ac:dyDescent="0.2">
      <c r="B8" s="276"/>
      <c r="C8" s="282"/>
      <c r="D8" s="288" t="s">
        <v>896</v>
      </c>
      <c r="E8" s="289"/>
      <c r="F8" s="289"/>
      <c r="G8" s="289"/>
      <c r="H8" s="289"/>
      <c r="I8" s="289"/>
      <c r="J8" s="289"/>
      <c r="K8" s="289"/>
      <c r="L8" s="289"/>
      <c r="M8" s="289"/>
      <c r="N8" s="289"/>
      <c r="O8" s="240"/>
    </row>
    <row r="9" spans="2:15" ht="15" customHeight="1" x14ac:dyDescent="0.2">
      <c r="B9" s="276"/>
      <c r="C9" s="282"/>
      <c r="D9" s="290"/>
      <c r="E9" s="288" t="s">
        <v>1035</v>
      </c>
      <c r="F9" s="291"/>
      <c r="G9" s="288" t="s">
        <v>1036</v>
      </c>
      <c r="H9" s="277"/>
      <c r="I9" s="289"/>
      <c r="J9" s="289"/>
      <c r="K9" s="289"/>
      <c r="L9" s="289"/>
      <c r="M9" s="289"/>
      <c r="N9" s="289"/>
      <c r="O9" s="240"/>
    </row>
    <row r="10" spans="2:15" ht="15" customHeight="1" x14ac:dyDescent="0.2">
      <c r="B10" s="276"/>
      <c r="C10" s="282"/>
      <c r="D10" s="290"/>
      <c r="E10" s="292"/>
      <c r="F10" s="293"/>
      <c r="G10" s="292"/>
      <c r="H10" s="787" t="s">
        <v>988</v>
      </c>
      <c r="I10" s="810" t="s">
        <v>1037</v>
      </c>
      <c r="J10" s="811"/>
      <c r="K10" s="811"/>
      <c r="L10" s="811"/>
      <c r="M10" s="811"/>
      <c r="N10" s="811"/>
      <c r="O10" s="812"/>
    </row>
    <row r="11" spans="2:15" ht="52.5" customHeight="1" x14ac:dyDescent="0.2">
      <c r="B11" s="276"/>
      <c r="C11" s="283"/>
      <c r="D11" s="294"/>
      <c r="E11" s="292"/>
      <c r="F11" s="218" t="s">
        <v>1038</v>
      </c>
      <c r="G11" s="295"/>
      <c r="H11" s="787"/>
      <c r="I11" s="292"/>
      <c r="J11" s="232" t="s">
        <v>1039</v>
      </c>
      <c r="K11" s="232" t="s">
        <v>1040</v>
      </c>
      <c r="L11" s="232" t="s">
        <v>1041</v>
      </c>
      <c r="M11" s="232" t="s">
        <v>1042</v>
      </c>
      <c r="N11" s="232" t="s">
        <v>1043</v>
      </c>
      <c r="O11" s="232" t="s">
        <v>1044</v>
      </c>
    </row>
    <row r="12" spans="2:15" ht="22.5" customHeight="1" x14ac:dyDescent="0.2">
      <c r="B12" s="153" t="s">
        <v>660</v>
      </c>
      <c r="C12" s="6" t="s">
        <v>1013</v>
      </c>
      <c r="D12" s="241"/>
      <c r="E12" s="241"/>
      <c r="F12" s="241"/>
      <c r="G12" s="241"/>
      <c r="H12" s="241"/>
      <c r="I12" s="241"/>
      <c r="J12" s="241"/>
      <c r="K12" s="241"/>
      <c r="L12" s="241"/>
      <c r="M12" s="241"/>
      <c r="N12" s="241"/>
      <c r="O12" s="241"/>
    </row>
    <row r="13" spans="2:15" ht="22.5" customHeight="1" x14ac:dyDescent="0.2">
      <c r="B13" s="154" t="s">
        <v>897</v>
      </c>
      <c r="C13" s="155" t="s">
        <v>1045</v>
      </c>
      <c r="D13" s="241"/>
      <c r="E13" s="241"/>
      <c r="F13" s="241"/>
      <c r="G13" s="241"/>
      <c r="H13" s="241"/>
      <c r="I13" s="241"/>
      <c r="J13" s="241"/>
      <c r="K13" s="241"/>
      <c r="L13" s="241"/>
      <c r="M13" s="241"/>
      <c r="N13" s="241"/>
      <c r="O13" s="241"/>
    </row>
    <row r="14" spans="2:15" ht="22.5" customHeight="1" x14ac:dyDescent="0.2">
      <c r="B14" s="154" t="s">
        <v>899</v>
      </c>
      <c r="C14" s="156" t="s">
        <v>1046</v>
      </c>
      <c r="D14" s="241"/>
      <c r="E14" s="241"/>
      <c r="F14" s="241"/>
      <c r="G14" s="241"/>
      <c r="H14" s="241"/>
      <c r="I14" s="241"/>
      <c r="J14" s="241"/>
      <c r="K14" s="241"/>
      <c r="L14" s="241"/>
      <c r="M14" s="241"/>
      <c r="N14" s="241"/>
      <c r="O14" s="241"/>
    </row>
    <row r="15" spans="2:15" ht="26.25" customHeight="1" x14ac:dyDescent="0.2">
      <c r="B15" s="154" t="s">
        <v>901</v>
      </c>
      <c r="C15" s="157" t="s">
        <v>1047</v>
      </c>
      <c r="D15" s="241"/>
      <c r="E15" s="241"/>
      <c r="F15" s="270"/>
      <c r="G15" s="241"/>
      <c r="H15" s="241"/>
      <c r="I15" s="241"/>
      <c r="J15" s="270"/>
      <c r="K15" s="270"/>
      <c r="L15" s="270"/>
      <c r="M15" s="270"/>
      <c r="N15" s="270"/>
      <c r="O15" s="270"/>
    </row>
    <row r="16" spans="2:15" ht="26.25" customHeight="1" x14ac:dyDescent="0.2">
      <c r="B16" s="154" t="s">
        <v>903</v>
      </c>
      <c r="C16" s="157" t="s">
        <v>1048</v>
      </c>
      <c r="D16" s="241"/>
      <c r="E16" s="241"/>
      <c r="F16" s="270"/>
      <c r="G16" s="241"/>
      <c r="H16" s="241"/>
      <c r="I16" s="241"/>
      <c r="J16" s="270"/>
      <c r="K16" s="270"/>
      <c r="L16" s="270"/>
      <c r="M16" s="270"/>
      <c r="N16" s="270"/>
      <c r="O16" s="270"/>
    </row>
    <row r="17" spans="2:15" ht="22.5" customHeight="1" x14ac:dyDescent="0.2">
      <c r="B17" s="154" t="s">
        <v>905</v>
      </c>
      <c r="C17" s="157" t="s">
        <v>1049</v>
      </c>
      <c r="D17" s="241"/>
      <c r="E17" s="241"/>
      <c r="F17" s="270"/>
      <c r="G17" s="241"/>
      <c r="H17" s="241"/>
      <c r="I17" s="241"/>
      <c r="J17" s="270"/>
      <c r="K17" s="270"/>
      <c r="L17" s="270"/>
      <c r="M17" s="270"/>
      <c r="N17" s="270"/>
      <c r="O17" s="270"/>
    </row>
    <row r="18" spans="2:15" ht="22.5" customHeight="1" x14ac:dyDescent="0.2">
      <c r="B18" s="153" t="s">
        <v>907</v>
      </c>
      <c r="C18" s="6" t="s">
        <v>1050</v>
      </c>
      <c r="D18" s="241"/>
      <c r="E18" s="241"/>
      <c r="F18" s="241"/>
      <c r="G18" s="241"/>
      <c r="H18" s="241"/>
      <c r="I18" s="241"/>
      <c r="J18" s="241"/>
      <c r="K18" s="241"/>
      <c r="L18" s="241"/>
      <c r="M18" s="241"/>
      <c r="N18" s="241"/>
      <c r="O18" s="241"/>
    </row>
    <row r="19" spans="2:15" ht="22.5" customHeight="1" x14ac:dyDescent="0.2">
      <c r="B19" s="153" t="s">
        <v>909</v>
      </c>
      <c r="C19" s="6" t="s">
        <v>1051</v>
      </c>
      <c r="D19" s="158"/>
      <c r="E19" s="158"/>
      <c r="F19" s="158"/>
      <c r="G19" s="158"/>
      <c r="H19" s="158"/>
      <c r="I19" s="158"/>
      <c r="J19" s="158"/>
      <c r="K19" s="158"/>
      <c r="L19" s="158"/>
      <c r="M19" s="158"/>
      <c r="N19" s="158"/>
      <c r="O19" s="158"/>
    </row>
    <row r="20" spans="2:15" ht="22.5" customHeight="1" x14ac:dyDescent="0.2">
      <c r="B20" s="154" t="s">
        <v>911</v>
      </c>
      <c r="C20" s="155" t="s">
        <v>1052</v>
      </c>
      <c r="D20" s="155"/>
      <c r="E20" s="208"/>
      <c r="F20" s="208"/>
      <c r="G20" s="208"/>
      <c r="H20" s="208"/>
      <c r="I20" s="208"/>
      <c r="J20" s="91"/>
      <c r="K20" s="91"/>
      <c r="L20" s="91"/>
      <c r="M20" s="91"/>
      <c r="N20" s="91"/>
      <c r="O20" s="91"/>
    </row>
    <row r="21" spans="2:15" ht="22.5" customHeight="1" x14ac:dyDescent="0.2">
      <c r="B21" s="154" t="s">
        <v>913</v>
      </c>
      <c r="C21" s="156" t="s">
        <v>1053</v>
      </c>
      <c r="D21" s="155"/>
      <c r="E21" s="208"/>
      <c r="F21" s="208"/>
      <c r="G21" s="208"/>
      <c r="H21" s="208"/>
      <c r="I21" s="208"/>
      <c r="J21" s="91"/>
      <c r="K21" s="91"/>
      <c r="L21" s="91"/>
      <c r="M21" s="91"/>
      <c r="N21" s="91"/>
      <c r="O21" s="91"/>
    </row>
    <row r="22" spans="2:15" ht="22.5" customHeight="1" x14ac:dyDescent="0.2">
      <c r="B22" s="154" t="s">
        <v>914</v>
      </c>
      <c r="C22" s="155" t="s">
        <v>1054</v>
      </c>
      <c r="D22" s="155"/>
      <c r="E22" s="208"/>
      <c r="F22" s="208"/>
      <c r="G22" s="208"/>
      <c r="H22" s="208"/>
      <c r="I22" s="208"/>
      <c r="J22" s="91"/>
      <c r="K22" s="91"/>
      <c r="L22" s="91"/>
      <c r="M22" s="91"/>
      <c r="N22" s="91"/>
      <c r="O22" s="91"/>
    </row>
    <row r="23" spans="2:15" ht="22.5" customHeight="1" x14ac:dyDescent="0.2">
      <c r="B23" s="154" t="s">
        <v>915</v>
      </c>
      <c r="C23" s="156" t="s">
        <v>1053</v>
      </c>
      <c r="D23" s="155"/>
      <c r="E23" s="208"/>
      <c r="F23" s="208"/>
      <c r="G23" s="208"/>
      <c r="H23" s="208"/>
      <c r="I23" s="208"/>
      <c r="J23" s="91"/>
      <c r="K23" s="91"/>
      <c r="L23" s="91"/>
      <c r="M23" s="91"/>
      <c r="N23" s="91"/>
      <c r="O23" s="91"/>
    </row>
    <row r="24" spans="2:15" ht="22.5" customHeight="1" x14ac:dyDescent="0.2">
      <c r="B24" s="153" t="s">
        <v>916</v>
      </c>
      <c r="C24" s="6" t="s">
        <v>1055</v>
      </c>
      <c r="D24" s="155"/>
      <c r="E24" s="208"/>
      <c r="F24" s="208"/>
      <c r="G24" s="208"/>
      <c r="H24" s="208"/>
      <c r="I24" s="208"/>
      <c r="J24" s="91"/>
      <c r="K24" s="91"/>
      <c r="L24" s="91"/>
      <c r="M24" s="91"/>
      <c r="N24" s="91"/>
      <c r="O24" s="91"/>
    </row>
    <row r="25" spans="2:15" ht="22.5" customHeight="1" x14ac:dyDescent="0.2">
      <c r="B25" s="153" t="s">
        <v>917</v>
      </c>
      <c r="C25" s="6" t="s">
        <v>885</v>
      </c>
      <c r="D25" s="155"/>
      <c r="E25" s="208"/>
      <c r="F25" s="208"/>
      <c r="G25" s="208"/>
      <c r="H25" s="208"/>
      <c r="I25" s="208"/>
      <c r="J25" s="91"/>
      <c r="K25" s="91"/>
      <c r="L25" s="91"/>
      <c r="M25" s="91"/>
      <c r="N25" s="91"/>
      <c r="O25" s="91"/>
    </row>
    <row r="26" spans="2:15" ht="22.5" customHeight="1" x14ac:dyDescent="0.2">
      <c r="B26" s="230"/>
      <c r="C26" s="230"/>
      <c r="D26" s="230"/>
      <c r="E26" s="230"/>
      <c r="F26" s="230"/>
      <c r="G26" s="230"/>
      <c r="H26" s="230"/>
      <c r="I26" s="230"/>
      <c r="J26" s="230"/>
      <c r="K26" s="230"/>
      <c r="L26" s="230"/>
      <c r="M26" s="230"/>
      <c r="N26" s="230"/>
      <c r="O26" s="230"/>
    </row>
  </sheetData>
  <mergeCells count="2">
    <mergeCell ref="H10:H11"/>
    <mergeCell ref="I10:O10"/>
  </mergeCells>
  <hyperlinks>
    <hyperlink ref="B2" location="Contents!A1" display="Back to contents page" xr:uid="{68CFB3B6-1424-45C2-821D-AE15D95A6299}"/>
  </hyperlinks>
  <pageMargins left="0.7" right="0.7" top="0.75" bottom="0.75" header="0.3" footer="0.3"/>
  <pageSetup paperSize="9" orientation="portrait" horizontalDpi="144" verticalDpi="144" r:id="rId1"/>
  <ignoredErrors>
    <ignoredError sqref="B12:B25"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89EFF-5D60-4B17-A03E-F285F98A9EA8}">
  <sheetPr codeName="Sheet32"/>
  <dimension ref="B1:F19"/>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4" width="9.140625" style="333"/>
    <col min="5" max="6" width="14.28515625" style="333" customWidth="1"/>
    <col min="7" max="16384" width="9.140625" style="333"/>
  </cols>
  <sheetData>
    <row r="1" spans="2:6" ht="15" customHeight="1" x14ac:dyDescent="0.2">
      <c r="B1" s="332"/>
      <c r="C1" s="332"/>
      <c r="D1" s="332"/>
      <c r="E1" s="332"/>
      <c r="F1" s="332"/>
    </row>
    <row r="2" spans="2:6" ht="15" customHeight="1" x14ac:dyDescent="0.2">
      <c r="B2" s="200" t="s">
        <v>146</v>
      </c>
      <c r="C2" s="332"/>
      <c r="D2" s="332"/>
      <c r="E2" s="332"/>
      <c r="F2" s="332"/>
    </row>
    <row r="3" spans="2:6" ht="15" customHeight="1" x14ac:dyDescent="0.2">
      <c r="B3" s="332"/>
      <c r="C3" s="332"/>
      <c r="D3" s="332"/>
      <c r="E3" s="332"/>
      <c r="F3" s="332"/>
    </row>
    <row r="4" spans="2:6" ht="18.75" customHeight="1" x14ac:dyDescent="0.35">
      <c r="B4" s="4" t="s">
        <v>1056</v>
      </c>
      <c r="C4" s="332"/>
      <c r="D4" s="332"/>
      <c r="E4" s="332"/>
      <c r="F4" s="332"/>
    </row>
    <row r="5" spans="2:6" ht="15" customHeight="1" x14ac:dyDescent="0.2">
      <c r="B5" s="332"/>
      <c r="C5" s="332"/>
      <c r="D5" s="332"/>
      <c r="E5" s="332"/>
      <c r="F5" s="332"/>
    </row>
    <row r="6" spans="2:6" ht="15" customHeight="1" x14ac:dyDescent="0.2">
      <c r="B6" s="332"/>
      <c r="C6" s="332"/>
      <c r="D6" s="332"/>
      <c r="E6" s="332"/>
      <c r="F6" s="332"/>
    </row>
    <row r="7" spans="2:6" ht="15" customHeight="1" x14ac:dyDescent="0.2">
      <c r="B7" s="814"/>
      <c r="C7" s="814"/>
      <c r="D7" s="366"/>
      <c r="E7" s="376" t="s">
        <v>149</v>
      </c>
      <c r="F7" s="376" t="s">
        <v>150</v>
      </c>
    </row>
    <row r="8" spans="2:6" ht="15" customHeight="1" x14ac:dyDescent="0.2">
      <c r="B8" s="814"/>
      <c r="C8" s="814"/>
      <c r="D8" s="332"/>
      <c r="E8" s="717" t="s">
        <v>1057</v>
      </c>
      <c r="F8" s="717"/>
    </row>
    <row r="9" spans="2:6" ht="15" customHeight="1" x14ac:dyDescent="0.2">
      <c r="B9" s="814"/>
      <c r="C9" s="814"/>
      <c r="D9" s="517"/>
      <c r="E9" s="717"/>
      <c r="F9" s="717"/>
    </row>
    <row r="10" spans="2:6" ht="37.5" customHeight="1" x14ac:dyDescent="0.2">
      <c r="B10" s="815"/>
      <c r="C10" s="815"/>
      <c r="D10" s="517"/>
      <c r="E10" s="389" t="s">
        <v>1058</v>
      </c>
      <c r="F10" s="389" t="s">
        <v>1059</v>
      </c>
    </row>
    <row r="11" spans="2:6" ht="22.5" customHeight="1" x14ac:dyDescent="0.2">
      <c r="B11" s="580" t="s">
        <v>660</v>
      </c>
      <c r="C11" s="813" t="s">
        <v>1060</v>
      </c>
      <c r="D11" s="813"/>
      <c r="E11" s="379"/>
      <c r="F11" s="379"/>
    </row>
    <row r="12" spans="2:6" ht="22.5" customHeight="1" x14ac:dyDescent="0.2">
      <c r="B12" s="580" t="s">
        <v>897</v>
      </c>
      <c r="C12" s="813" t="s">
        <v>1061</v>
      </c>
      <c r="D12" s="813"/>
      <c r="E12" s="379">
        <v>9</v>
      </c>
      <c r="F12" s="379">
        <v>5</v>
      </c>
    </row>
    <row r="13" spans="2:6" ht="22.5" customHeight="1" x14ac:dyDescent="0.2">
      <c r="B13" s="581" t="s">
        <v>899</v>
      </c>
      <c r="C13" s="817" t="s">
        <v>1062</v>
      </c>
      <c r="D13" s="817"/>
      <c r="E13" s="379">
        <v>9</v>
      </c>
      <c r="F13" s="379">
        <v>5</v>
      </c>
    </row>
    <row r="14" spans="2:6" ht="22.5" customHeight="1" x14ac:dyDescent="0.2">
      <c r="B14" s="581" t="s">
        <v>901</v>
      </c>
      <c r="C14" s="817" t="s">
        <v>1063</v>
      </c>
      <c r="D14" s="817"/>
      <c r="E14" s="379"/>
      <c r="F14" s="379"/>
    </row>
    <row r="15" spans="2:6" ht="22.5" customHeight="1" x14ac:dyDescent="0.2">
      <c r="B15" s="581" t="s">
        <v>903</v>
      </c>
      <c r="C15" s="817" t="s">
        <v>1064</v>
      </c>
      <c r="D15" s="817"/>
      <c r="E15" s="379"/>
      <c r="F15" s="379"/>
    </row>
    <row r="16" spans="2:6" ht="22.5" customHeight="1" x14ac:dyDescent="0.2">
      <c r="B16" s="581" t="s">
        <v>905</v>
      </c>
      <c r="C16" s="817" t="s">
        <v>1065</v>
      </c>
      <c r="D16" s="817"/>
      <c r="E16" s="379"/>
      <c r="F16" s="379"/>
    </row>
    <row r="17" spans="2:6" ht="22.5" customHeight="1" x14ac:dyDescent="0.2">
      <c r="B17" s="581" t="s">
        <v>907</v>
      </c>
      <c r="C17" s="817" t="s">
        <v>1066</v>
      </c>
      <c r="D17" s="817"/>
      <c r="E17" s="379"/>
      <c r="F17" s="379"/>
    </row>
    <row r="18" spans="2:6" ht="22.5" customHeight="1" x14ac:dyDescent="0.2">
      <c r="B18" s="582" t="s">
        <v>909</v>
      </c>
      <c r="C18" s="816" t="s">
        <v>185</v>
      </c>
      <c r="D18" s="816"/>
      <c r="E18" s="540">
        <v>9</v>
      </c>
      <c r="F18" s="540">
        <v>5</v>
      </c>
    </row>
    <row r="19" spans="2:6" ht="22.5" customHeight="1" x14ac:dyDescent="0.2">
      <c r="B19" s="332"/>
      <c r="C19" s="332"/>
      <c r="D19" s="332"/>
      <c r="E19" s="332"/>
      <c r="F19" s="332"/>
    </row>
  </sheetData>
  <sheetProtection algorithmName="SHA-512" hashValue="50eZsoRaai0LarujMIhssr4ScT8F86UGoRV3Quk7cdzSLKu8zaHc/rVJs69rvbGqcxf+1yBXQe9TpnKQV89unQ==" saltValue="MXqjHcvNgSjW9Skgcm4nQA==" spinCount="100000" sheet="1" objects="1" scenarios="1"/>
  <mergeCells count="13">
    <mergeCell ref="C18:D18"/>
    <mergeCell ref="C12:D12"/>
    <mergeCell ref="C13:D13"/>
    <mergeCell ref="C14:D14"/>
    <mergeCell ref="C15:D15"/>
    <mergeCell ref="C16:D16"/>
    <mergeCell ref="C17:D17"/>
    <mergeCell ref="C11:D11"/>
    <mergeCell ref="B7:C7"/>
    <mergeCell ref="B8:C8"/>
    <mergeCell ref="E8:F9"/>
    <mergeCell ref="B9:C9"/>
    <mergeCell ref="B10:C10"/>
  </mergeCells>
  <hyperlinks>
    <hyperlink ref="B2" location="Contents!A1" display="Back to contents page" xr:uid="{777D1996-95E5-4692-8A2A-066E31F6AF7F}"/>
  </hyperlinks>
  <pageMargins left="0.7" right="0.7" top="0.75" bottom="0.75" header="0.3" footer="0.3"/>
  <pageSetup paperSize="9" orientation="portrait" horizontalDpi="144" verticalDpi="144" r:id="rId1"/>
  <ignoredErrors>
    <ignoredError sqref="B11:B18"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982A7-B6C4-4240-A5A6-6A280FD0F234}">
  <sheetPr codeName="Sheet33"/>
  <dimension ref="B1:O19"/>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15" width="14.28515625" style="29" customWidth="1"/>
    <col min="16" max="16384" width="9.140625" style="29"/>
  </cols>
  <sheetData>
    <row r="1" spans="2:15" ht="15" customHeight="1" x14ac:dyDescent="0.2">
      <c r="B1" s="230"/>
      <c r="C1" s="230"/>
      <c r="D1" s="230"/>
      <c r="E1" s="230"/>
      <c r="F1" s="230"/>
      <c r="G1" s="230"/>
      <c r="H1" s="230"/>
      <c r="I1" s="230"/>
      <c r="J1" s="230"/>
      <c r="K1" s="230"/>
      <c r="L1" s="230"/>
      <c r="M1" s="230"/>
      <c r="N1" s="230"/>
      <c r="O1" s="230"/>
    </row>
    <row r="2" spans="2:15" ht="15" customHeight="1" x14ac:dyDescent="0.2">
      <c r="B2" s="124" t="s">
        <v>146</v>
      </c>
      <c r="C2" s="230"/>
      <c r="D2" s="230"/>
      <c r="E2" s="230"/>
      <c r="F2" s="230"/>
      <c r="G2" s="230"/>
      <c r="H2" s="230"/>
      <c r="I2" s="230"/>
      <c r="J2" s="230"/>
      <c r="K2" s="230"/>
      <c r="L2" s="230"/>
      <c r="M2" s="230"/>
      <c r="N2" s="230"/>
      <c r="O2" s="230"/>
    </row>
    <row r="3" spans="2:15" ht="15" customHeight="1" x14ac:dyDescent="0.2">
      <c r="B3" s="230"/>
      <c r="C3" s="230"/>
      <c r="D3" s="230"/>
      <c r="E3" s="230"/>
      <c r="F3" s="230"/>
      <c r="G3" s="230"/>
      <c r="H3" s="230"/>
      <c r="I3" s="230"/>
      <c r="J3" s="230"/>
      <c r="K3" s="230"/>
      <c r="L3" s="230"/>
      <c r="M3" s="230"/>
      <c r="N3" s="230"/>
      <c r="O3" s="230"/>
    </row>
    <row r="4" spans="2:15" ht="18.75" customHeight="1" x14ac:dyDescent="0.35">
      <c r="B4" s="35" t="s">
        <v>55</v>
      </c>
      <c r="C4" s="230"/>
      <c r="D4" s="230"/>
      <c r="E4" s="230"/>
      <c r="F4" s="230"/>
      <c r="G4" s="230"/>
      <c r="H4" s="230"/>
      <c r="I4" s="230"/>
      <c r="J4" s="230"/>
      <c r="K4" s="230"/>
      <c r="L4" s="230"/>
      <c r="M4" s="230"/>
      <c r="N4" s="230"/>
      <c r="O4" s="230"/>
    </row>
    <row r="5" spans="2:15" ht="15" customHeight="1" x14ac:dyDescent="0.2">
      <c r="B5" s="230"/>
      <c r="C5" s="230"/>
      <c r="D5" s="230"/>
      <c r="E5" s="230"/>
      <c r="F5" s="230"/>
      <c r="G5" s="230"/>
      <c r="H5" s="230"/>
      <c r="I5" s="230"/>
      <c r="J5" s="230"/>
      <c r="K5" s="230"/>
      <c r="L5" s="230"/>
      <c r="M5" s="230"/>
      <c r="N5" s="230"/>
      <c r="O5" s="230"/>
    </row>
    <row r="6" spans="2:15" ht="15" customHeight="1" x14ac:dyDescent="0.2">
      <c r="B6" s="230"/>
      <c r="C6" s="230"/>
      <c r="D6" s="230"/>
      <c r="E6" s="230"/>
      <c r="F6" s="230"/>
      <c r="G6" s="230"/>
      <c r="H6" s="230"/>
      <c r="I6" s="230"/>
      <c r="J6" s="230"/>
      <c r="K6" s="230"/>
      <c r="L6" s="230"/>
      <c r="M6" s="230"/>
      <c r="N6" s="230"/>
      <c r="O6" s="230"/>
    </row>
    <row r="7" spans="2:15" ht="15" customHeight="1" x14ac:dyDescent="0.2">
      <c r="B7" s="281"/>
      <c r="C7" s="281"/>
      <c r="D7" s="238" t="s">
        <v>149</v>
      </c>
      <c r="E7" s="232" t="s">
        <v>150</v>
      </c>
      <c r="F7" s="238" t="s">
        <v>151</v>
      </c>
      <c r="G7" s="232" t="s">
        <v>253</v>
      </c>
      <c r="H7" s="238" t="s">
        <v>254</v>
      </c>
      <c r="I7" s="238" t="s">
        <v>255</v>
      </c>
      <c r="J7" s="238" t="s">
        <v>256</v>
      </c>
      <c r="K7" s="238" t="s">
        <v>312</v>
      </c>
      <c r="L7" s="238" t="s">
        <v>640</v>
      </c>
      <c r="M7" s="238" t="s">
        <v>641</v>
      </c>
      <c r="N7" s="238" t="s">
        <v>642</v>
      </c>
      <c r="O7" s="238" t="s">
        <v>643</v>
      </c>
    </row>
    <row r="8" spans="2:15" ht="15" customHeight="1" x14ac:dyDescent="0.2">
      <c r="B8" s="230"/>
      <c r="C8" s="230"/>
      <c r="D8" s="820" t="s">
        <v>1067</v>
      </c>
      <c r="E8" s="821"/>
      <c r="F8" s="803" t="s">
        <v>1068</v>
      </c>
      <c r="G8" s="804"/>
      <c r="H8" s="818"/>
      <c r="I8" s="818"/>
      <c r="J8" s="818"/>
      <c r="K8" s="818"/>
      <c r="L8" s="818"/>
      <c r="M8" s="818"/>
      <c r="N8" s="818"/>
      <c r="O8" s="819"/>
    </row>
    <row r="9" spans="2:15" ht="26.25" customHeight="1" x14ac:dyDescent="0.2">
      <c r="B9" s="230"/>
      <c r="C9" s="277"/>
      <c r="D9" s="822"/>
      <c r="E9" s="823"/>
      <c r="F9" s="824"/>
      <c r="G9" s="825"/>
      <c r="H9" s="725" t="s">
        <v>1069</v>
      </c>
      <c r="I9" s="727"/>
      <c r="J9" s="725" t="s">
        <v>1070</v>
      </c>
      <c r="K9" s="727"/>
      <c r="L9" s="725" t="s">
        <v>1071</v>
      </c>
      <c r="M9" s="727"/>
      <c r="N9" s="725" t="s">
        <v>1072</v>
      </c>
      <c r="O9" s="727"/>
    </row>
    <row r="10" spans="2:15" ht="45" customHeight="1" x14ac:dyDescent="0.2">
      <c r="B10" s="230"/>
      <c r="C10" s="277"/>
      <c r="D10" s="232" t="s">
        <v>1013</v>
      </c>
      <c r="E10" s="232" t="s">
        <v>1059</v>
      </c>
      <c r="F10" s="232" t="s">
        <v>1058</v>
      </c>
      <c r="G10" s="232" t="s">
        <v>1059</v>
      </c>
      <c r="H10" s="232" t="s">
        <v>1058</v>
      </c>
      <c r="I10" s="232" t="s">
        <v>1059</v>
      </c>
      <c r="J10" s="232" t="s">
        <v>1058</v>
      </c>
      <c r="K10" s="232" t="s">
        <v>1059</v>
      </c>
      <c r="L10" s="232" t="s">
        <v>1058</v>
      </c>
      <c r="M10" s="232" t="s">
        <v>1059</v>
      </c>
      <c r="N10" s="232" t="s">
        <v>1058</v>
      </c>
      <c r="O10" s="232" t="s">
        <v>1059</v>
      </c>
    </row>
    <row r="11" spans="2:15" ht="22.5" customHeight="1" x14ac:dyDescent="0.2">
      <c r="B11" s="153" t="s">
        <v>660</v>
      </c>
      <c r="C11" s="241" t="s">
        <v>1073</v>
      </c>
      <c r="D11" s="296"/>
      <c r="E11" s="241"/>
      <c r="F11" s="241"/>
      <c r="G11" s="241"/>
      <c r="H11" s="297"/>
      <c r="I11" s="297"/>
      <c r="J11" s="297"/>
      <c r="K11" s="297"/>
      <c r="L11" s="297"/>
      <c r="M11" s="297"/>
      <c r="N11" s="297"/>
      <c r="O11" s="297"/>
    </row>
    <row r="12" spans="2:15" ht="22.5" customHeight="1" x14ac:dyDescent="0.2">
      <c r="B12" s="153" t="s">
        <v>897</v>
      </c>
      <c r="C12" s="241" t="s">
        <v>1074</v>
      </c>
      <c r="D12" s="296"/>
      <c r="E12" s="241"/>
      <c r="F12" s="241"/>
      <c r="G12" s="241"/>
      <c r="H12" s="241"/>
      <c r="I12" s="241"/>
      <c r="J12" s="241"/>
      <c r="K12" s="241"/>
      <c r="L12" s="241"/>
      <c r="M12" s="241"/>
      <c r="N12" s="241"/>
      <c r="O12" s="241"/>
    </row>
    <row r="13" spans="2:15" ht="22.5" customHeight="1" x14ac:dyDescent="0.2">
      <c r="B13" s="154" t="s">
        <v>899</v>
      </c>
      <c r="C13" s="214" t="s">
        <v>1062</v>
      </c>
      <c r="D13" s="296"/>
      <c r="E13" s="241"/>
      <c r="F13" s="241"/>
      <c r="G13" s="241"/>
      <c r="H13" s="241"/>
      <c r="I13" s="241"/>
      <c r="J13" s="241"/>
      <c r="K13" s="241"/>
      <c r="L13" s="241"/>
      <c r="M13" s="241"/>
      <c r="N13" s="241"/>
      <c r="O13" s="241"/>
    </row>
    <row r="14" spans="2:15" ht="22.5" customHeight="1" x14ac:dyDescent="0.2">
      <c r="B14" s="154" t="s">
        <v>901</v>
      </c>
      <c r="C14" s="214" t="s">
        <v>1075</v>
      </c>
      <c r="D14" s="296"/>
      <c r="E14" s="241"/>
      <c r="F14" s="241"/>
      <c r="G14" s="241"/>
      <c r="H14" s="241"/>
      <c r="I14" s="241"/>
      <c r="J14" s="241"/>
      <c r="K14" s="241"/>
      <c r="L14" s="241"/>
      <c r="M14" s="241"/>
      <c r="N14" s="241"/>
      <c r="O14" s="241"/>
    </row>
    <row r="15" spans="2:15" ht="22.5" customHeight="1" x14ac:dyDescent="0.2">
      <c r="B15" s="154" t="s">
        <v>903</v>
      </c>
      <c r="C15" s="214" t="s">
        <v>1064</v>
      </c>
      <c r="D15" s="296"/>
      <c r="E15" s="241"/>
      <c r="F15" s="241"/>
      <c r="G15" s="241"/>
      <c r="H15" s="241"/>
      <c r="I15" s="241"/>
      <c r="J15" s="241"/>
      <c r="K15" s="241"/>
      <c r="L15" s="241"/>
      <c r="M15" s="241"/>
      <c r="N15" s="241"/>
      <c r="O15" s="241"/>
    </row>
    <row r="16" spans="2:15" ht="22.5" customHeight="1" x14ac:dyDescent="0.2">
      <c r="B16" s="154" t="s">
        <v>905</v>
      </c>
      <c r="C16" s="214" t="s">
        <v>1065</v>
      </c>
      <c r="D16" s="296"/>
      <c r="E16" s="241"/>
      <c r="F16" s="241"/>
      <c r="G16" s="241"/>
      <c r="H16" s="241"/>
      <c r="I16" s="241"/>
      <c r="J16" s="241"/>
      <c r="K16" s="241"/>
      <c r="L16" s="241"/>
      <c r="M16" s="241"/>
      <c r="N16" s="241"/>
      <c r="O16" s="241"/>
    </row>
    <row r="17" spans="2:15" ht="22.5" customHeight="1" x14ac:dyDescent="0.2">
      <c r="B17" s="154" t="s">
        <v>907</v>
      </c>
      <c r="C17" s="214" t="s">
        <v>1066</v>
      </c>
      <c r="D17" s="296"/>
      <c r="E17" s="241"/>
      <c r="F17" s="241"/>
      <c r="G17" s="241"/>
      <c r="H17" s="241"/>
      <c r="I17" s="241"/>
      <c r="J17" s="241"/>
      <c r="K17" s="241"/>
      <c r="L17" s="241"/>
      <c r="M17" s="241"/>
      <c r="N17" s="241"/>
      <c r="O17" s="241"/>
    </row>
    <row r="18" spans="2:15" ht="22.5" customHeight="1" x14ac:dyDescent="0.2">
      <c r="B18" s="191" t="s">
        <v>909</v>
      </c>
      <c r="C18" s="213" t="s">
        <v>185</v>
      </c>
      <c r="D18" s="296"/>
      <c r="E18" s="241"/>
      <c r="F18" s="241"/>
      <c r="G18" s="241"/>
      <c r="H18" s="241"/>
      <c r="I18" s="241"/>
      <c r="J18" s="241"/>
      <c r="K18" s="241"/>
      <c r="L18" s="241"/>
      <c r="M18" s="241"/>
      <c r="N18" s="241"/>
      <c r="O18" s="241"/>
    </row>
    <row r="19" spans="2:15" ht="22.5" customHeight="1" x14ac:dyDescent="0.2">
      <c r="B19" s="230"/>
      <c r="C19" s="230"/>
      <c r="D19" s="230"/>
      <c r="E19" s="230"/>
      <c r="F19" s="230"/>
      <c r="G19" s="230"/>
      <c r="H19" s="230"/>
      <c r="I19" s="230"/>
      <c r="J19" s="230"/>
      <c r="K19" s="230"/>
      <c r="L19" s="230"/>
      <c r="M19" s="230"/>
      <c r="N19" s="230"/>
      <c r="O19" s="230"/>
    </row>
  </sheetData>
  <mergeCells count="7">
    <mergeCell ref="H8:O8"/>
    <mergeCell ref="D8:E9"/>
    <mergeCell ref="F8:G9"/>
    <mergeCell ref="H9:I9"/>
    <mergeCell ref="J9:K9"/>
    <mergeCell ref="L9:M9"/>
    <mergeCell ref="N9:O9"/>
  </mergeCells>
  <hyperlinks>
    <hyperlink ref="B2" location="Contents!A1" display="Back to contents page" xr:uid="{B92A25AE-5C87-4DD8-A0EF-FD0EF0429427}"/>
  </hyperlinks>
  <pageMargins left="0.7" right="0.7" top="0.75" bottom="0.75" header="0.3" footer="0.3"/>
  <pageSetup paperSize="9" orientation="portrait" horizontalDpi="144" verticalDpi="144" r:id="rId1"/>
  <ignoredErrors>
    <ignoredError sqref="B11:B18"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29B4-90AD-48F5-8B50-12747552D623}">
  <sheetPr codeName="Sheet34"/>
  <dimension ref="B1:H26"/>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8" width="14.28515625" style="333" customWidth="1"/>
    <col min="9" max="16384" width="9.140625" style="333"/>
  </cols>
  <sheetData>
    <row r="1" spans="2:8" ht="15" customHeight="1" x14ac:dyDescent="0.2">
      <c r="B1" s="332"/>
      <c r="C1" s="332"/>
      <c r="D1" s="332"/>
      <c r="E1" s="332"/>
      <c r="F1" s="332"/>
      <c r="G1" s="332"/>
      <c r="H1" s="332"/>
    </row>
    <row r="2" spans="2:8" ht="15" customHeight="1" x14ac:dyDescent="0.2">
      <c r="B2" s="200" t="s">
        <v>146</v>
      </c>
      <c r="C2" s="332"/>
      <c r="D2" s="332"/>
      <c r="E2" s="332"/>
      <c r="F2" s="332"/>
      <c r="G2" s="332"/>
      <c r="H2" s="332"/>
    </row>
    <row r="3" spans="2:8" ht="15" customHeight="1" x14ac:dyDescent="0.2">
      <c r="B3" s="332"/>
      <c r="C3" s="332"/>
      <c r="D3" s="332"/>
      <c r="E3" s="332"/>
      <c r="F3" s="332"/>
      <c r="G3" s="332"/>
      <c r="H3" s="332"/>
    </row>
    <row r="4" spans="2:8" ht="18.75" customHeight="1" x14ac:dyDescent="0.35">
      <c r="B4" s="4" t="s">
        <v>1076</v>
      </c>
      <c r="C4" s="332"/>
      <c r="D4" s="332"/>
      <c r="E4" s="332"/>
      <c r="F4" s="332"/>
      <c r="G4" s="332"/>
      <c r="H4" s="332"/>
    </row>
    <row r="5" spans="2:8" ht="15" customHeight="1" x14ac:dyDescent="0.2">
      <c r="B5" s="332"/>
      <c r="C5" s="332"/>
      <c r="D5" s="332"/>
      <c r="E5" s="332"/>
      <c r="F5" s="332"/>
      <c r="G5" s="332"/>
      <c r="H5" s="332"/>
    </row>
    <row r="6" spans="2:8" ht="18" customHeight="1" x14ac:dyDescent="0.2">
      <c r="B6" s="332"/>
      <c r="C6" s="332"/>
      <c r="D6" s="332"/>
      <c r="E6" s="332"/>
      <c r="F6" s="332"/>
      <c r="G6" s="332"/>
      <c r="H6" s="332"/>
    </row>
    <row r="7" spans="2:8" ht="26.25" customHeight="1" x14ac:dyDescent="0.2">
      <c r="B7" s="380"/>
      <c r="C7" s="583"/>
      <c r="D7" s="828" t="s">
        <v>1077</v>
      </c>
      <c r="E7" s="826" t="s">
        <v>1078</v>
      </c>
      <c r="F7" s="584"/>
      <c r="G7" s="584"/>
      <c r="H7" s="585"/>
    </row>
    <row r="8" spans="2:8" ht="51" customHeight="1" x14ac:dyDescent="0.2">
      <c r="B8" s="380"/>
      <c r="C8" s="583"/>
      <c r="D8" s="831"/>
      <c r="E8" s="830"/>
      <c r="F8" s="828" t="s">
        <v>1079</v>
      </c>
      <c r="G8" s="826" t="s">
        <v>1080</v>
      </c>
      <c r="H8" s="586"/>
    </row>
    <row r="9" spans="2:8" ht="60" customHeight="1" x14ac:dyDescent="0.2">
      <c r="B9" s="380"/>
      <c r="C9" s="583"/>
      <c r="D9" s="829"/>
      <c r="E9" s="827"/>
      <c r="F9" s="829"/>
      <c r="G9" s="827"/>
      <c r="H9" s="587" t="s">
        <v>1081</v>
      </c>
    </row>
    <row r="10" spans="2:8" ht="15" customHeight="1" x14ac:dyDescent="0.2">
      <c r="B10" s="380"/>
      <c r="C10" s="583"/>
      <c r="D10" s="420" t="s">
        <v>149</v>
      </c>
      <c r="E10" s="588" t="s">
        <v>150</v>
      </c>
      <c r="F10" s="420" t="s">
        <v>151</v>
      </c>
      <c r="G10" s="588" t="s">
        <v>253</v>
      </c>
      <c r="H10" s="420" t="s">
        <v>254</v>
      </c>
    </row>
    <row r="11" spans="2:8" ht="22.5" customHeight="1" x14ac:dyDescent="0.2">
      <c r="B11" s="420">
        <v>1</v>
      </c>
      <c r="C11" s="423" t="s">
        <v>896</v>
      </c>
      <c r="D11" s="522">
        <v>51640</v>
      </c>
      <c r="E11" s="523">
        <v>82729</v>
      </c>
      <c r="F11" s="523">
        <v>81770</v>
      </c>
      <c r="G11" s="524">
        <v>958</v>
      </c>
      <c r="H11" s="589" t="s">
        <v>271</v>
      </c>
    </row>
    <row r="12" spans="2:8" ht="22.5" customHeight="1" x14ac:dyDescent="0.2">
      <c r="B12" s="420">
        <v>2</v>
      </c>
      <c r="C12" s="423" t="s">
        <v>1082</v>
      </c>
      <c r="D12" s="536">
        <v>24912</v>
      </c>
      <c r="E12" s="529" t="s">
        <v>271</v>
      </c>
      <c r="F12" s="529" t="s">
        <v>271</v>
      </c>
      <c r="G12" s="529" t="s">
        <v>271</v>
      </c>
      <c r="H12" s="590" t="s">
        <v>1083</v>
      </c>
    </row>
    <row r="13" spans="2:8" ht="22.5" customHeight="1" x14ac:dyDescent="0.2">
      <c r="B13" s="420">
        <v>3</v>
      </c>
      <c r="C13" s="423" t="s">
        <v>185</v>
      </c>
      <c r="D13" s="536">
        <v>76552</v>
      </c>
      <c r="E13" s="535">
        <v>82729</v>
      </c>
      <c r="F13" s="535">
        <v>81770</v>
      </c>
      <c r="G13" s="529">
        <v>958</v>
      </c>
      <c r="H13" s="529" t="s">
        <v>271</v>
      </c>
    </row>
    <row r="14" spans="2:8" ht="22.5" customHeight="1" x14ac:dyDescent="0.2">
      <c r="B14" s="420">
        <v>4</v>
      </c>
      <c r="C14" s="591" t="s">
        <v>1084</v>
      </c>
      <c r="D14" s="592">
        <v>342</v>
      </c>
      <c r="E14" s="531">
        <v>681</v>
      </c>
      <c r="F14" s="529">
        <v>672</v>
      </c>
      <c r="G14" s="530">
        <v>9</v>
      </c>
      <c r="H14" s="593" t="s">
        <v>1083</v>
      </c>
    </row>
    <row r="15" spans="2:8" ht="22.5" customHeight="1" x14ac:dyDescent="0.2">
      <c r="B15" s="420">
        <v>5</v>
      </c>
      <c r="C15" s="591" t="s">
        <v>1085</v>
      </c>
      <c r="D15" s="592" t="s">
        <v>271</v>
      </c>
      <c r="E15" s="531" t="s">
        <v>271</v>
      </c>
      <c r="F15" s="594" t="s">
        <v>271</v>
      </c>
      <c r="G15" s="590" t="s">
        <v>271</v>
      </c>
      <c r="H15" s="590" t="s">
        <v>271</v>
      </c>
    </row>
    <row r="16" spans="2:8" ht="22.5" customHeight="1" x14ac:dyDescent="0.2">
      <c r="B16" s="332"/>
      <c r="C16" s="332"/>
      <c r="D16" s="332"/>
      <c r="E16" s="332"/>
      <c r="F16" s="332"/>
      <c r="G16" s="332"/>
      <c r="H16" s="332"/>
    </row>
    <row r="26" spans="2:2" x14ac:dyDescent="0.2">
      <c r="B26" s="332"/>
    </row>
  </sheetData>
  <sheetProtection algorithmName="SHA-512" hashValue="OiJWX+EIONJu7CDFU4gHWFHvR3curUUA7YA/YK0s8Z1LbT/mduga2GmrrbeHUVREJH1BhhPgq543Jug5sXk3cQ==" saltValue="58i1SIu7sC+ryVGsT4dqBQ==" spinCount="100000" sheet="1" objects="1" scenarios="1"/>
  <mergeCells count="4">
    <mergeCell ref="G8:G9"/>
    <mergeCell ref="F8:F9"/>
    <mergeCell ref="E7:E9"/>
    <mergeCell ref="D7:D9"/>
  </mergeCells>
  <hyperlinks>
    <hyperlink ref="B2" location="Contents!A1" display="Back to contents page" xr:uid="{8C59B585-8EC6-45B0-A15A-87DFBA08C5AF}"/>
  </hyperlinks>
  <pageMargins left="0.7" right="0.7" top="0.75" bottom="0.75" header="0.3" footer="0.3"/>
  <pageSetup paperSize="9" orientation="portrait" horizontalDpi="144" verticalDpi="144"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0CC7-EE58-4D9D-B2BC-C87CF92C7741}">
  <sheetPr codeName="Sheet35"/>
  <dimension ref="B1:I27"/>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9" width="14.28515625" style="333" customWidth="1"/>
    <col min="10" max="16384" width="9.140625" style="333"/>
  </cols>
  <sheetData>
    <row r="1" spans="2:9" ht="15" customHeight="1" x14ac:dyDescent="0.2">
      <c r="B1" s="332"/>
      <c r="C1" s="332"/>
      <c r="D1" s="332"/>
      <c r="E1" s="332"/>
      <c r="F1" s="332"/>
      <c r="G1" s="332"/>
      <c r="H1" s="332"/>
      <c r="I1" s="332"/>
    </row>
    <row r="2" spans="2:9" ht="15" customHeight="1" x14ac:dyDescent="0.2">
      <c r="B2" s="200" t="s">
        <v>146</v>
      </c>
      <c r="C2" s="332"/>
      <c r="D2" s="332"/>
      <c r="E2" s="332"/>
      <c r="F2" s="332"/>
      <c r="G2" s="332"/>
      <c r="H2" s="332"/>
      <c r="I2" s="332"/>
    </row>
    <row r="3" spans="2:9" ht="15" customHeight="1" x14ac:dyDescent="0.2">
      <c r="B3" s="332"/>
      <c r="C3" s="332"/>
      <c r="D3" s="332"/>
      <c r="E3" s="332"/>
      <c r="F3" s="332"/>
      <c r="G3" s="332"/>
      <c r="H3" s="332"/>
      <c r="I3" s="332"/>
    </row>
    <row r="4" spans="2:9" ht="18.75" customHeight="1" x14ac:dyDescent="0.35">
      <c r="B4" s="4" t="s">
        <v>59</v>
      </c>
      <c r="C4" s="332"/>
      <c r="D4" s="332"/>
      <c r="E4" s="332"/>
      <c r="F4" s="332"/>
      <c r="G4" s="332"/>
      <c r="H4" s="332"/>
      <c r="I4" s="332"/>
    </row>
    <row r="5" spans="2:9" ht="15" customHeight="1" x14ac:dyDescent="0.2">
      <c r="B5" s="332"/>
      <c r="C5" s="332"/>
      <c r="D5" s="332"/>
      <c r="E5" s="332"/>
      <c r="F5" s="332"/>
      <c r="G5" s="332"/>
      <c r="H5" s="332"/>
      <c r="I5" s="332"/>
    </row>
    <row r="6" spans="2:9" ht="15" customHeight="1" x14ac:dyDescent="0.2">
      <c r="B6" s="332"/>
      <c r="C6" s="332"/>
      <c r="D6" s="332"/>
      <c r="E6" s="332"/>
      <c r="F6" s="332"/>
      <c r="G6" s="332"/>
      <c r="H6" s="332"/>
      <c r="I6" s="332"/>
    </row>
    <row r="7" spans="2:9" ht="26.25" customHeight="1" x14ac:dyDescent="0.2">
      <c r="B7" s="595"/>
      <c r="C7" s="832" t="s">
        <v>1086</v>
      </c>
      <c r="D7" s="833" t="s">
        <v>1087</v>
      </c>
      <c r="E7" s="832"/>
      <c r="F7" s="834" t="s">
        <v>1088</v>
      </c>
      <c r="G7" s="833"/>
      <c r="H7" s="835" t="s">
        <v>1089</v>
      </c>
      <c r="I7" s="836"/>
    </row>
    <row r="8" spans="2:9" ht="30" customHeight="1" x14ac:dyDescent="0.2">
      <c r="B8" s="596"/>
      <c r="C8" s="832"/>
      <c r="D8" s="597" t="s">
        <v>1005</v>
      </c>
      <c r="E8" s="598" t="s">
        <v>919</v>
      </c>
      <c r="F8" s="597" t="s">
        <v>1005</v>
      </c>
      <c r="G8" s="598" t="s">
        <v>1090</v>
      </c>
      <c r="H8" s="392" t="s">
        <v>1091</v>
      </c>
      <c r="I8" s="392" t="s">
        <v>1092</v>
      </c>
    </row>
    <row r="9" spans="2:9" ht="15" customHeight="1" x14ac:dyDescent="0.2">
      <c r="B9" s="596"/>
      <c r="C9" s="832"/>
      <c r="D9" s="599" t="s">
        <v>149</v>
      </c>
      <c r="E9" s="452" t="s">
        <v>150</v>
      </c>
      <c r="F9" s="452" t="s">
        <v>151</v>
      </c>
      <c r="G9" s="452" t="s">
        <v>253</v>
      </c>
      <c r="H9" s="452" t="s">
        <v>254</v>
      </c>
      <c r="I9" s="452" t="s">
        <v>255</v>
      </c>
    </row>
    <row r="10" spans="2:9" ht="22.5" customHeight="1" x14ac:dyDescent="0.2">
      <c r="B10" s="600">
        <v>1</v>
      </c>
      <c r="C10" s="422" t="s">
        <v>935</v>
      </c>
      <c r="D10" s="601">
        <v>5030.24377</v>
      </c>
      <c r="E10" s="602">
        <v>429.89795900000001</v>
      </c>
      <c r="F10" s="602">
        <v>5030.24377</v>
      </c>
      <c r="G10" s="602">
        <v>86.224091799999954</v>
      </c>
      <c r="H10" s="602">
        <v>30.007701999999998</v>
      </c>
      <c r="I10" s="603">
        <f>H10/(F10+G10)</f>
        <v>5.8649253372702968E-3</v>
      </c>
    </row>
    <row r="11" spans="2:9" ht="22.5" customHeight="1" x14ac:dyDescent="0.2">
      <c r="B11" s="600">
        <v>2</v>
      </c>
      <c r="C11" s="479" t="s">
        <v>1093</v>
      </c>
      <c r="D11" s="601">
        <v>3134.135511</v>
      </c>
      <c r="E11" s="602"/>
      <c r="F11" s="602">
        <v>3134.135511</v>
      </c>
      <c r="G11" s="602"/>
      <c r="H11" s="602">
        <v>572.94517800000006</v>
      </c>
      <c r="I11" s="603">
        <f t="shared" ref="I11:I26" si="0">H11/(F11+G11)</f>
        <v>0.18280804259710903</v>
      </c>
    </row>
    <row r="12" spans="2:9" ht="22.5" customHeight="1" x14ac:dyDescent="0.2">
      <c r="B12" s="600">
        <v>3</v>
      </c>
      <c r="C12" s="479" t="s">
        <v>947</v>
      </c>
      <c r="D12" s="601">
        <v>31.920217000000001</v>
      </c>
      <c r="E12" s="602">
        <v>8.4413839999999993</v>
      </c>
      <c r="F12" s="602">
        <v>31.920217000000001</v>
      </c>
      <c r="G12" s="602">
        <v>1.6882767999999999</v>
      </c>
      <c r="H12" s="602">
        <v>33.608494</v>
      </c>
      <c r="I12" s="603">
        <f t="shared" si="0"/>
        <v>1.0000000059508767</v>
      </c>
    </row>
    <row r="13" spans="2:9" ht="22.5" customHeight="1" x14ac:dyDescent="0.2">
      <c r="B13" s="600">
        <v>4</v>
      </c>
      <c r="C13" s="479" t="s">
        <v>948</v>
      </c>
      <c r="D13" s="601">
        <v>2190.640899</v>
      </c>
      <c r="E13" s="602"/>
      <c r="F13" s="602">
        <v>2190.640899</v>
      </c>
      <c r="G13" s="602"/>
      <c r="H13" s="602">
        <v>0</v>
      </c>
      <c r="I13" s="603">
        <f t="shared" si="0"/>
        <v>0</v>
      </c>
    </row>
    <row r="14" spans="2:9" ht="22.5" customHeight="1" x14ac:dyDescent="0.2">
      <c r="B14" s="600">
        <v>5</v>
      </c>
      <c r="C14" s="479" t="s">
        <v>949</v>
      </c>
      <c r="D14" s="601"/>
      <c r="E14" s="602"/>
      <c r="F14" s="602"/>
      <c r="G14" s="602"/>
      <c r="H14" s="602"/>
      <c r="I14" s="603"/>
    </row>
    <row r="15" spans="2:9" ht="22.5" customHeight="1" x14ac:dyDescent="0.2">
      <c r="B15" s="600">
        <v>6</v>
      </c>
      <c r="C15" s="479" t="s">
        <v>785</v>
      </c>
      <c r="D15" s="601">
        <v>4183.7100799999998</v>
      </c>
      <c r="E15" s="602">
        <v>21.603156999999999</v>
      </c>
      <c r="F15" s="602">
        <v>4183.7100799999998</v>
      </c>
      <c r="G15" s="602">
        <v>10.8015785</v>
      </c>
      <c r="H15" s="602">
        <v>1960.111161</v>
      </c>
      <c r="I15" s="603">
        <f t="shared" si="0"/>
        <v>0.46730378184261762</v>
      </c>
    </row>
    <row r="16" spans="2:9" ht="22.5" customHeight="1" x14ac:dyDescent="0.2">
      <c r="B16" s="600">
        <v>7</v>
      </c>
      <c r="C16" s="479" t="s">
        <v>936</v>
      </c>
      <c r="D16" s="601">
        <v>2901.2230500000001</v>
      </c>
      <c r="E16" s="602">
        <v>2650.593253</v>
      </c>
      <c r="F16" s="602">
        <v>2901.2230500000001</v>
      </c>
      <c r="G16" s="602">
        <v>762.96756259999995</v>
      </c>
      <c r="H16" s="602">
        <v>3651.7677309999999</v>
      </c>
      <c r="I16" s="603">
        <f t="shared" si="0"/>
        <v>0.99660965192223305</v>
      </c>
    </row>
    <row r="17" spans="2:9" ht="22.5" customHeight="1" x14ac:dyDescent="0.2">
      <c r="B17" s="600">
        <v>8</v>
      </c>
      <c r="C17" s="479" t="s">
        <v>939</v>
      </c>
      <c r="D17" s="601">
        <v>5462.795599</v>
      </c>
      <c r="E17" s="602">
        <v>3192.3513849999999</v>
      </c>
      <c r="F17" s="602">
        <v>5462.795599</v>
      </c>
      <c r="G17" s="602">
        <v>9.2949881999999988</v>
      </c>
      <c r="H17" s="602">
        <v>4104.0679410000002</v>
      </c>
      <c r="I17" s="603">
        <f t="shared" si="0"/>
        <v>0.75000000010964729</v>
      </c>
    </row>
    <row r="18" spans="2:9" ht="22.5" customHeight="1" x14ac:dyDescent="0.2">
      <c r="B18" s="600">
        <v>9</v>
      </c>
      <c r="C18" s="479" t="s">
        <v>950</v>
      </c>
      <c r="D18" s="601">
        <v>1166.09844</v>
      </c>
      <c r="E18" s="602">
        <v>718.73380699999996</v>
      </c>
      <c r="F18" s="602">
        <v>1166.09844</v>
      </c>
      <c r="G18" s="602">
        <v>189.73886469999999</v>
      </c>
      <c r="H18" s="602">
        <v>717.02658399999996</v>
      </c>
      <c r="I18" s="603">
        <f t="shared" si="0"/>
        <v>0.52884411832779099</v>
      </c>
    </row>
    <row r="19" spans="2:9" ht="22.5" customHeight="1" x14ac:dyDescent="0.2">
      <c r="B19" s="600">
        <v>10</v>
      </c>
      <c r="C19" s="479" t="s">
        <v>793</v>
      </c>
      <c r="D19" s="601">
        <v>84.722058000000004</v>
      </c>
      <c r="E19" s="602"/>
      <c r="F19" s="602">
        <v>84.722058000000004</v>
      </c>
      <c r="G19" s="602"/>
      <c r="H19" s="602">
        <v>107.51658500000001</v>
      </c>
      <c r="I19" s="603">
        <f t="shared" si="0"/>
        <v>1.2690506762713436</v>
      </c>
    </row>
    <row r="20" spans="2:9" ht="22.5" customHeight="1" x14ac:dyDescent="0.2">
      <c r="B20" s="600">
        <v>11</v>
      </c>
      <c r="C20" s="479" t="s">
        <v>1094</v>
      </c>
      <c r="D20" s="601"/>
      <c r="E20" s="602"/>
      <c r="F20" s="602"/>
      <c r="G20" s="602"/>
      <c r="H20" s="602"/>
      <c r="I20" s="603"/>
    </row>
    <row r="21" spans="2:9" ht="22.5" customHeight="1" x14ac:dyDescent="0.2">
      <c r="B21" s="600">
        <v>12</v>
      </c>
      <c r="C21" s="479" t="s">
        <v>779</v>
      </c>
      <c r="D21" s="601">
        <v>14874.27512</v>
      </c>
      <c r="E21" s="602"/>
      <c r="F21" s="602">
        <v>14874.27512</v>
      </c>
      <c r="G21" s="602"/>
      <c r="H21" s="602">
        <v>1487.4275110000001</v>
      </c>
      <c r="I21" s="603">
        <f t="shared" si="0"/>
        <v>9.999999993276984E-2</v>
      </c>
    </row>
    <row r="22" spans="2:9" ht="26.25" customHeight="1" x14ac:dyDescent="0.2">
      <c r="B22" s="600">
        <v>13</v>
      </c>
      <c r="C22" s="479" t="s">
        <v>1095</v>
      </c>
      <c r="D22" s="601"/>
      <c r="E22" s="602"/>
      <c r="F22" s="602"/>
      <c r="G22" s="602"/>
      <c r="H22" s="602"/>
      <c r="I22" s="603"/>
    </row>
    <row r="23" spans="2:9" ht="22.5" customHeight="1" x14ac:dyDescent="0.2">
      <c r="B23" s="600">
        <v>14</v>
      </c>
      <c r="C23" s="479" t="s">
        <v>1096</v>
      </c>
      <c r="D23" s="601"/>
      <c r="E23" s="602"/>
      <c r="F23" s="602"/>
      <c r="G23" s="602"/>
      <c r="H23" s="602"/>
      <c r="I23" s="603"/>
    </row>
    <row r="24" spans="2:9" ht="22.5" customHeight="1" x14ac:dyDescent="0.2">
      <c r="B24" s="600">
        <v>15</v>
      </c>
      <c r="C24" s="479" t="s">
        <v>360</v>
      </c>
      <c r="D24" s="601">
        <v>1614.3198910000001</v>
      </c>
      <c r="E24" s="602"/>
      <c r="F24" s="602">
        <v>1614.3198910000001</v>
      </c>
      <c r="G24" s="602"/>
      <c r="H24" s="602">
        <v>3573.7122340000001</v>
      </c>
      <c r="I24" s="603">
        <f t="shared" si="0"/>
        <v>2.2137571703872414</v>
      </c>
    </row>
    <row r="25" spans="2:9" ht="22.5" customHeight="1" x14ac:dyDescent="0.2">
      <c r="B25" s="600">
        <v>16</v>
      </c>
      <c r="C25" s="479" t="s">
        <v>1097</v>
      </c>
      <c r="D25" s="601">
        <v>2244.1253660000002</v>
      </c>
      <c r="E25" s="602">
        <v>0.78348200000000001</v>
      </c>
      <c r="F25" s="602">
        <v>2244.1253660000002</v>
      </c>
      <c r="G25" s="602">
        <v>0.17919640000000003</v>
      </c>
      <c r="H25" s="602">
        <v>1977.5663400000001</v>
      </c>
      <c r="I25" s="603">
        <f t="shared" si="0"/>
        <v>0.88114883030191005</v>
      </c>
    </row>
    <row r="26" spans="2:9" ht="22.5" customHeight="1" x14ac:dyDescent="0.2">
      <c r="B26" s="598">
        <v>17</v>
      </c>
      <c r="C26" s="604" t="s">
        <v>1098</v>
      </c>
      <c r="D26" s="605">
        <v>42918.210000999999</v>
      </c>
      <c r="E26" s="606">
        <v>7022.4044270000004</v>
      </c>
      <c r="F26" s="606">
        <v>42918.210000999999</v>
      </c>
      <c r="G26" s="606">
        <v>1060.8945590000001</v>
      </c>
      <c r="H26" s="606">
        <v>18215.757461000001</v>
      </c>
      <c r="I26" s="607">
        <f t="shared" si="0"/>
        <v>0.41419118563790969</v>
      </c>
    </row>
    <row r="27" spans="2:9" ht="22.5" customHeight="1" x14ac:dyDescent="0.2">
      <c r="B27" s="332"/>
      <c r="C27" s="332"/>
      <c r="D27" s="332"/>
      <c r="E27" s="332"/>
      <c r="F27" s="332"/>
      <c r="G27" s="332"/>
      <c r="H27" s="332"/>
      <c r="I27" s="332"/>
    </row>
  </sheetData>
  <sheetProtection algorithmName="SHA-512" hashValue="Haqr9WyiKs2dbMjHi6ww1SxhO/WKdV0rpyVjb7EwWJ4ra/rObBOk4eE0QD9rqfFU89WiTR1JthUqvqiqznkYxg==" saltValue="D/X/lzq62rG1tSC8BIp1tQ==" spinCount="100000" sheet="1" objects="1" scenarios="1"/>
  <mergeCells count="4">
    <mergeCell ref="C7:C9"/>
    <mergeCell ref="D7:E7"/>
    <mergeCell ref="F7:G7"/>
    <mergeCell ref="H7:I7"/>
  </mergeCells>
  <hyperlinks>
    <hyperlink ref="B2" location="Contents!A1" display="Back to contents page" xr:uid="{0AD419FA-DBCC-4B22-BC46-F1E6C34B70D0}"/>
  </hyperlinks>
  <pageMargins left="0.7" right="0.7" top="0.75" bottom="0.75" header="0.3" footer="0.3"/>
  <pageSetup paperSize="9" orientation="portrait" horizontalDpi="144" verticalDpi="144"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EEF98-522C-40E2-81F1-E95D8A2E00EE}">
  <sheetPr codeName="Sheet36"/>
  <dimension ref="B1:T27"/>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20" width="14.42578125" style="333" customWidth="1"/>
    <col min="21" max="16384" width="9.140625" style="333"/>
  </cols>
  <sheetData>
    <row r="1" spans="2:20" ht="15" customHeight="1" x14ac:dyDescent="0.2">
      <c r="B1" s="332"/>
      <c r="C1" s="332"/>
      <c r="D1" s="332"/>
      <c r="E1" s="332"/>
      <c r="F1" s="332"/>
      <c r="G1" s="332"/>
      <c r="H1" s="332"/>
      <c r="I1" s="332"/>
      <c r="J1" s="332"/>
      <c r="K1" s="332"/>
      <c r="L1" s="332"/>
      <c r="M1" s="332"/>
      <c r="N1" s="332"/>
      <c r="O1" s="332"/>
      <c r="P1" s="332"/>
      <c r="Q1" s="332"/>
      <c r="R1" s="332"/>
      <c r="S1" s="332"/>
      <c r="T1" s="332"/>
    </row>
    <row r="2" spans="2:20" ht="15" customHeight="1" x14ac:dyDescent="0.2">
      <c r="B2" s="200" t="s">
        <v>146</v>
      </c>
      <c r="C2" s="332"/>
      <c r="D2" s="332"/>
      <c r="E2" s="332"/>
      <c r="F2" s="332"/>
      <c r="G2" s="332"/>
      <c r="H2" s="332"/>
      <c r="I2" s="332"/>
      <c r="J2" s="332"/>
      <c r="K2" s="332"/>
      <c r="L2" s="332"/>
      <c r="M2" s="332"/>
      <c r="N2" s="332"/>
      <c r="O2" s="332"/>
      <c r="P2" s="332"/>
      <c r="Q2" s="332"/>
      <c r="R2" s="332"/>
      <c r="S2" s="332"/>
      <c r="T2" s="332"/>
    </row>
    <row r="3" spans="2:20" ht="15" customHeight="1" x14ac:dyDescent="0.2">
      <c r="B3" s="332"/>
      <c r="C3" s="332"/>
      <c r="D3" s="332"/>
      <c r="E3" s="332"/>
      <c r="F3" s="332"/>
      <c r="G3" s="332"/>
      <c r="H3" s="332"/>
      <c r="I3" s="332"/>
      <c r="J3" s="332"/>
      <c r="K3" s="332"/>
      <c r="L3" s="332"/>
      <c r="M3" s="332"/>
      <c r="N3" s="332"/>
      <c r="O3" s="332"/>
      <c r="P3" s="332"/>
      <c r="Q3" s="332"/>
      <c r="R3" s="332"/>
      <c r="S3" s="332"/>
      <c r="T3" s="332"/>
    </row>
    <row r="4" spans="2:20" ht="18.75" customHeight="1" x14ac:dyDescent="0.35">
      <c r="B4" s="4" t="s">
        <v>61</v>
      </c>
      <c r="C4" s="332"/>
      <c r="D4" s="332"/>
      <c r="E4" s="332"/>
      <c r="F4" s="332"/>
      <c r="G4" s="332"/>
      <c r="H4" s="332"/>
      <c r="I4" s="332"/>
      <c r="J4" s="332"/>
      <c r="K4" s="332"/>
      <c r="L4" s="332"/>
      <c r="M4" s="332"/>
      <c r="N4" s="332"/>
      <c r="O4" s="332"/>
      <c r="P4" s="332"/>
      <c r="Q4" s="332"/>
      <c r="R4" s="332"/>
      <c r="S4" s="332"/>
      <c r="T4" s="332"/>
    </row>
    <row r="5" spans="2:20" ht="15" customHeight="1" x14ac:dyDescent="0.2">
      <c r="B5" s="332"/>
      <c r="C5" s="332"/>
      <c r="D5" s="332"/>
      <c r="E5" s="332"/>
      <c r="F5" s="332"/>
      <c r="G5" s="332"/>
      <c r="H5" s="332"/>
      <c r="I5" s="332"/>
      <c r="J5" s="332"/>
      <c r="K5" s="332"/>
      <c r="L5" s="332"/>
      <c r="M5" s="332"/>
      <c r="N5" s="332"/>
      <c r="O5" s="332"/>
      <c r="P5" s="332"/>
      <c r="Q5" s="332"/>
      <c r="R5" s="332"/>
      <c r="S5" s="332"/>
      <c r="T5" s="332"/>
    </row>
    <row r="6" spans="2:20" ht="15" customHeight="1" x14ac:dyDescent="0.2">
      <c r="B6" s="332"/>
      <c r="C6" s="332"/>
      <c r="D6" s="332"/>
      <c r="E6" s="332"/>
      <c r="F6" s="332"/>
      <c r="G6" s="332"/>
      <c r="H6" s="332"/>
      <c r="I6" s="332"/>
      <c r="J6" s="332"/>
      <c r="K6" s="332"/>
      <c r="L6" s="332"/>
      <c r="M6" s="332"/>
      <c r="N6" s="332"/>
      <c r="O6" s="332"/>
      <c r="P6" s="332"/>
      <c r="Q6" s="332"/>
      <c r="R6" s="332"/>
      <c r="S6" s="332"/>
      <c r="T6" s="332"/>
    </row>
    <row r="7" spans="2:20" ht="15" customHeight="1" x14ac:dyDescent="0.2">
      <c r="B7" s="595"/>
      <c r="C7" s="832" t="s">
        <v>1086</v>
      </c>
      <c r="D7" s="834" t="s">
        <v>1099</v>
      </c>
      <c r="E7" s="837"/>
      <c r="F7" s="837"/>
      <c r="G7" s="837"/>
      <c r="H7" s="837"/>
      <c r="I7" s="837"/>
      <c r="J7" s="837"/>
      <c r="K7" s="837"/>
      <c r="L7" s="837"/>
      <c r="M7" s="837"/>
      <c r="N7" s="837"/>
      <c r="O7" s="837"/>
      <c r="P7" s="837"/>
      <c r="Q7" s="837"/>
      <c r="R7" s="833"/>
      <c r="S7" s="838" t="s">
        <v>185</v>
      </c>
      <c r="T7" s="838" t="s">
        <v>1100</v>
      </c>
    </row>
    <row r="8" spans="2:20" ht="15" customHeight="1" x14ac:dyDescent="0.2">
      <c r="B8" s="596"/>
      <c r="C8" s="832"/>
      <c r="D8" s="608">
        <v>0</v>
      </c>
      <c r="E8" s="609">
        <v>0.02</v>
      </c>
      <c r="F8" s="608">
        <v>0.04</v>
      </c>
      <c r="G8" s="609">
        <v>0.1</v>
      </c>
      <c r="H8" s="609">
        <v>0.2</v>
      </c>
      <c r="I8" s="609">
        <v>0.35</v>
      </c>
      <c r="J8" s="609">
        <v>0.5</v>
      </c>
      <c r="K8" s="609">
        <v>0.7</v>
      </c>
      <c r="L8" s="609">
        <v>0.75</v>
      </c>
      <c r="M8" s="610">
        <v>1</v>
      </c>
      <c r="N8" s="610">
        <v>1.5</v>
      </c>
      <c r="O8" s="610">
        <v>2.5</v>
      </c>
      <c r="P8" s="610">
        <v>3.7</v>
      </c>
      <c r="Q8" s="610">
        <v>12.5</v>
      </c>
      <c r="R8" s="610" t="s">
        <v>1101</v>
      </c>
      <c r="S8" s="838"/>
      <c r="T8" s="838"/>
    </row>
    <row r="9" spans="2:20" ht="15" customHeight="1" x14ac:dyDescent="0.2">
      <c r="B9" s="596"/>
      <c r="C9" s="832"/>
      <c r="D9" s="599" t="s">
        <v>149</v>
      </c>
      <c r="E9" s="599" t="s">
        <v>150</v>
      </c>
      <c r="F9" s="599" t="s">
        <v>151</v>
      </c>
      <c r="G9" s="599" t="s">
        <v>253</v>
      </c>
      <c r="H9" s="599" t="s">
        <v>254</v>
      </c>
      <c r="I9" s="599" t="s">
        <v>255</v>
      </c>
      <c r="J9" s="599" t="s">
        <v>256</v>
      </c>
      <c r="K9" s="599" t="s">
        <v>312</v>
      </c>
      <c r="L9" s="599" t="s">
        <v>640</v>
      </c>
      <c r="M9" s="599" t="s">
        <v>641</v>
      </c>
      <c r="N9" s="599" t="s">
        <v>642</v>
      </c>
      <c r="O9" s="599" t="s">
        <v>643</v>
      </c>
      <c r="P9" s="599" t="s">
        <v>644</v>
      </c>
      <c r="Q9" s="599" t="s">
        <v>881</v>
      </c>
      <c r="R9" s="599" t="s">
        <v>882</v>
      </c>
      <c r="S9" s="611" t="s">
        <v>1102</v>
      </c>
      <c r="T9" s="611" t="s">
        <v>1103</v>
      </c>
    </row>
    <row r="10" spans="2:20" ht="22.5" customHeight="1" x14ac:dyDescent="0.2">
      <c r="B10" s="600">
        <v>1</v>
      </c>
      <c r="C10" s="422" t="s">
        <v>935</v>
      </c>
      <c r="D10" s="601">
        <v>4966.527325</v>
      </c>
      <c r="E10" s="602"/>
      <c r="F10" s="602"/>
      <c r="G10" s="602"/>
      <c r="H10" s="602">
        <v>149.92546379999996</v>
      </c>
      <c r="I10" s="602"/>
      <c r="J10" s="602"/>
      <c r="K10" s="602"/>
      <c r="L10" s="602"/>
      <c r="M10" s="602"/>
      <c r="N10" s="602">
        <v>1.5073E-2</v>
      </c>
      <c r="O10" s="602"/>
      <c r="P10" s="602"/>
      <c r="Q10" s="602"/>
      <c r="R10" s="602"/>
      <c r="S10" s="602">
        <f>(SUM(D10:R10))</f>
        <v>5116.4678617999998</v>
      </c>
      <c r="T10" s="612"/>
    </row>
    <row r="11" spans="2:20" ht="22.5" customHeight="1" x14ac:dyDescent="0.2">
      <c r="B11" s="600">
        <v>2</v>
      </c>
      <c r="C11" s="479" t="s">
        <v>1093</v>
      </c>
      <c r="D11" s="601">
        <v>853.60580900000002</v>
      </c>
      <c r="E11" s="602"/>
      <c r="F11" s="602"/>
      <c r="G11" s="602"/>
      <c r="H11" s="602">
        <v>2229.7300340000002</v>
      </c>
      <c r="I11" s="602"/>
      <c r="J11" s="602"/>
      <c r="K11" s="602"/>
      <c r="L11" s="602"/>
      <c r="M11" s="602"/>
      <c r="N11" s="602"/>
      <c r="O11" s="602">
        <v>50.799667999999997</v>
      </c>
      <c r="P11" s="602"/>
      <c r="Q11" s="602"/>
      <c r="R11" s="602"/>
      <c r="S11" s="602">
        <f t="shared" ref="S11:S26" si="0">(SUM(D11:R11))</f>
        <v>3134.1355110000004</v>
      </c>
      <c r="T11" s="612"/>
    </row>
    <row r="12" spans="2:20" ht="22.5" customHeight="1" x14ac:dyDescent="0.2">
      <c r="B12" s="600">
        <v>3</v>
      </c>
      <c r="C12" s="479" t="s">
        <v>947</v>
      </c>
      <c r="D12" s="601"/>
      <c r="E12" s="602"/>
      <c r="F12" s="602"/>
      <c r="G12" s="602"/>
      <c r="H12" s="602"/>
      <c r="I12" s="602"/>
      <c r="J12" s="602"/>
      <c r="K12" s="602"/>
      <c r="L12" s="602"/>
      <c r="M12" s="602">
        <v>33.608493799999998</v>
      </c>
      <c r="N12" s="602"/>
      <c r="O12" s="602"/>
      <c r="P12" s="602"/>
      <c r="Q12" s="602"/>
      <c r="R12" s="602"/>
      <c r="S12" s="602">
        <f t="shared" si="0"/>
        <v>33.608493799999998</v>
      </c>
      <c r="T12" s="612"/>
    </row>
    <row r="13" spans="2:20" ht="22.5" customHeight="1" x14ac:dyDescent="0.2">
      <c r="B13" s="600">
        <v>4</v>
      </c>
      <c r="C13" s="479" t="s">
        <v>948</v>
      </c>
      <c r="D13" s="601">
        <v>2190.640899</v>
      </c>
      <c r="E13" s="602"/>
      <c r="F13" s="602"/>
      <c r="G13" s="602"/>
      <c r="H13" s="602"/>
      <c r="I13" s="602"/>
      <c r="J13" s="602"/>
      <c r="K13" s="602"/>
      <c r="L13" s="602"/>
      <c r="M13" s="602"/>
      <c r="N13" s="602"/>
      <c r="O13" s="602"/>
      <c r="P13" s="602"/>
      <c r="Q13" s="602"/>
      <c r="R13" s="602"/>
      <c r="S13" s="602">
        <f t="shared" si="0"/>
        <v>2190.640899</v>
      </c>
      <c r="T13" s="612"/>
    </row>
    <row r="14" spans="2:20" ht="22.5" customHeight="1" x14ac:dyDescent="0.2">
      <c r="B14" s="600">
        <v>5</v>
      </c>
      <c r="C14" s="479" t="s">
        <v>949</v>
      </c>
      <c r="D14" s="601"/>
      <c r="E14" s="602"/>
      <c r="F14" s="602"/>
      <c r="G14" s="602"/>
      <c r="H14" s="602"/>
      <c r="I14" s="602"/>
      <c r="J14" s="602"/>
      <c r="K14" s="602"/>
      <c r="L14" s="602"/>
      <c r="M14" s="602"/>
      <c r="N14" s="602"/>
      <c r="O14" s="602"/>
      <c r="P14" s="602"/>
      <c r="Q14" s="602"/>
      <c r="R14" s="602"/>
      <c r="S14" s="602"/>
      <c r="T14" s="612"/>
    </row>
    <row r="15" spans="2:20" ht="22.5" customHeight="1" x14ac:dyDescent="0.2">
      <c r="B15" s="600">
        <v>6</v>
      </c>
      <c r="C15" s="479" t="s">
        <v>785</v>
      </c>
      <c r="D15" s="601">
        <v>456.28505100000001</v>
      </c>
      <c r="E15" s="602"/>
      <c r="F15" s="602"/>
      <c r="G15" s="602"/>
      <c r="H15" s="602">
        <v>5219.0719854999998</v>
      </c>
      <c r="I15" s="602"/>
      <c r="J15" s="602">
        <v>538.42437099999995</v>
      </c>
      <c r="K15" s="602"/>
      <c r="L15" s="602"/>
      <c r="M15" s="602">
        <v>647.08457699999997</v>
      </c>
      <c r="N15" s="602"/>
      <c r="O15" s="602"/>
      <c r="P15" s="602"/>
      <c r="Q15" s="602"/>
      <c r="R15" s="602"/>
      <c r="S15" s="602">
        <f t="shared" si="0"/>
        <v>6860.8659844999993</v>
      </c>
      <c r="T15" s="612"/>
    </row>
    <row r="16" spans="2:20" ht="22.5" customHeight="1" x14ac:dyDescent="0.2">
      <c r="B16" s="600">
        <v>7</v>
      </c>
      <c r="C16" s="479" t="s">
        <v>936</v>
      </c>
      <c r="D16" s="601"/>
      <c r="E16" s="602"/>
      <c r="F16" s="602"/>
      <c r="G16" s="602"/>
      <c r="H16" s="602">
        <v>3.9571000000000001</v>
      </c>
      <c r="I16" s="602">
        <v>10.420491999999999</v>
      </c>
      <c r="J16" s="602">
        <v>4.9950000000000001</v>
      </c>
      <c r="K16" s="602"/>
      <c r="L16" s="602"/>
      <c r="M16" s="602">
        <v>3644.7907855999997</v>
      </c>
      <c r="N16" s="602"/>
      <c r="O16" s="602"/>
      <c r="P16" s="602"/>
      <c r="Q16" s="602"/>
      <c r="R16" s="602"/>
      <c r="S16" s="602">
        <f t="shared" si="0"/>
        <v>3664.1633775999999</v>
      </c>
      <c r="T16" s="612"/>
    </row>
    <row r="17" spans="2:20" ht="22.5" customHeight="1" x14ac:dyDescent="0.2">
      <c r="B17" s="600">
        <v>8</v>
      </c>
      <c r="C17" s="479" t="s">
        <v>789</v>
      </c>
      <c r="D17" s="601"/>
      <c r="E17" s="602"/>
      <c r="F17" s="602"/>
      <c r="G17" s="602"/>
      <c r="H17" s="602"/>
      <c r="I17" s="602"/>
      <c r="J17" s="602"/>
      <c r="K17" s="602"/>
      <c r="L17" s="602">
        <v>5472.0905871999994</v>
      </c>
      <c r="M17" s="602"/>
      <c r="N17" s="602"/>
      <c r="O17" s="602"/>
      <c r="P17" s="602"/>
      <c r="Q17" s="602"/>
      <c r="R17" s="602"/>
      <c r="S17" s="602">
        <f t="shared" si="0"/>
        <v>5472.0905871999994</v>
      </c>
      <c r="T17" s="612"/>
    </row>
    <row r="18" spans="2:20" ht="22.5" customHeight="1" x14ac:dyDescent="0.2">
      <c r="B18" s="600">
        <v>9</v>
      </c>
      <c r="C18" s="479" t="s">
        <v>1104</v>
      </c>
      <c r="D18" s="601"/>
      <c r="E18" s="602"/>
      <c r="F18" s="602"/>
      <c r="G18" s="602"/>
      <c r="H18" s="602"/>
      <c r="I18" s="602">
        <v>980.5169684</v>
      </c>
      <c r="J18" s="602"/>
      <c r="K18" s="602"/>
      <c r="L18" s="602">
        <v>5.8987757999999975</v>
      </c>
      <c r="M18" s="602">
        <v>369.4215605</v>
      </c>
      <c r="N18" s="602"/>
      <c r="O18" s="602"/>
      <c r="P18" s="602"/>
      <c r="Q18" s="602"/>
      <c r="R18" s="602"/>
      <c r="S18" s="602">
        <f t="shared" si="0"/>
        <v>1355.8373047</v>
      </c>
      <c r="T18" s="612"/>
    </row>
    <row r="19" spans="2:20" ht="22.5" customHeight="1" x14ac:dyDescent="0.2">
      <c r="B19" s="600">
        <v>10</v>
      </c>
      <c r="C19" s="479" t="s">
        <v>793</v>
      </c>
      <c r="D19" s="601"/>
      <c r="E19" s="602"/>
      <c r="F19" s="602"/>
      <c r="G19" s="602"/>
      <c r="H19" s="602"/>
      <c r="I19" s="602"/>
      <c r="J19" s="602"/>
      <c r="K19" s="602"/>
      <c r="L19" s="602"/>
      <c r="M19" s="602">
        <v>39.133004999999997</v>
      </c>
      <c r="N19" s="602">
        <v>45.589053</v>
      </c>
      <c r="O19" s="602"/>
      <c r="P19" s="602"/>
      <c r="Q19" s="602"/>
      <c r="R19" s="602"/>
      <c r="S19" s="602">
        <f t="shared" si="0"/>
        <v>84.722058000000004</v>
      </c>
      <c r="T19" s="612"/>
    </row>
    <row r="20" spans="2:20" ht="22.5" customHeight="1" x14ac:dyDescent="0.2">
      <c r="B20" s="600">
        <v>11</v>
      </c>
      <c r="C20" s="479" t="s">
        <v>1094</v>
      </c>
      <c r="D20" s="601"/>
      <c r="E20" s="602"/>
      <c r="F20" s="602"/>
      <c r="G20" s="602"/>
      <c r="H20" s="602"/>
      <c r="I20" s="602"/>
      <c r="J20" s="602"/>
      <c r="K20" s="602"/>
      <c r="L20" s="602"/>
      <c r="M20" s="602"/>
      <c r="N20" s="602"/>
      <c r="O20" s="602"/>
      <c r="P20" s="602"/>
      <c r="Q20" s="602"/>
      <c r="R20" s="602"/>
      <c r="S20" s="602"/>
      <c r="T20" s="612"/>
    </row>
    <row r="21" spans="2:20" ht="22.5" customHeight="1" x14ac:dyDescent="0.2">
      <c r="B21" s="600">
        <v>12</v>
      </c>
      <c r="C21" s="479" t="s">
        <v>779</v>
      </c>
      <c r="D21" s="601"/>
      <c r="E21" s="602"/>
      <c r="F21" s="602"/>
      <c r="G21" s="602">
        <v>14874.27512</v>
      </c>
      <c r="H21" s="602"/>
      <c r="I21" s="602"/>
      <c r="J21" s="602"/>
      <c r="K21" s="602"/>
      <c r="L21" s="602"/>
      <c r="M21" s="602"/>
      <c r="N21" s="602"/>
      <c r="O21" s="602"/>
      <c r="P21" s="602"/>
      <c r="Q21" s="602"/>
      <c r="R21" s="602"/>
      <c r="S21" s="602">
        <f t="shared" si="0"/>
        <v>14874.27512</v>
      </c>
      <c r="T21" s="612"/>
    </row>
    <row r="22" spans="2:20" ht="22.5" customHeight="1" x14ac:dyDescent="0.2">
      <c r="B22" s="600">
        <v>13</v>
      </c>
      <c r="C22" s="479" t="s">
        <v>1105</v>
      </c>
      <c r="D22" s="601"/>
      <c r="E22" s="602"/>
      <c r="F22" s="602"/>
      <c r="G22" s="602"/>
      <c r="H22" s="602"/>
      <c r="I22" s="602"/>
      <c r="J22" s="602"/>
      <c r="K22" s="602"/>
      <c r="L22" s="602"/>
      <c r="M22" s="602"/>
      <c r="N22" s="602"/>
      <c r="O22" s="602"/>
      <c r="P22" s="602"/>
      <c r="Q22" s="602"/>
      <c r="R22" s="602"/>
      <c r="S22" s="602"/>
      <c r="T22" s="612"/>
    </row>
    <row r="23" spans="2:20" ht="22.5" customHeight="1" x14ac:dyDescent="0.2">
      <c r="B23" s="600">
        <v>14</v>
      </c>
      <c r="C23" s="479" t="s">
        <v>1106</v>
      </c>
      <c r="D23" s="601"/>
      <c r="E23" s="602"/>
      <c r="F23" s="602"/>
      <c r="G23" s="602"/>
      <c r="H23" s="602"/>
      <c r="I23" s="602"/>
      <c r="J23" s="602"/>
      <c r="K23" s="602"/>
      <c r="L23" s="602"/>
      <c r="M23" s="602"/>
      <c r="N23" s="602"/>
      <c r="O23" s="602"/>
      <c r="P23" s="602"/>
      <c r="Q23" s="602"/>
      <c r="R23" s="602"/>
      <c r="S23" s="602"/>
      <c r="T23" s="612"/>
    </row>
    <row r="24" spans="2:20" ht="22.5" customHeight="1" x14ac:dyDescent="0.2">
      <c r="B24" s="600">
        <v>15</v>
      </c>
      <c r="C24" s="479" t="s">
        <v>954</v>
      </c>
      <c r="D24" s="601"/>
      <c r="E24" s="602"/>
      <c r="F24" s="602"/>
      <c r="G24" s="602"/>
      <c r="H24" s="602"/>
      <c r="I24" s="602"/>
      <c r="J24" s="602"/>
      <c r="K24" s="602"/>
      <c r="L24" s="602"/>
      <c r="M24" s="602">
        <v>308.05832900000001</v>
      </c>
      <c r="N24" s="602"/>
      <c r="O24" s="602">
        <v>1306.2615619999999</v>
      </c>
      <c r="P24" s="602"/>
      <c r="Q24" s="602"/>
      <c r="R24" s="602"/>
      <c r="S24" s="602">
        <f t="shared" si="0"/>
        <v>1614.3198909999999</v>
      </c>
      <c r="T24" s="612"/>
    </row>
    <row r="25" spans="2:20" ht="22.5" customHeight="1" x14ac:dyDescent="0.2">
      <c r="B25" s="600">
        <v>16</v>
      </c>
      <c r="C25" s="479" t="s">
        <v>1097</v>
      </c>
      <c r="D25" s="601">
        <v>109.05346900000001</v>
      </c>
      <c r="E25" s="602"/>
      <c r="F25" s="602"/>
      <c r="G25" s="602"/>
      <c r="H25" s="602"/>
      <c r="I25" s="602"/>
      <c r="J25" s="602">
        <v>307.545207</v>
      </c>
      <c r="K25" s="602"/>
      <c r="L25" s="602">
        <v>15.648603400000001</v>
      </c>
      <c r="M25" s="602">
        <v>1812.0572830000001</v>
      </c>
      <c r="N25" s="602"/>
      <c r="O25" s="602"/>
      <c r="P25" s="602"/>
      <c r="Q25" s="602"/>
      <c r="R25" s="602"/>
      <c r="S25" s="602">
        <f t="shared" si="0"/>
        <v>2244.3045624000001</v>
      </c>
      <c r="T25" s="612"/>
    </row>
    <row r="26" spans="2:20" ht="22.5" customHeight="1" x14ac:dyDescent="0.2">
      <c r="B26" s="598">
        <v>17</v>
      </c>
      <c r="C26" s="604" t="s">
        <v>1098</v>
      </c>
      <c r="D26" s="605">
        <v>8576.1125530000008</v>
      </c>
      <c r="E26" s="606"/>
      <c r="F26" s="606"/>
      <c r="G26" s="606">
        <v>14874.27512</v>
      </c>
      <c r="H26" s="606">
        <v>7602.6845832999998</v>
      </c>
      <c r="I26" s="606">
        <v>990.93746039999996</v>
      </c>
      <c r="J26" s="606">
        <v>850.96457799999996</v>
      </c>
      <c r="K26" s="606"/>
      <c r="L26" s="606">
        <v>5493.6379663999996</v>
      </c>
      <c r="M26" s="606">
        <v>6854.1540338999994</v>
      </c>
      <c r="N26" s="606">
        <v>45.631360999999998</v>
      </c>
      <c r="O26" s="606">
        <v>1357.06123</v>
      </c>
      <c r="P26" s="606"/>
      <c r="Q26" s="606"/>
      <c r="R26" s="606"/>
      <c r="S26" s="606">
        <f t="shared" si="0"/>
        <v>46645.458886</v>
      </c>
      <c r="T26" s="612"/>
    </row>
    <row r="27" spans="2:20" ht="22.5" customHeight="1" x14ac:dyDescent="0.2">
      <c r="B27" s="332"/>
      <c r="C27" s="332"/>
      <c r="D27" s="332"/>
      <c r="E27" s="332"/>
      <c r="F27" s="332"/>
      <c r="G27" s="332"/>
      <c r="H27" s="332"/>
      <c r="I27" s="332"/>
      <c r="J27" s="332"/>
      <c r="K27" s="332"/>
      <c r="L27" s="332"/>
      <c r="M27" s="332"/>
      <c r="N27" s="332"/>
      <c r="O27" s="332"/>
      <c r="P27" s="332"/>
      <c r="Q27" s="332"/>
      <c r="R27" s="332"/>
      <c r="S27" s="332"/>
      <c r="T27" s="332"/>
    </row>
  </sheetData>
  <sheetProtection algorithmName="SHA-512" hashValue="2Dz7Q7BTry5eT3kvoae/UXIkjFPvRbG696ixMlTdFDOhgJwGiymBgtt+2/jghGavghrtmIgGQ8uzSNLv36hk1g==" saltValue="BgWWl8q+Gj3OqEjkG2nN5Q==" spinCount="100000" sheet="1" objects="1" scenarios="1"/>
  <mergeCells count="4">
    <mergeCell ref="C7:C9"/>
    <mergeCell ref="D7:R7"/>
    <mergeCell ref="S7:S8"/>
    <mergeCell ref="T7:T8"/>
  </mergeCells>
  <hyperlinks>
    <hyperlink ref="B2" location="Contents!A1" display="Back to contents page" xr:uid="{108B3128-3445-4F53-AADD-9F5B00058248}"/>
  </hyperlinks>
  <pageMargins left="0.7" right="0.7" top="0.75" bottom="0.75" header="0.3" footer="0.3"/>
  <pageSetup paperSize="9" orientation="portrait" horizontalDpi="144" verticalDpi="144"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7614-EDFF-4C2E-8490-4903AD62A8D6}">
  <sheetPr codeName="Sheet37"/>
  <dimension ref="B1:O94"/>
  <sheetViews>
    <sheetView showGridLines="0" showRowColHeaders="0" zoomScale="80" zoomScaleNormal="80" workbookViewId="0"/>
  </sheetViews>
  <sheetFormatPr baseColWidth="10" defaultColWidth="9.140625" defaultRowHeight="12.75" x14ac:dyDescent="0.2"/>
  <cols>
    <col min="1" max="1" width="2.85546875" style="333" customWidth="1"/>
    <col min="2" max="2" width="28.5703125" style="333" customWidth="1"/>
    <col min="3" max="3" width="15.7109375" style="333" customWidth="1"/>
    <col min="4" max="15" width="14.28515625" style="333" customWidth="1"/>
    <col min="16" max="16384" width="9.140625" style="333"/>
  </cols>
  <sheetData>
    <row r="1" spans="2:15" ht="15" customHeight="1" x14ac:dyDescent="0.2">
      <c r="B1" s="332"/>
      <c r="C1" s="332"/>
      <c r="D1" s="332"/>
      <c r="E1" s="332"/>
      <c r="F1" s="332"/>
      <c r="G1" s="332"/>
      <c r="H1" s="332"/>
      <c r="I1" s="332"/>
      <c r="J1" s="332"/>
      <c r="K1" s="332"/>
      <c r="L1" s="332"/>
      <c r="M1" s="332"/>
      <c r="N1" s="332"/>
      <c r="O1" s="332"/>
    </row>
    <row r="2" spans="2:15" ht="15" customHeight="1" x14ac:dyDescent="0.2">
      <c r="B2" s="200" t="s">
        <v>146</v>
      </c>
      <c r="C2" s="332"/>
      <c r="D2" s="332"/>
      <c r="E2" s="332"/>
      <c r="F2" s="332"/>
      <c r="G2" s="332"/>
      <c r="H2" s="332"/>
      <c r="I2" s="332"/>
      <c r="J2" s="332"/>
      <c r="K2" s="332"/>
      <c r="L2" s="332"/>
      <c r="M2" s="332"/>
      <c r="N2" s="332"/>
      <c r="O2" s="332"/>
    </row>
    <row r="3" spans="2:15" ht="15" customHeight="1" x14ac:dyDescent="0.2">
      <c r="B3" s="332"/>
      <c r="C3" s="332"/>
      <c r="D3" s="332"/>
      <c r="E3" s="332"/>
      <c r="F3" s="332"/>
      <c r="G3" s="332"/>
      <c r="H3" s="332"/>
      <c r="I3" s="332"/>
      <c r="J3" s="332"/>
      <c r="K3" s="332"/>
      <c r="L3" s="332"/>
      <c r="M3" s="332"/>
      <c r="N3" s="332"/>
      <c r="O3" s="332"/>
    </row>
    <row r="4" spans="2:15" ht="18.75" customHeight="1" x14ac:dyDescent="0.35">
      <c r="B4" s="4" t="s">
        <v>63</v>
      </c>
      <c r="C4" s="332"/>
      <c r="D4" s="332"/>
      <c r="E4" s="332"/>
      <c r="F4" s="332"/>
      <c r="G4" s="332"/>
      <c r="H4" s="332"/>
      <c r="I4" s="332"/>
      <c r="J4" s="332"/>
      <c r="K4" s="332"/>
      <c r="L4" s="332"/>
      <c r="M4" s="332"/>
      <c r="N4" s="332"/>
      <c r="O4" s="332"/>
    </row>
    <row r="5" spans="2:15" ht="15" customHeight="1" x14ac:dyDescent="0.2">
      <c r="B5" s="332"/>
      <c r="C5" s="332"/>
      <c r="D5" s="332"/>
      <c r="E5" s="332"/>
      <c r="F5" s="332"/>
      <c r="G5" s="332"/>
      <c r="H5" s="332"/>
      <c r="I5" s="332"/>
      <c r="J5" s="332"/>
      <c r="K5" s="332"/>
      <c r="L5" s="332"/>
      <c r="M5" s="332"/>
      <c r="N5" s="332"/>
      <c r="O5" s="332"/>
    </row>
    <row r="6" spans="2:15" ht="15" customHeight="1" x14ac:dyDescent="0.2">
      <c r="B6" s="332"/>
      <c r="C6" s="332"/>
      <c r="D6" s="332"/>
      <c r="E6" s="332"/>
      <c r="F6" s="332"/>
      <c r="G6" s="332"/>
      <c r="H6" s="332"/>
      <c r="I6" s="332"/>
      <c r="J6" s="332"/>
      <c r="K6" s="332"/>
      <c r="L6" s="332"/>
      <c r="M6" s="332"/>
      <c r="N6" s="332"/>
      <c r="O6" s="332"/>
    </row>
    <row r="7" spans="2:15" ht="67.5" customHeight="1" x14ac:dyDescent="0.2">
      <c r="B7" s="845" t="s">
        <v>1107</v>
      </c>
      <c r="C7" s="598" t="s">
        <v>1108</v>
      </c>
      <c r="D7" s="598" t="s">
        <v>1109</v>
      </c>
      <c r="E7" s="598" t="s">
        <v>1110</v>
      </c>
      <c r="F7" s="392" t="s">
        <v>1111</v>
      </c>
      <c r="G7" s="392" t="s">
        <v>1112</v>
      </c>
      <c r="H7" s="392" t="s">
        <v>1113</v>
      </c>
      <c r="I7" s="392" t="s">
        <v>1114</v>
      </c>
      <c r="J7" s="392" t="s">
        <v>1115</v>
      </c>
      <c r="K7" s="392" t="s">
        <v>1116</v>
      </c>
      <c r="L7" s="598" t="s">
        <v>1117</v>
      </c>
      <c r="M7" s="598" t="s">
        <v>1118</v>
      </c>
      <c r="N7" s="598" t="s">
        <v>1119</v>
      </c>
      <c r="O7" s="598" t="s">
        <v>1120</v>
      </c>
    </row>
    <row r="8" spans="2:15" ht="15" customHeight="1" x14ac:dyDescent="0.2">
      <c r="B8" s="846"/>
      <c r="C8" s="452" t="s">
        <v>149</v>
      </c>
      <c r="D8" s="452" t="s">
        <v>150</v>
      </c>
      <c r="E8" s="452" t="s">
        <v>151</v>
      </c>
      <c r="F8" s="452" t="s">
        <v>253</v>
      </c>
      <c r="G8" s="452" t="s">
        <v>254</v>
      </c>
      <c r="H8" s="452" t="s">
        <v>255</v>
      </c>
      <c r="I8" s="452" t="s">
        <v>256</v>
      </c>
      <c r="J8" s="452" t="s">
        <v>312</v>
      </c>
      <c r="K8" s="452" t="s">
        <v>640</v>
      </c>
      <c r="L8" s="452" t="s">
        <v>641</v>
      </c>
      <c r="M8" s="452" t="s">
        <v>642</v>
      </c>
      <c r="N8" s="452" t="s">
        <v>643</v>
      </c>
      <c r="O8" s="452" t="s">
        <v>644</v>
      </c>
    </row>
    <row r="9" spans="2:15" ht="22.5" customHeight="1" x14ac:dyDescent="0.2">
      <c r="B9" s="851" t="s">
        <v>1121</v>
      </c>
      <c r="C9" s="613" t="s">
        <v>1122</v>
      </c>
      <c r="D9" s="601"/>
      <c r="E9" s="602"/>
      <c r="F9" s="422"/>
      <c r="G9" s="602"/>
      <c r="H9" s="422"/>
      <c r="I9" s="602"/>
      <c r="J9" s="422"/>
      <c r="K9" s="602"/>
      <c r="L9" s="602"/>
      <c r="M9" s="614"/>
      <c r="N9" s="602"/>
      <c r="O9" s="602"/>
    </row>
    <row r="10" spans="2:15" ht="22.5" customHeight="1" x14ac:dyDescent="0.2">
      <c r="B10" s="849"/>
      <c r="C10" s="613" t="s">
        <v>1123</v>
      </c>
      <c r="D10" s="601">
        <v>240.12121099999999</v>
      </c>
      <c r="E10" s="602">
        <v>39.372829000000003</v>
      </c>
      <c r="F10" s="614">
        <v>0.70885856335088337</v>
      </c>
      <c r="G10" s="602">
        <v>268.030978</v>
      </c>
      <c r="H10" s="615">
        <v>2.3999999999999998E-3</v>
      </c>
      <c r="I10" s="602">
        <v>51</v>
      </c>
      <c r="J10" s="603">
        <v>0.32350000000000001</v>
      </c>
      <c r="K10" s="616">
        <v>2.7926078028747434</v>
      </c>
      <c r="L10" s="602">
        <v>83.246227000000005</v>
      </c>
      <c r="M10" s="614">
        <f>L10/G10</f>
        <v>0.31058434969408649</v>
      </c>
      <c r="N10" s="602">
        <v>0.21081</v>
      </c>
      <c r="O10" s="602"/>
    </row>
    <row r="11" spans="2:15" ht="22.5" customHeight="1" x14ac:dyDescent="0.2">
      <c r="B11" s="849"/>
      <c r="C11" s="613" t="s">
        <v>1124</v>
      </c>
      <c r="D11" s="601">
        <v>1251.3393169999999</v>
      </c>
      <c r="E11" s="602">
        <v>407.70482399999997</v>
      </c>
      <c r="F11" s="614">
        <v>0.69133345844345462</v>
      </c>
      <c r="G11" s="602">
        <v>1533.1993030000001</v>
      </c>
      <c r="H11" s="615">
        <v>3.8E-3</v>
      </c>
      <c r="I11" s="602">
        <v>495</v>
      </c>
      <c r="J11" s="603">
        <v>0.28999999999999998</v>
      </c>
      <c r="K11" s="616">
        <v>3.2799452429842573</v>
      </c>
      <c r="L11" s="602">
        <v>554.23437699999999</v>
      </c>
      <c r="M11" s="614">
        <f t="shared" ref="M11:M19" si="0">L11/G11</f>
        <v>0.36148880052028043</v>
      </c>
      <c r="N11" s="602">
        <v>1.6992</v>
      </c>
      <c r="O11" s="602"/>
    </row>
    <row r="12" spans="2:15" ht="22.5" customHeight="1" x14ac:dyDescent="0.2">
      <c r="B12" s="849"/>
      <c r="C12" s="613" t="s">
        <v>1125</v>
      </c>
      <c r="D12" s="601">
        <v>1070.0059140000001</v>
      </c>
      <c r="E12" s="602">
        <v>300.48398500000002</v>
      </c>
      <c r="F12" s="614">
        <v>0.6825142511338832</v>
      </c>
      <c r="G12" s="602">
        <v>1275.090516</v>
      </c>
      <c r="H12" s="615">
        <v>6.4999999999999997E-3</v>
      </c>
      <c r="I12" s="602">
        <v>263</v>
      </c>
      <c r="J12" s="603">
        <v>0.32240000000000002</v>
      </c>
      <c r="K12" s="616">
        <v>3.4551676933607118</v>
      </c>
      <c r="L12" s="602">
        <v>653.04974600000003</v>
      </c>
      <c r="M12" s="614">
        <f t="shared" si="0"/>
        <v>0.51215951950504512</v>
      </c>
      <c r="N12" s="602">
        <v>2.6519900000000001</v>
      </c>
      <c r="O12" s="602"/>
    </row>
    <row r="13" spans="2:15" ht="22.5" customHeight="1" x14ac:dyDescent="0.2">
      <c r="B13" s="849"/>
      <c r="C13" s="613" t="s">
        <v>1126</v>
      </c>
      <c r="D13" s="601">
        <v>1179.0264549999999</v>
      </c>
      <c r="E13" s="602">
        <v>596.73115800000005</v>
      </c>
      <c r="F13" s="614">
        <v>0.82429594869587819</v>
      </c>
      <c r="G13" s="602">
        <v>1670.909531</v>
      </c>
      <c r="H13" s="615">
        <v>9.5999999999999992E-3</v>
      </c>
      <c r="I13" s="602">
        <v>317</v>
      </c>
      <c r="J13" s="603">
        <v>0.27810000000000001</v>
      </c>
      <c r="K13" s="616">
        <v>3.0006844626967832</v>
      </c>
      <c r="L13" s="602">
        <v>822.63825199999997</v>
      </c>
      <c r="M13" s="614">
        <f t="shared" si="0"/>
        <v>0.49232961853277019</v>
      </c>
      <c r="N13" s="602">
        <v>4.4018540000000002</v>
      </c>
      <c r="O13" s="602"/>
    </row>
    <row r="14" spans="2:15" ht="22.5" customHeight="1" x14ac:dyDescent="0.2">
      <c r="B14" s="849"/>
      <c r="C14" s="613" t="s">
        <v>1127</v>
      </c>
      <c r="D14" s="601">
        <v>1063.3503639999999</v>
      </c>
      <c r="E14" s="602">
        <v>595.69023900000002</v>
      </c>
      <c r="F14" s="614">
        <v>0.77944449749494715</v>
      </c>
      <c r="G14" s="602">
        <v>1527.657843</v>
      </c>
      <c r="H14" s="615">
        <v>1.9E-2</v>
      </c>
      <c r="I14" s="602">
        <v>337</v>
      </c>
      <c r="J14" s="603">
        <v>0.32869999999999999</v>
      </c>
      <c r="K14" s="616">
        <v>2.7679671457905544</v>
      </c>
      <c r="L14" s="602">
        <v>1005.0692770000001</v>
      </c>
      <c r="M14" s="614">
        <f t="shared" si="0"/>
        <v>0.65791517492310614</v>
      </c>
      <c r="N14" s="602">
        <v>9.6383530000000004</v>
      </c>
      <c r="O14" s="602"/>
    </row>
    <row r="15" spans="2:15" ht="22.5" customHeight="1" x14ac:dyDescent="0.2">
      <c r="B15" s="849"/>
      <c r="C15" s="613" t="s">
        <v>1128</v>
      </c>
      <c r="D15" s="601">
        <v>1042.152597</v>
      </c>
      <c r="E15" s="602">
        <v>174.10710800000001</v>
      </c>
      <c r="F15" s="614">
        <v>0.70746134615021006</v>
      </c>
      <c r="G15" s="602">
        <v>1165.326646</v>
      </c>
      <c r="H15" s="615">
        <v>3.6600000000000001E-2</v>
      </c>
      <c r="I15" s="602">
        <v>461</v>
      </c>
      <c r="J15" s="603">
        <v>0.32200000000000001</v>
      </c>
      <c r="K15" s="616">
        <v>3.5975359342915811</v>
      </c>
      <c r="L15" s="602">
        <v>1010.624129</v>
      </c>
      <c r="M15" s="614">
        <f t="shared" si="0"/>
        <v>0.86724536203559877</v>
      </c>
      <c r="N15" s="602">
        <v>13.880557</v>
      </c>
      <c r="O15" s="602"/>
    </row>
    <row r="16" spans="2:15" ht="22.5" customHeight="1" x14ac:dyDescent="0.2">
      <c r="B16" s="849"/>
      <c r="C16" s="613" t="s">
        <v>1129</v>
      </c>
      <c r="D16" s="601">
        <v>195.291584</v>
      </c>
      <c r="E16" s="602">
        <v>109.885947</v>
      </c>
      <c r="F16" s="614">
        <v>0.71475940413017514</v>
      </c>
      <c r="G16" s="602">
        <v>273.83359799999999</v>
      </c>
      <c r="H16" s="615">
        <v>6.2199999999999998E-2</v>
      </c>
      <c r="I16" s="602">
        <v>175</v>
      </c>
      <c r="J16" s="603">
        <v>0.43090000000000001</v>
      </c>
      <c r="K16" s="616">
        <v>2.7241615331964408</v>
      </c>
      <c r="L16" s="602">
        <v>338.93353100000002</v>
      </c>
      <c r="M16" s="614">
        <f t="shared" si="0"/>
        <v>1.2377353746051281</v>
      </c>
      <c r="N16" s="602">
        <v>7.346692</v>
      </c>
      <c r="O16" s="602"/>
    </row>
    <row r="17" spans="2:15" ht="22.5" customHeight="1" x14ac:dyDescent="0.2">
      <c r="B17" s="849"/>
      <c r="C17" s="613" t="s">
        <v>1130</v>
      </c>
      <c r="D17" s="601">
        <v>120.508577</v>
      </c>
      <c r="E17" s="602">
        <v>26.294321</v>
      </c>
      <c r="F17" s="614">
        <v>0.70732372210714245</v>
      </c>
      <c r="G17" s="602">
        <v>139.10717399999999</v>
      </c>
      <c r="H17" s="615">
        <v>0.13830000000000001</v>
      </c>
      <c r="I17" s="602">
        <v>211</v>
      </c>
      <c r="J17" s="603">
        <v>0.44090000000000001</v>
      </c>
      <c r="K17" s="616">
        <v>2.7132101300479126</v>
      </c>
      <c r="L17" s="602">
        <v>207.33781500000001</v>
      </c>
      <c r="M17" s="614">
        <f t="shared" si="0"/>
        <v>1.4904897356336204</v>
      </c>
      <c r="N17" s="602">
        <v>8.6498039999999996</v>
      </c>
      <c r="O17" s="602"/>
    </row>
    <row r="18" spans="2:15" ht="22.5" customHeight="1" x14ac:dyDescent="0.2">
      <c r="B18" s="850"/>
      <c r="C18" s="613" t="s">
        <v>1131</v>
      </c>
      <c r="D18" s="601">
        <v>107.511087</v>
      </c>
      <c r="E18" s="602">
        <v>8.5997140000000005</v>
      </c>
      <c r="F18" s="614">
        <v>0.76820473332020112</v>
      </c>
      <c r="G18" s="602">
        <v>114.117428</v>
      </c>
      <c r="H18" s="615">
        <v>1</v>
      </c>
      <c r="I18" s="602">
        <v>90</v>
      </c>
      <c r="J18" s="603">
        <v>3.436477510516623E-2</v>
      </c>
      <c r="K18" s="616">
        <v>1.9887204778081606</v>
      </c>
      <c r="L18" s="602">
        <v>98.348411999999996</v>
      </c>
      <c r="M18" s="614">
        <f t="shared" si="0"/>
        <v>0.86181763577777093</v>
      </c>
      <c r="N18" s="602">
        <v>58.578319</v>
      </c>
      <c r="O18" s="602">
        <v>-57.079067000000002</v>
      </c>
    </row>
    <row r="19" spans="2:15" ht="22.5" customHeight="1" x14ac:dyDescent="0.2">
      <c r="B19" s="840" t="s">
        <v>1132</v>
      </c>
      <c r="C19" s="841"/>
      <c r="D19" s="605">
        <v>6269.3071060000002</v>
      </c>
      <c r="E19" s="606">
        <v>2258.8701249999999</v>
      </c>
      <c r="F19" s="617">
        <v>0.75168815250057819</v>
      </c>
      <c r="G19" s="606">
        <v>7967.2730170000004</v>
      </c>
      <c r="H19" s="618">
        <v>3.1737723212328574E-2</v>
      </c>
      <c r="I19" s="606">
        <v>2400</v>
      </c>
      <c r="J19" s="607">
        <v>0.3097333454077365</v>
      </c>
      <c r="K19" s="619">
        <v>3.1338190307186444</v>
      </c>
      <c r="L19" s="606">
        <v>4773.4817659999999</v>
      </c>
      <c r="M19" s="617">
        <f t="shared" si="0"/>
        <v>0.59913621082328727</v>
      </c>
      <c r="N19" s="606">
        <v>107.057579</v>
      </c>
      <c r="O19" s="606">
        <v>-57.079067000000002</v>
      </c>
    </row>
    <row r="20" spans="2:15" ht="15" customHeight="1" x14ac:dyDescent="0.2">
      <c r="B20" s="842"/>
      <c r="C20" s="843"/>
      <c r="D20" s="843"/>
      <c r="E20" s="843"/>
      <c r="F20" s="843"/>
      <c r="G20" s="843"/>
      <c r="H20" s="843"/>
      <c r="I20" s="843"/>
      <c r="J20" s="843"/>
      <c r="K20" s="843"/>
      <c r="L20" s="843"/>
      <c r="M20" s="843"/>
      <c r="N20" s="843"/>
      <c r="O20" s="844"/>
    </row>
    <row r="21" spans="2:15" ht="22.5" customHeight="1" x14ac:dyDescent="0.2">
      <c r="B21" s="849" t="s">
        <v>1133</v>
      </c>
      <c r="C21" s="613" t="s">
        <v>1122</v>
      </c>
      <c r="D21" s="601">
        <v>157.75</v>
      </c>
      <c r="E21" s="602">
        <v>25.05</v>
      </c>
      <c r="F21" s="614">
        <v>0.74950099800399206</v>
      </c>
      <c r="G21" s="602">
        <v>176.52500000000001</v>
      </c>
      <c r="H21" s="615">
        <v>8.0000000000000004E-4</v>
      </c>
      <c r="I21" s="602">
        <v>1</v>
      </c>
      <c r="J21" s="603">
        <v>0.4924</v>
      </c>
      <c r="K21" s="602">
        <v>3.9014373716632442</v>
      </c>
      <c r="L21" s="602">
        <v>64.115647999999993</v>
      </c>
      <c r="M21" s="614">
        <f>L21/G21</f>
        <v>0.36321001557852989</v>
      </c>
      <c r="N21" s="602">
        <v>6.7802000000000001E-2</v>
      </c>
      <c r="O21" s="602"/>
    </row>
    <row r="22" spans="2:15" ht="22.5" customHeight="1" x14ac:dyDescent="0.2">
      <c r="B22" s="849"/>
      <c r="C22" s="613" t="s">
        <v>1123</v>
      </c>
      <c r="D22" s="601">
        <v>1079.146287</v>
      </c>
      <c r="E22" s="602">
        <v>275.26040499999999</v>
      </c>
      <c r="F22" s="614">
        <v>0.55625675258306762</v>
      </c>
      <c r="G22" s="602">
        <v>1232.2617459999999</v>
      </c>
      <c r="H22" s="615">
        <v>1.9E-3</v>
      </c>
      <c r="I22" s="602">
        <v>233</v>
      </c>
      <c r="J22" s="603">
        <v>0.32869999999999999</v>
      </c>
      <c r="K22" s="616">
        <v>3.7152635181382614</v>
      </c>
      <c r="L22" s="602">
        <v>416.37979200000001</v>
      </c>
      <c r="M22" s="614">
        <f t="shared" ref="M22:M31" si="1">L22/G22</f>
        <v>0.3378988217004994</v>
      </c>
      <c r="N22" s="602">
        <v>0.718414</v>
      </c>
      <c r="O22" s="602"/>
    </row>
    <row r="23" spans="2:15" ht="22.5" customHeight="1" x14ac:dyDescent="0.2">
      <c r="B23" s="849"/>
      <c r="C23" s="613" t="s">
        <v>1124</v>
      </c>
      <c r="D23" s="601">
        <v>4587.7609300000004</v>
      </c>
      <c r="E23" s="602">
        <v>1006.247134</v>
      </c>
      <c r="F23" s="614">
        <v>0.76027086403607091</v>
      </c>
      <c r="G23" s="602">
        <v>5352.7813079999996</v>
      </c>
      <c r="H23" s="615">
        <v>3.7000000000000002E-3</v>
      </c>
      <c r="I23" s="602">
        <v>477</v>
      </c>
      <c r="J23" s="603">
        <v>0.25169999999999998</v>
      </c>
      <c r="K23" s="616">
        <v>3.8740588637919235</v>
      </c>
      <c r="L23" s="602">
        <v>1915.7438050000001</v>
      </c>
      <c r="M23" s="614">
        <f t="shared" si="1"/>
        <v>0.35789689411312675</v>
      </c>
      <c r="N23" s="602">
        <v>5.037458</v>
      </c>
      <c r="O23" s="602"/>
    </row>
    <row r="24" spans="2:15" ht="22.5" customHeight="1" x14ac:dyDescent="0.2">
      <c r="B24" s="849"/>
      <c r="C24" s="613" t="s">
        <v>1125</v>
      </c>
      <c r="D24" s="601">
        <v>3486.0407049999999</v>
      </c>
      <c r="E24" s="602">
        <v>149.73903300000001</v>
      </c>
      <c r="F24" s="614">
        <v>0.61079575023033572</v>
      </c>
      <c r="G24" s="602">
        <v>3577.5006699999999</v>
      </c>
      <c r="H24" s="615">
        <v>6.1999999999999998E-3</v>
      </c>
      <c r="I24" s="602">
        <v>253</v>
      </c>
      <c r="J24" s="603">
        <v>0.25369999999999998</v>
      </c>
      <c r="K24" s="616">
        <v>3.868583162217659</v>
      </c>
      <c r="L24" s="602">
        <v>1531.045435</v>
      </c>
      <c r="M24" s="614">
        <f t="shared" si="1"/>
        <v>0.42796510084231515</v>
      </c>
      <c r="N24" s="602">
        <v>5.6005070000000003</v>
      </c>
      <c r="O24" s="602"/>
    </row>
    <row r="25" spans="2:15" ht="22.5" customHeight="1" x14ac:dyDescent="0.2">
      <c r="B25" s="849"/>
      <c r="C25" s="613" t="s">
        <v>1126</v>
      </c>
      <c r="D25" s="601">
        <v>5696.2041170000002</v>
      </c>
      <c r="E25" s="602">
        <v>402.40240399999999</v>
      </c>
      <c r="F25" s="614">
        <v>0.67431785770345443</v>
      </c>
      <c r="G25" s="602">
        <v>5967.5512440000002</v>
      </c>
      <c r="H25" s="615">
        <v>9.4999999999999998E-3</v>
      </c>
      <c r="I25" s="602">
        <v>318</v>
      </c>
      <c r="J25" s="603">
        <v>0.2722</v>
      </c>
      <c r="K25" s="616">
        <v>3.6386036960985626</v>
      </c>
      <c r="L25" s="602">
        <v>3192.0766239999998</v>
      </c>
      <c r="M25" s="614">
        <f t="shared" si="1"/>
        <v>0.53490560759062322</v>
      </c>
      <c r="N25" s="602">
        <v>15.668907000000001</v>
      </c>
      <c r="O25" s="602"/>
    </row>
    <row r="26" spans="2:15" ht="22.5" customHeight="1" x14ac:dyDescent="0.2">
      <c r="B26" s="849"/>
      <c r="C26" s="613" t="s">
        <v>1127</v>
      </c>
      <c r="D26" s="601">
        <v>3912.2591029999999</v>
      </c>
      <c r="E26" s="602">
        <v>609.89071899999999</v>
      </c>
      <c r="F26" s="614">
        <v>0.73231034197783884</v>
      </c>
      <c r="G26" s="602">
        <v>4358.8883839999999</v>
      </c>
      <c r="H26" s="615">
        <v>1.78E-2</v>
      </c>
      <c r="I26" s="602">
        <v>307</v>
      </c>
      <c r="J26" s="603">
        <v>0.31630000000000003</v>
      </c>
      <c r="K26" s="616">
        <v>3.2279260780287475</v>
      </c>
      <c r="L26" s="602">
        <v>2938.4139540000001</v>
      </c>
      <c r="M26" s="614">
        <f t="shared" si="1"/>
        <v>0.67412002674487392</v>
      </c>
      <c r="N26" s="602">
        <v>24.928000999999998</v>
      </c>
      <c r="O26" s="602"/>
    </row>
    <row r="27" spans="2:15" ht="22.5" customHeight="1" x14ac:dyDescent="0.2">
      <c r="B27" s="849"/>
      <c r="C27" s="613" t="s">
        <v>1128</v>
      </c>
      <c r="D27" s="601">
        <v>3616.432292</v>
      </c>
      <c r="E27" s="602">
        <v>760.57615699999997</v>
      </c>
      <c r="F27" s="614">
        <v>0.76372445764165597</v>
      </c>
      <c r="G27" s="602">
        <v>4197.3029049999996</v>
      </c>
      <c r="H27" s="615">
        <v>0.04</v>
      </c>
      <c r="I27" s="602">
        <v>342</v>
      </c>
      <c r="J27" s="603">
        <v>0.33729999999999999</v>
      </c>
      <c r="K27" s="616">
        <v>2.9130732375085557</v>
      </c>
      <c r="L27" s="602">
        <v>3556.4989949999999</v>
      </c>
      <c r="M27" s="614">
        <f t="shared" si="1"/>
        <v>0.84732960081659869</v>
      </c>
      <c r="N27" s="602">
        <v>57.022731999999998</v>
      </c>
      <c r="O27" s="602"/>
    </row>
    <row r="28" spans="2:15" ht="22.5" customHeight="1" x14ac:dyDescent="0.2">
      <c r="B28" s="849"/>
      <c r="C28" s="613" t="s">
        <v>1129</v>
      </c>
      <c r="D28" s="601">
        <v>1072.636759</v>
      </c>
      <c r="E28" s="602">
        <v>192.185363</v>
      </c>
      <c r="F28" s="614">
        <v>0.89361792864527356</v>
      </c>
      <c r="G28" s="602">
        <v>1244.377045</v>
      </c>
      <c r="H28" s="615">
        <v>6.8000000000000005E-2</v>
      </c>
      <c r="I28" s="602">
        <v>127</v>
      </c>
      <c r="J28" s="603">
        <v>0.3533</v>
      </c>
      <c r="K28" s="616">
        <v>2.6036960985626285</v>
      </c>
      <c r="L28" s="602">
        <v>1263.5127279999999</v>
      </c>
      <c r="M28" s="614">
        <f t="shared" si="1"/>
        <v>1.0153777209864876</v>
      </c>
      <c r="N28" s="602">
        <v>30.842226</v>
      </c>
      <c r="O28" s="602"/>
    </row>
    <row r="29" spans="2:15" ht="22.5" customHeight="1" x14ac:dyDescent="0.2">
      <c r="B29" s="849"/>
      <c r="C29" s="613" t="s">
        <v>1130</v>
      </c>
      <c r="D29" s="601">
        <v>148.324411</v>
      </c>
      <c r="E29" s="602">
        <v>6.8815109999999997</v>
      </c>
      <c r="F29" s="614">
        <v>0.71098454975949321</v>
      </c>
      <c r="G29" s="602">
        <v>153.21705900000001</v>
      </c>
      <c r="H29" s="615">
        <v>0.19040000000000001</v>
      </c>
      <c r="I29" s="602">
        <v>105</v>
      </c>
      <c r="J29" s="603">
        <v>0.28789999999999999</v>
      </c>
      <c r="K29" s="616">
        <v>3.6960985626283369</v>
      </c>
      <c r="L29" s="602">
        <v>165.714606</v>
      </c>
      <c r="M29" s="614">
        <f t="shared" si="1"/>
        <v>1.0815675948981633</v>
      </c>
      <c r="N29" s="602">
        <v>8.5005100000000002</v>
      </c>
      <c r="O29" s="602"/>
    </row>
    <row r="30" spans="2:15" ht="22.5" customHeight="1" x14ac:dyDescent="0.2">
      <c r="B30" s="850"/>
      <c r="C30" s="613" t="s">
        <v>1131</v>
      </c>
      <c r="D30" s="601">
        <v>94.501662999999994</v>
      </c>
      <c r="E30" s="602">
        <v>0.67015499999999995</v>
      </c>
      <c r="F30" s="614">
        <v>0.50000074609605238</v>
      </c>
      <c r="G30" s="602">
        <v>94.836741000000004</v>
      </c>
      <c r="H30" s="615">
        <v>1</v>
      </c>
      <c r="I30" s="602">
        <v>43</v>
      </c>
      <c r="J30" s="603">
        <v>0.11742789686857753</v>
      </c>
      <c r="K30" s="616">
        <v>3.8693630283133555</v>
      </c>
      <c r="L30" s="602">
        <v>44.799187000000003</v>
      </c>
      <c r="M30" s="614">
        <f t="shared" si="1"/>
        <v>0.4723821857185076</v>
      </c>
      <c r="N30" s="602">
        <v>51.137664000000001</v>
      </c>
      <c r="O30" s="602">
        <v>-46.787233000000001</v>
      </c>
    </row>
    <row r="31" spans="2:15" ht="22.5" customHeight="1" x14ac:dyDescent="0.2">
      <c r="B31" s="840" t="s">
        <v>1134</v>
      </c>
      <c r="C31" s="841"/>
      <c r="D31" s="605">
        <v>23851.056267</v>
      </c>
      <c r="E31" s="606">
        <v>3428.902881</v>
      </c>
      <c r="F31" s="617">
        <v>0.73031693282303844</v>
      </c>
      <c r="G31" s="606">
        <v>26355.242102</v>
      </c>
      <c r="H31" s="618">
        <v>2.1068570894124436E-2</v>
      </c>
      <c r="I31" s="606">
        <v>2206</v>
      </c>
      <c r="J31" s="607">
        <v>0.2906667480466843</v>
      </c>
      <c r="K31" s="619">
        <v>3.4918193413643133</v>
      </c>
      <c r="L31" s="606">
        <v>15088.300773999999</v>
      </c>
      <c r="M31" s="617">
        <f t="shared" si="1"/>
        <v>0.572497141768051</v>
      </c>
      <c r="N31" s="606">
        <v>199.52422100000001</v>
      </c>
      <c r="O31" s="606">
        <v>-46.787233000000001</v>
      </c>
    </row>
    <row r="32" spans="2:15" ht="15" customHeight="1" x14ac:dyDescent="0.2">
      <c r="B32" s="842"/>
      <c r="C32" s="843"/>
      <c r="D32" s="843"/>
      <c r="E32" s="843"/>
      <c r="F32" s="843"/>
      <c r="G32" s="843"/>
      <c r="H32" s="843"/>
      <c r="I32" s="843"/>
      <c r="J32" s="843"/>
      <c r="K32" s="843"/>
      <c r="L32" s="843"/>
      <c r="M32" s="843"/>
      <c r="N32" s="843"/>
      <c r="O32" s="844"/>
    </row>
    <row r="33" spans="2:15" ht="22.5" customHeight="1" x14ac:dyDescent="0.2">
      <c r="B33" s="839" t="s">
        <v>1135</v>
      </c>
      <c r="C33" s="613" t="s">
        <v>1122</v>
      </c>
      <c r="D33" s="601"/>
      <c r="E33" s="602"/>
      <c r="F33" s="614"/>
      <c r="G33" s="602"/>
      <c r="H33" s="615"/>
      <c r="I33" s="602"/>
      <c r="J33" s="603"/>
      <c r="K33" s="602"/>
      <c r="L33" s="602"/>
      <c r="M33" s="614"/>
      <c r="N33" s="602"/>
      <c r="O33" s="602"/>
    </row>
    <row r="34" spans="2:15" ht="22.5" customHeight="1" x14ac:dyDescent="0.2">
      <c r="B34" s="839"/>
      <c r="C34" s="613" t="s">
        <v>1123</v>
      </c>
      <c r="D34" s="601">
        <v>24.654140999999999</v>
      </c>
      <c r="E34" s="602"/>
      <c r="F34" s="614"/>
      <c r="G34" s="602">
        <v>24.654140999999999</v>
      </c>
      <c r="H34" s="615">
        <v>1.5E-3</v>
      </c>
      <c r="I34" s="602">
        <v>1</v>
      </c>
      <c r="J34" s="603">
        <v>0.1865</v>
      </c>
      <c r="K34" s="616">
        <v>2.321697467488022</v>
      </c>
      <c r="L34" s="602">
        <v>3.3235389999999998</v>
      </c>
      <c r="M34" s="614">
        <f>L34/G34</f>
        <v>0.13480652195507439</v>
      </c>
      <c r="N34" s="602">
        <v>6.8979999999999996E-3</v>
      </c>
      <c r="O34" s="602"/>
    </row>
    <row r="35" spans="2:15" ht="22.5" customHeight="1" x14ac:dyDescent="0.2">
      <c r="B35" s="839"/>
      <c r="C35" s="613" t="s">
        <v>1124</v>
      </c>
      <c r="D35" s="601">
        <v>136.46892700000001</v>
      </c>
      <c r="E35" s="602">
        <v>1.839008</v>
      </c>
      <c r="F35" s="614">
        <v>0.50000054377142455</v>
      </c>
      <c r="G35" s="602">
        <v>137.38843199999999</v>
      </c>
      <c r="H35" s="615">
        <v>4.5999999999999999E-3</v>
      </c>
      <c r="I35" s="602">
        <v>3</v>
      </c>
      <c r="J35" s="603">
        <v>0.1605</v>
      </c>
      <c r="K35" s="616">
        <v>4.4079397672826834</v>
      </c>
      <c r="L35" s="602">
        <v>46.394385</v>
      </c>
      <c r="M35" s="614">
        <f t="shared" ref="M35:M43" si="2">L35/G35</f>
        <v>0.33768771012686133</v>
      </c>
      <c r="N35" s="602">
        <v>0.102299</v>
      </c>
      <c r="O35" s="602"/>
    </row>
    <row r="36" spans="2:15" ht="22.5" customHeight="1" x14ac:dyDescent="0.2">
      <c r="B36" s="839"/>
      <c r="C36" s="613" t="s">
        <v>1125</v>
      </c>
      <c r="D36" s="601">
        <v>49.173627000000003</v>
      </c>
      <c r="E36" s="602"/>
      <c r="F36" s="614"/>
      <c r="G36" s="602">
        <v>49.173627000000003</v>
      </c>
      <c r="H36" s="615">
        <v>6.3E-3</v>
      </c>
      <c r="I36" s="602">
        <v>1</v>
      </c>
      <c r="J36" s="603">
        <v>0.2147</v>
      </c>
      <c r="K36" s="616">
        <v>3.077344284736482</v>
      </c>
      <c r="L36" s="602">
        <v>19.100984</v>
      </c>
      <c r="M36" s="614">
        <f t="shared" si="2"/>
        <v>0.38843959995059951</v>
      </c>
      <c r="N36" s="602">
        <v>6.3611000000000001E-2</v>
      </c>
      <c r="O36" s="602"/>
    </row>
    <row r="37" spans="2:15" ht="22.5" customHeight="1" x14ac:dyDescent="0.2">
      <c r="B37" s="839"/>
      <c r="C37" s="613" t="s">
        <v>1126</v>
      </c>
      <c r="D37" s="601">
        <v>519.34833500000002</v>
      </c>
      <c r="E37" s="602">
        <v>372.83369199999999</v>
      </c>
      <c r="F37" s="614">
        <v>0.74786432927848168</v>
      </c>
      <c r="G37" s="602">
        <v>798.17735400000004</v>
      </c>
      <c r="H37" s="615">
        <v>1.15E-2</v>
      </c>
      <c r="I37" s="602">
        <v>4</v>
      </c>
      <c r="J37" s="603">
        <v>0.3044</v>
      </c>
      <c r="K37" s="616">
        <v>2.3518138261464752</v>
      </c>
      <c r="L37" s="602">
        <v>571.35414200000002</v>
      </c>
      <c r="M37" s="614">
        <f t="shared" si="2"/>
        <v>0.71582354364817025</v>
      </c>
      <c r="N37" s="602">
        <v>2.817072</v>
      </c>
      <c r="O37" s="602"/>
    </row>
    <row r="38" spans="2:15" ht="22.5" customHeight="1" x14ac:dyDescent="0.2">
      <c r="B38" s="839"/>
      <c r="C38" s="613" t="s">
        <v>1127</v>
      </c>
      <c r="D38" s="601">
        <v>1.9517960000000001</v>
      </c>
      <c r="E38" s="602">
        <v>7.0973999999999995E-2</v>
      </c>
      <c r="F38" s="614">
        <v>0.82828923267675492</v>
      </c>
      <c r="G38" s="602">
        <v>2.010583</v>
      </c>
      <c r="H38" s="615">
        <v>1.4E-2</v>
      </c>
      <c r="I38" s="602">
        <v>1</v>
      </c>
      <c r="J38" s="603">
        <v>0.22470000000000001</v>
      </c>
      <c r="K38" s="616">
        <v>2.4394250513347022</v>
      </c>
      <c r="L38" s="602">
        <v>0.85227699999999995</v>
      </c>
      <c r="M38" s="614">
        <f t="shared" si="2"/>
        <v>0.42389545718828814</v>
      </c>
      <c r="N38" s="602">
        <v>6.3160000000000004E-3</v>
      </c>
      <c r="O38" s="602"/>
    </row>
    <row r="39" spans="2:15" ht="22.5" customHeight="1" x14ac:dyDescent="0.2">
      <c r="B39" s="839"/>
      <c r="C39" s="613" t="s">
        <v>1128</v>
      </c>
      <c r="D39" s="601">
        <v>72.835460999999995</v>
      </c>
      <c r="E39" s="602">
        <v>1.3549279999999999</v>
      </c>
      <c r="F39" s="614">
        <v>1</v>
      </c>
      <c r="G39" s="602">
        <v>74.190388999999996</v>
      </c>
      <c r="H39" s="615">
        <v>4.1300000000000003E-2</v>
      </c>
      <c r="I39" s="602">
        <v>2</v>
      </c>
      <c r="J39" s="603">
        <v>0.25340000000000001</v>
      </c>
      <c r="K39" s="616">
        <v>3.3456536618754278</v>
      </c>
      <c r="L39" s="602">
        <v>63.839407000000001</v>
      </c>
      <c r="M39" s="614">
        <f t="shared" si="2"/>
        <v>0.86048082319665431</v>
      </c>
      <c r="N39" s="602">
        <v>0.79864800000000002</v>
      </c>
      <c r="O39" s="602"/>
    </row>
    <row r="40" spans="2:15" ht="22.5" customHeight="1" x14ac:dyDescent="0.2">
      <c r="B40" s="839"/>
      <c r="C40" s="613" t="s">
        <v>1129</v>
      </c>
      <c r="D40" s="601">
        <v>31.976631000000001</v>
      </c>
      <c r="E40" s="602">
        <v>2.174331</v>
      </c>
      <c r="F40" s="614">
        <v>1</v>
      </c>
      <c r="G40" s="602">
        <v>34.150962</v>
      </c>
      <c r="H40" s="615">
        <v>7.2999999999999995E-2</v>
      </c>
      <c r="I40" s="602">
        <v>3</v>
      </c>
      <c r="J40" s="603">
        <v>0.26369999999999999</v>
      </c>
      <c r="K40" s="616">
        <v>1.8124572210814511</v>
      </c>
      <c r="L40" s="602">
        <v>33.664340000000003</v>
      </c>
      <c r="M40" s="614">
        <f t="shared" si="2"/>
        <v>0.98575085527605355</v>
      </c>
      <c r="N40" s="602">
        <v>0.66815800000000003</v>
      </c>
      <c r="O40" s="602"/>
    </row>
    <row r="41" spans="2:15" ht="22.5" customHeight="1" x14ac:dyDescent="0.2">
      <c r="B41" s="839"/>
      <c r="C41" s="613" t="s">
        <v>1130</v>
      </c>
      <c r="D41" s="601"/>
      <c r="E41" s="602"/>
      <c r="F41" s="614"/>
      <c r="G41" s="602"/>
      <c r="H41" s="615"/>
      <c r="I41" s="602"/>
      <c r="J41" s="603"/>
      <c r="K41" s="616"/>
      <c r="L41" s="602"/>
      <c r="M41" s="614"/>
      <c r="N41" s="602"/>
      <c r="O41" s="602"/>
    </row>
    <row r="42" spans="2:15" ht="22.5" customHeight="1" x14ac:dyDescent="0.2">
      <c r="B42" s="839"/>
      <c r="C42" s="613" t="s">
        <v>1131</v>
      </c>
      <c r="D42" s="601"/>
      <c r="E42" s="602"/>
      <c r="F42" s="614"/>
      <c r="G42" s="602"/>
      <c r="H42" s="615"/>
      <c r="I42" s="602"/>
      <c r="J42" s="603"/>
      <c r="K42" s="616"/>
      <c r="L42" s="602"/>
      <c r="M42" s="614"/>
      <c r="N42" s="602"/>
      <c r="O42" s="602"/>
    </row>
    <row r="43" spans="2:15" ht="22.5" customHeight="1" x14ac:dyDescent="0.2">
      <c r="B43" s="840" t="s">
        <v>1136</v>
      </c>
      <c r="C43" s="841"/>
      <c r="D43" s="605">
        <v>836.40891799999997</v>
      </c>
      <c r="E43" s="606">
        <v>378.27293300000002</v>
      </c>
      <c r="F43" s="617">
        <v>0.74902681445621699</v>
      </c>
      <c r="G43" s="606">
        <v>1119.745488</v>
      </c>
      <c r="H43" s="618">
        <v>1.4059474266441519E-2</v>
      </c>
      <c r="I43" s="606">
        <v>15</v>
      </c>
      <c r="J43" s="607">
        <v>0.27544548244618605</v>
      </c>
      <c r="K43" s="619">
        <v>2.6848469671334874</v>
      </c>
      <c r="L43" s="606">
        <v>738.52907400000004</v>
      </c>
      <c r="M43" s="617">
        <f t="shared" si="2"/>
        <v>0.65955083714523532</v>
      </c>
      <c r="N43" s="606">
        <v>4.4630020000000004</v>
      </c>
      <c r="O43" s="606"/>
    </row>
    <row r="44" spans="2:15" ht="15" customHeight="1" x14ac:dyDescent="0.2">
      <c r="B44" s="842"/>
      <c r="C44" s="843"/>
      <c r="D44" s="843"/>
      <c r="E44" s="843"/>
      <c r="F44" s="843"/>
      <c r="G44" s="843"/>
      <c r="H44" s="843"/>
      <c r="I44" s="843"/>
      <c r="J44" s="843"/>
      <c r="K44" s="843"/>
      <c r="L44" s="843"/>
      <c r="M44" s="843"/>
      <c r="N44" s="843"/>
      <c r="O44" s="844"/>
    </row>
    <row r="45" spans="2:15" ht="22.5" customHeight="1" x14ac:dyDescent="0.2">
      <c r="B45" s="839" t="s">
        <v>1137</v>
      </c>
      <c r="C45" s="613" t="s">
        <v>1122</v>
      </c>
      <c r="D45" s="601"/>
      <c r="E45" s="602"/>
      <c r="F45" s="614"/>
      <c r="G45" s="602"/>
      <c r="H45" s="615"/>
      <c r="I45" s="602"/>
      <c r="J45" s="603"/>
      <c r="K45" s="602"/>
      <c r="L45" s="602"/>
      <c r="M45" s="614"/>
      <c r="N45" s="602"/>
      <c r="O45" s="602"/>
    </row>
    <row r="46" spans="2:15" ht="22.5" customHeight="1" x14ac:dyDescent="0.2">
      <c r="B46" s="839"/>
      <c r="C46" s="613" t="s">
        <v>1123</v>
      </c>
      <c r="D46" s="601">
        <v>443.06214399999999</v>
      </c>
      <c r="E46" s="602">
        <v>82.664475999999993</v>
      </c>
      <c r="F46" s="614">
        <v>0.95480091109511178</v>
      </c>
      <c r="G46" s="602">
        <v>521.99026100000003</v>
      </c>
      <c r="H46" s="615">
        <v>2.0999999999999999E-3</v>
      </c>
      <c r="I46" s="362">
        <v>470</v>
      </c>
      <c r="J46" s="603">
        <v>0.1527</v>
      </c>
      <c r="K46" s="616">
        <v>0.99931553730321698</v>
      </c>
      <c r="L46" s="602">
        <v>35.008419000000004</v>
      </c>
      <c r="M46" s="614">
        <f>L46/G46</f>
        <v>6.7067188060046967E-2</v>
      </c>
      <c r="N46" s="602">
        <v>0.16733000000000001</v>
      </c>
      <c r="O46" s="602"/>
    </row>
    <row r="47" spans="2:15" ht="22.5" customHeight="1" x14ac:dyDescent="0.2">
      <c r="B47" s="839"/>
      <c r="C47" s="613" t="s">
        <v>1124</v>
      </c>
      <c r="D47" s="601">
        <v>627.65850699999999</v>
      </c>
      <c r="E47" s="602">
        <v>26.001819000000001</v>
      </c>
      <c r="F47" s="614">
        <v>0.89810978224254234</v>
      </c>
      <c r="G47" s="602">
        <v>651.01099499999998</v>
      </c>
      <c r="H47" s="615">
        <v>3.5999999999999999E-3</v>
      </c>
      <c r="I47" s="367">
        <v>348</v>
      </c>
      <c r="J47" s="603">
        <v>0.19620000000000001</v>
      </c>
      <c r="K47" s="616">
        <v>0.99931553730321698</v>
      </c>
      <c r="L47" s="602">
        <v>83.077978000000002</v>
      </c>
      <c r="M47" s="614">
        <f t="shared" ref="M47:M55" si="3">L47/G47</f>
        <v>0.12761378630786413</v>
      </c>
      <c r="N47" s="602">
        <v>0.463171</v>
      </c>
      <c r="O47" s="602"/>
    </row>
    <row r="48" spans="2:15" ht="22.5" customHeight="1" x14ac:dyDescent="0.2">
      <c r="B48" s="839"/>
      <c r="C48" s="613" t="s">
        <v>1125</v>
      </c>
      <c r="D48" s="601">
        <v>392.13978800000001</v>
      </c>
      <c r="E48" s="602">
        <v>9.9939599999999995</v>
      </c>
      <c r="F48" s="614">
        <v>0.92570512589604126</v>
      </c>
      <c r="G48" s="602">
        <v>401.39124800000002</v>
      </c>
      <c r="H48" s="615">
        <v>6.1000000000000004E-3</v>
      </c>
      <c r="I48" s="367">
        <v>169</v>
      </c>
      <c r="J48" s="603">
        <v>0.23680000000000001</v>
      </c>
      <c r="K48" s="616">
        <v>0.99931553730321698</v>
      </c>
      <c r="L48" s="602">
        <v>89.815003000000004</v>
      </c>
      <c r="M48" s="614">
        <f t="shared" si="3"/>
        <v>0.22375924599133262</v>
      </c>
      <c r="N48" s="602">
        <v>0.57826699999999998</v>
      </c>
      <c r="O48" s="602"/>
    </row>
    <row r="49" spans="2:15" ht="22.5" customHeight="1" x14ac:dyDescent="0.2">
      <c r="B49" s="839"/>
      <c r="C49" s="613" t="s">
        <v>1126</v>
      </c>
      <c r="D49" s="601">
        <v>446.803742</v>
      </c>
      <c r="E49" s="602">
        <v>5.064133</v>
      </c>
      <c r="F49" s="614">
        <v>0.88685131294932418</v>
      </c>
      <c r="G49" s="602">
        <v>451.29487499999999</v>
      </c>
      <c r="H49" s="615">
        <v>9.5999999999999992E-3</v>
      </c>
      <c r="I49" s="367">
        <v>181</v>
      </c>
      <c r="J49" s="603">
        <v>0.2447</v>
      </c>
      <c r="K49" s="616">
        <v>0.99931553730321698</v>
      </c>
      <c r="L49" s="602">
        <v>141.44103699999999</v>
      </c>
      <c r="M49" s="614">
        <f t="shared" si="3"/>
        <v>0.31341157375208395</v>
      </c>
      <c r="N49" s="602">
        <v>1.0566660000000001</v>
      </c>
      <c r="O49" s="602"/>
    </row>
    <row r="50" spans="2:15" ht="22.5" customHeight="1" x14ac:dyDescent="0.2">
      <c r="B50" s="839"/>
      <c r="C50" s="613" t="s">
        <v>1127</v>
      </c>
      <c r="D50" s="601">
        <v>251.95090200000001</v>
      </c>
      <c r="E50" s="602">
        <v>1.537801</v>
      </c>
      <c r="F50" s="614">
        <v>0.97561453009849775</v>
      </c>
      <c r="G50" s="602">
        <v>253.45120299999999</v>
      </c>
      <c r="H50" s="615">
        <v>1.7600000000000001E-2</v>
      </c>
      <c r="I50" s="367">
        <v>99</v>
      </c>
      <c r="J50" s="603">
        <v>0.2198</v>
      </c>
      <c r="K50" s="616">
        <v>0.99931553730321698</v>
      </c>
      <c r="L50" s="602">
        <v>105.87559</v>
      </c>
      <c r="M50" s="614">
        <f t="shared" si="3"/>
        <v>0.41773559859567921</v>
      </c>
      <c r="N50" s="602">
        <v>0.97952899999999998</v>
      </c>
      <c r="O50" s="602"/>
    </row>
    <row r="51" spans="2:15" ht="22.5" customHeight="1" x14ac:dyDescent="0.2">
      <c r="B51" s="839"/>
      <c r="C51" s="613" t="s">
        <v>1128</v>
      </c>
      <c r="D51" s="601">
        <v>63.044502999999999</v>
      </c>
      <c r="E51" s="602">
        <v>0.166825</v>
      </c>
      <c r="F51" s="614">
        <v>0.7692192417203656</v>
      </c>
      <c r="G51" s="602">
        <v>63.172828000000003</v>
      </c>
      <c r="H51" s="615">
        <v>3.61E-2</v>
      </c>
      <c r="I51" s="367">
        <v>37</v>
      </c>
      <c r="J51" s="603">
        <v>0.2379</v>
      </c>
      <c r="K51" s="616">
        <v>0.99931553730321698</v>
      </c>
      <c r="L51" s="602">
        <v>43.296261000000001</v>
      </c>
      <c r="M51" s="614">
        <f t="shared" si="3"/>
        <v>0.68536208320450687</v>
      </c>
      <c r="N51" s="602">
        <v>0.53296900000000003</v>
      </c>
      <c r="O51" s="602"/>
    </row>
    <row r="52" spans="2:15" ht="22.5" customHeight="1" x14ac:dyDescent="0.2">
      <c r="B52" s="839"/>
      <c r="C52" s="613" t="s">
        <v>1129</v>
      </c>
      <c r="D52" s="601">
        <v>77.088181000000006</v>
      </c>
      <c r="E52" s="602">
        <v>0.93555100000000002</v>
      </c>
      <c r="F52" s="614">
        <v>0.57084114067538805</v>
      </c>
      <c r="G52" s="602">
        <v>77.622231999999997</v>
      </c>
      <c r="H52" s="615">
        <v>7.2700000000000001E-2</v>
      </c>
      <c r="I52" s="367">
        <v>40</v>
      </c>
      <c r="J52" s="603">
        <v>0.26819999999999999</v>
      </c>
      <c r="K52" s="616">
        <v>0.99931553730321698</v>
      </c>
      <c r="L52" s="602">
        <v>87.413066999999998</v>
      </c>
      <c r="M52" s="614">
        <f t="shared" si="3"/>
        <v>1.1261344172633427</v>
      </c>
      <c r="N52" s="602">
        <v>1.5358670000000001</v>
      </c>
      <c r="O52" s="602"/>
    </row>
    <row r="53" spans="2:15" ht="22.5" customHeight="1" x14ac:dyDescent="0.2">
      <c r="B53" s="839"/>
      <c r="C53" s="613" t="s">
        <v>1130</v>
      </c>
      <c r="D53" s="601">
        <v>70.050290000000004</v>
      </c>
      <c r="E53" s="602">
        <v>0.56209100000000001</v>
      </c>
      <c r="F53" s="614">
        <v>0.72424393914864316</v>
      </c>
      <c r="G53" s="602">
        <v>70.457380999999998</v>
      </c>
      <c r="H53" s="615">
        <v>0.2218</v>
      </c>
      <c r="I53" s="367">
        <v>52</v>
      </c>
      <c r="J53" s="603">
        <v>0.19040000000000001</v>
      </c>
      <c r="K53" s="616">
        <v>0.99931553730321698</v>
      </c>
      <c r="L53" s="602">
        <v>76.81183</v>
      </c>
      <c r="M53" s="614">
        <f t="shared" si="3"/>
        <v>1.0901885495857417</v>
      </c>
      <c r="N53" s="602">
        <v>3.2555589999999999</v>
      </c>
      <c r="O53" s="602"/>
    </row>
    <row r="54" spans="2:15" ht="22.5" customHeight="1" x14ac:dyDescent="0.2">
      <c r="B54" s="839"/>
      <c r="C54" s="613" t="s">
        <v>1131</v>
      </c>
      <c r="D54" s="601">
        <v>15.37102</v>
      </c>
      <c r="E54" s="602">
        <v>0.17638000000000001</v>
      </c>
      <c r="F54" s="614">
        <v>0.56911214423404011</v>
      </c>
      <c r="G54" s="602">
        <v>15.471399999999999</v>
      </c>
      <c r="H54" s="615">
        <v>1</v>
      </c>
      <c r="I54" s="367">
        <v>12</v>
      </c>
      <c r="J54" s="603">
        <v>0.26112852114223667</v>
      </c>
      <c r="K54" s="616">
        <v>0.99931553730321698</v>
      </c>
      <c r="L54" s="602">
        <v>23.038557000000001</v>
      </c>
      <c r="M54" s="614">
        <f t="shared" si="3"/>
        <v>1.4891061571674187</v>
      </c>
      <c r="N54" s="602">
        <v>4.0399149999999997</v>
      </c>
      <c r="O54" s="602">
        <v>-2.4369519999999998</v>
      </c>
    </row>
    <row r="55" spans="2:15" ht="26.25" customHeight="1" x14ac:dyDescent="0.2">
      <c r="B55" s="840" t="s">
        <v>1138</v>
      </c>
      <c r="C55" s="841"/>
      <c r="D55" s="605">
        <v>2387.169077</v>
      </c>
      <c r="E55" s="606">
        <v>127.103036</v>
      </c>
      <c r="F55" s="617">
        <v>0.93383564811150532</v>
      </c>
      <c r="G55" s="606">
        <v>2505.862423</v>
      </c>
      <c r="H55" s="618">
        <v>2.1431344229347581E-2</v>
      </c>
      <c r="I55" s="606">
        <f>SUM(I46:I54)</f>
        <v>1408</v>
      </c>
      <c r="J55" s="607">
        <v>0.20828292514764291</v>
      </c>
      <c r="K55" s="619">
        <v>0.99931553730321698</v>
      </c>
      <c r="L55" s="606">
        <v>685.77774199999999</v>
      </c>
      <c r="M55" s="617">
        <f t="shared" si="3"/>
        <v>0.27366935060185466</v>
      </c>
      <c r="N55" s="606">
        <v>12.609273</v>
      </c>
      <c r="O55" s="606">
        <v>-2.4369519999999998</v>
      </c>
    </row>
    <row r="56" spans="2:15" ht="15" customHeight="1" x14ac:dyDescent="0.2">
      <c r="B56" s="842"/>
      <c r="C56" s="843"/>
      <c r="D56" s="843"/>
      <c r="E56" s="843"/>
      <c r="F56" s="843"/>
      <c r="G56" s="843"/>
      <c r="H56" s="843"/>
      <c r="I56" s="843"/>
      <c r="J56" s="843"/>
      <c r="K56" s="843"/>
      <c r="L56" s="843"/>
      <c r="M56" s="843"/>
      <c r="N56" s="843"/>
      <c r="O56" s="844"/>
    </row>
    <row r="57" spans="2:15" ht="22.5" customHeight="1" x14ac:dyDescent="0.2">
      <c r="B57" s="839" t="s">
        <v>1139</v>
      </c>
      <c r="C57" s="613" t="s">
        <v>1122</v>
      </c>
      <c r="D57" s="601"/>
      <c r="E57" s="602"/>
      <c r="F57" s="614"/>
      <c r="G57" s="602"/>
      <c r="H57" s="615"/>
      <c r="I57" s="602"/>
      <c r="J57" s="603"/>
      <c r="K57" s="602"/>
      <c r="L57" s="602"/>
      <c r="M57" s="614"/>
      <c r="N57" s="602"/>
      <c r="O57" s="602"/>
    </row>
    <row r="58" spans="2:15" ht="22.5" customHeight="1" x14ac:dyDescent="0.2">
      <c r="B58" s="839"/>
      <c r="C58" s="613" t="s">
        <v>1123</v>
      </c>
      <c r="D58" s="601">
        <v>17953.298632999999</v>
      </c>
      <c r="E58" s="602">
        <v>3181.9941250000002</v>
      </c>
      <c r="F58" s="614">
        <v>0.9994671580356862</v>
      </c>
      <c r="G58" s="602">
        <v>21133.597258000002</v>
      </c>
      <c r="H58" s="615">
        <v>2.0999999999999999E-3</v>
      </c>
      <c r="I58" s="620">
        <v>19041</v>
      </c>
      <c r="J58" s="603">
        <v>0.14929999999999999</v>
      </c>
      <c r="K58" s="616">
        <v>0.99931553730321698</v>
      </c>
      <c r="L58" s="602">
        <v>1384.853067</v>
      </c>
      <c r="M58" s="614">
        <f>L58/G58</f>
        <v>6.5528506580949997E-2</v>
      </c>
      <c r="N58" s="602">
        <v>6.5871079999999997</v>
      </c>
      <c r="O58" s="602"/>
    </row>
    <row r="59" spans="2:15" ht="22.5" customHeight="1" x14ac:dyDescent="0.2">
      <c r="B59" s="839"/>
      <c r="C59" s="613" t="s">
        <v>1124</v>
      </c>
      <c r="D59" s="601">
        <v>23374.489604999999</v>
      </c>
      <c r="E59" s="602">
        <v>610.36982999999998</v>
      </c>
      <c r="F59" s="614">
        <v>0.99895637043528185</v>
      </c>
      <c r="G59" s="602">
        <v>23984.222435</v>
      </c>
      <c r="H59" s="615">
        <v>3.7000000000000002E-3</v>
      </c>
      <c r="I59" s="621">
        <v>13785</v>
      </c>
      <c r="J59" s="603">
        <v>0.20349999999999999</v>
      </c>
      <c r="K59" s="616">
        <v>0.99931553730321698</v>
      </c>
      <c r="L59" s="602">
        <v>3243.031845</v>
      </c>
      <c r="M59" s="614">
        <f t="shared" ref="M59:M66" si="4">L59/G59</f>
        <v>0.13521521716157317</v>
      </c>
      <c r="N59" s="602">
        <v>18.080297999999999</v>
      </c>
      <c r="O59" s="602"/>
    </row>
    <row r="60" spans="2:15" ht="22.5" customHeight="1" x14ac:dyDescent="0.2">
      <c r="B60" s="839"/>
      <c r="C60" s="613" t="s">
        <v>1125</v>
      </c>
      <c r="D60" s="601">
        <v>16797.700640999999</v>
      </c>
      <c r="E60" s="602">
        <v>79.677567999999994</v>
      </c>
      <c r="F60" s="614">
        <v>0.99643636211386377</v>
      </c>
      <c r="G60" s="602">
        <v>16877.094267</v>
      </c>
      <c r="H60" s="615">
        <v>6.1999999999999998E-3</v>
      </c>
      <c r="I60" s="621">
        <v>8023</v>
      </c>
      <c r="J60" s="603">
        <v>0.22919999999999999</v>
      </c>
      <c r="K60" s="616">
        <v>0.99931553730321698</v>
      </c>
      <c r="L60" s="602">
        <v>3703.4533929999998</v>
      </c>
      <c r="M60" s="614">
        <f t="shared" si="4"/>
        <v>0.21943667164562858</v>
      </c>
      <c r="N60" s="602">
        <v>23.943791000000001</v>
      </c>
      <c r="O60" s="602"/>
    </row>
    <row r="61" spans="2:15" ht="22.5" customHeight="1" x14ac:dyDescent="0.2">
      <c r="B61" s="839"/>
      <c r="C61" s="613" t="s">
        <v>1126</v>
      </c>
      <c r="D61" s="601">
        <v>17000.457387999999</v>
      </c>
      <c r="E61" s="602">
        <v>32.766134000000001</v>
      </c>
      <c r="F61" s="614">
        <v>0.99604469663708262</v>
      </c>
      <c r="G61" s="602">
        <v>17033.093922</v>
      </c>
      <c r="H61" s="615">
        <v>9.5999999999999992E-3</v>
      </c>
      <c r="I61" s="621">
        <v>7300</v>
      </c>
      <c r="J61" s="603">
        <v>0.25319999999999998</v>
      </c>
      <c r="K61" s="616">
        <v>0.99931553730321698</v>
      </c>
      <c r="L61" s="602">
        <v>5561.0104609999999</v>
      </c>
      <c r="M61" s="614">
        <f t="shared" si="4"/>
        <v>0.32648269812082586</v>
      </c>
      <c r="N61" s="602">
        <v>41.427607000000002</v>
      </c>
      <c r="O61" s="602"/>
    </row>
    <row r="62" spans="2:15" ht="22.5" customHeight="1" x14ac:dyDescent="0.2">
      <c r="B62" s="839"/>
      <c r="C62" s="613" t="s">
        <v>1127</v>
      </c>
      <c r="D62" s="601">
        <v>7347.3677459999999</v>
      </c>
      <c r="E62" s="602">
        <v>25.561861</v>
      </c>
      <c r="F62" s="614">
        <v>0.99706594132563353</v>
      </c>
      <c r="G62" s="602">
        <v>7372.8546070000002</v>
      </c>
      <c r="H62" s="615">
        <v>1.6199999999999999E-2</v>
      </c>
      <c r="I62" s="621">
        <v>3032</v>
      </c>
      <c r="J62" s="603">
        <v>0.26090000000000002</v>
      </c>
      <c r="K62" s="616">
        <v>0.99931553730321698</v>
      </c>
      <c r="L62" s="602">
        <v>3467.4558099999999</v>
      </c>
      <c r="M62" s="614">
        <f t="shared" si="4"/>
        <v>0.47030031037203657</v>
      </c>
      <c r="N62" s="602">
        <v>31.032463</v>
      </c>
      <c r="O62" s="602"/>
    </row>
    <row r="63" spans="2:15" ht="22.5" customHeight="1" x14ac:dyDescent="0.2">
      <c r="B63" s="839"/>
      <c r="C63" s="613" t="s">
        <v>1128</v>
      </c>
      <c r="D63" s="601">
        <v>1314.4016509999999</v>
      </c>
      <c r="E63" s="602">
        <v>2.6270509999999998</v>
      </c>
      <c r="F63" s="614">
        <v>1</v>
      </c>
      <c r="G63" s="602">
        <v>1317.0287020000001</v>
      </c>
      <c r="H63" s="615">
        <v>3.4500000000000003E-2</v>
      </c>
      <c r="I63" s="367">
        <v>658</v>
      </c>
      <c r="J63" s="603">
        <v>0.22420000000000001</v>
      </c>
      <c r="K63" s="616">
        <v>0.99931553730321698</v>
      </c>
      <c r="L63" s="602">
        <v>830.55388900000003</v>
      </c>
      <c r="M63" s="614">
        <f t="shared" si="4"/>
        <v>0.63062702258405301</v>
      </c>
      <c r="N63" s="602">
        <v>10.059803</v>
      </c>
      <c r="O63" s="602"/>
    </row>
    <row r="64" spans="2:15" ht="22.5" customHeight="1" x14ac:dyDescent="0.2">
      <c r="B64" s="839"/>
      <c r="C64" s="613" t="s">
        <v>1129</v>
      </c>
      <c r="D64" s="601">
        <v>910.41155100000003</v>
      </c>
      <c r="E64" s="602">
        <v>0.48992400000000003</v>
      </c>
      <c r="F64" s="614">
        <v>1</v>
      </c>
      <c r="G64" s="602">
        <v>910.901475</v>
      </c>
      <c r="H64" s="615">
        <v>6.9900000000000004E-2</v>
      </c>
      <c r="I64" s="367">
        <v>497</v>
      </c>
      <c r="J64" s="603">
        <v>0.23280000000000001</v>
      </c>
      <c r="K64" s="616">
        <v>0.99931553730321698</v>
      </c>
      <c r="L64" s="602">
        <v>868.72025900000006</v>
      </c>
      <c r="M64" s="614">
        <f t="shared" si="4"/>
        <v>0.9536928886848054</v>
      </c>
      <c r="N64" s="602">
        <v>14.878213000000001</v>
      </c>
      <c r="O64" s="602"/>
    </row>
    <row r="65" spans="2:15" ht="22.5" customHeight="1" x14ac:dyDescent="0.2">
      <c r="B65" s="839"/>
      <c r="C65" s="613" t="s">
        <v>1130</v>
      </c>
      <c r="D65" s="601">
        <v>1137.450938</v>
      </c>
      <c r="E65" s="602">
        <v>0.41169299999999998</v>
      </c>
      <c r="F65" s="614">
        <v>1</v>
      </c>
      <c r="G65" s="602">
        <v>1137.862631</v>
      </c>
      <c r="H65" s="615">
        <v>0.2215</v>
      </c>
      <c r="I65" s="367">
        <v>684</v>
      </c>
      <c r="J65" s="603">
        <v>0.2349</v>
      </c>
      <c r="K65" s="616">
        <v>0.99931553730321698</v>
      </c>
      <c r="L65" s="602">
        <v>1524.0698050000001</v>
      </c>
      <c r="M65" s="614">
        <f t="shared" si="4"/>
        <v>1.3394145861531506</v>
      </c>
      <c r="N65" s="602">
        <v>59.193489999999997</v>
      </c>
      <c r="O65" s="602"/>
    </row>
    <row r="66" spans="2:15" ht="22.5" customHeight="1" x14ac:dyDescent="0.2">
      <c r="B66" s="839"/>
      <c r="C66" s="613" t="s">
        <v>1131</v>
      </c>
      <c r="D66" s="601">
        <v>180.97598300000001</v>
      </c>
      <c r="E66" s="602">
        <v>0.92175300000000004</v>
      </c>
      <c r="F66" s="614">
        <v>1</v>
      </c>
      <c r="G66" s="602">
        <v>181.89773600000001</v>
      </c>
      <c r="H66" s="615">
        <v>1</v>
      </c>
      <c r="I66" s="367">
        <v>140</v>
      </c>
      <c r="J66" s="603">
        <v>0.22740515569418635</v>
      </c>
      <c r="K66" s="616">
        <v>0.99931553730321698</v>
      </c>
      <c r="L66" s="602">
        <v>142.44466199999999</v>
      </c>
      <c r="M66" s="614">
        <f t="shared" si="4"/>
        <v>0.78310299585037157</v>
      </c>
      <c r="N66" s="602">
        <v>41.366120000000002</v>
      </c>
      <c r="O66" s="602">
        <v>-13.584702</v>
      </c>
    </row>
    <row r="67" spans="2:15" ht="26.25" customHeight="1" x14ac:dyDescent="0.2">
      <c r="B67" s="840" t="s">
        <v>1140</v>
      </c>
      <c r="C67" s="841"/>
      <c r="D67" s="605">
        <v>86016.554136000006</v>
      </c>
      <c r="E67" s="606">
        <v>3934.819939</v>
      </c>
      <c r="F67" s="617">
        <v>0.99928305690127284</v>
      </c>
      <c r="G67" s="606">
        <v>89948.553033000004</v>
      </c>
      <c r="H67" s="618">
        <v>1.1826337213996436E-2</v>
      </c>
      <c r="I67" s="606">
        <f>SUM(I58:I66)</f>
        <v>53160</v>
      </c>
      <c r="J67" s="607">
        <v>0.21074943358528592</v>
      </c>
      <c r="K67" s="619">
        <v>0.99931553730321698</v>
      </c>
      <c r="L67" s="606">
        <v>20725.593191</v>
      </c>
      <c r="M67" s="617">
        <f>L67/G67</f>
        <v>0.2304160822175346</v>
      </c>
      <c r="N67" s="606">
        <v>246.568893</v>
      </c>
      <c r="O67" s="606">
        <v>-13.584702</v>
      </c>
    </row>
    <row r="68" spans="2:15" ht="15" customHeight="1" x14ac:dyDescent="0.2">
      <c r="B68" s="842"/>
      <c r="C68" s="843"/>
      <c r="D68" s="843"/>
      <c r="E68" s="843"/>
      <c r="F68" s="843"/>
      <c r="G68" s="843"/>
      <c r="H68" s="843"/>
      <c r="I68" s="843"/>
      <c r="J68" s="843"/>
      <c r="K68" s="843"/>
      <c r="L68" s="843"/>
      <c r="M68" s="843"/>
      <c r="N68" s="843"/>
      <c r="O68" s="844"/>
    </row>
    <row r="69" spans="2:15" ht="22.5" customHeight="1" x14ac:dyDescent="0.2">
      <c r="B69" s="839" t="s">
        <v>1141</v>
      </c>
      <c r="C69" s="613" t="s">
        <v>1122</v>
      </c>
      <c r="D69" s="601"/>
      <c r="E69" s="602"/>
      <c r="F69" s="614"/>
      <c r="G69" s="602"/>
      <c r="H69" s="615"/>
      <c r="I69" s="602"/>
      <c r="J69" s="603"/>
      <c r="K69" s="602"/>
      <c r="L69" s="602"/>
      <c r="M69" s="614"/>
      <c r="N69" s="602"/>
      <c r="O69" s="602"/>
    </row>
    <row r="70" spans="2:15" ht="22.5" customHeight="1" x14ac:dyDescent="0.2">
      <c r="B70" s="839"/>
      <c r="C70" s="613" t="s">
        <v>1123</v>
      </c>
      <c r="D70" s="601">
        <v>11.627943</v>
      </c>
      <c r="E70" s="602">
        <v>12.204833000000001</v>
      </c>
      <c r="F70" s="614">
        <v>0.87364636615675118</v>
      </c>
      <c r="G70" s="602">
        <v>22.290651</v>
      </c>
      <c r="H70" s="615">
        <v>2.0999999999999999E-3</v>
      </c>
      <c r="I70" s="362">
        <v>118</v>
      </c>
      <c r="J70" s="603">
        <v>0.38390000000000002</v>
      </c>
      <c r="K70" s="616">
        <v>0.99931553730321698</v>
      </c>
      <c r="L70" s="602">
        <v>3.692374</v>
      </c>
      <c r="M70" s="614">
        <f>L70/G70</f>
        <v>0.16564675477625126</v>
      </c>
      <c r="N70" s="602">
        <v>1.7739999999999999E-2</v>
      </c>
      <c r="O70" s="602"/>
    </row>
    <row r="71" spans="2:15" ht="22.5" customHeight="1" x14ac:dyDescent="0.2">
      <c r="B71" s="839"/>
      <c r="C71" s="613" t="s">
        <v>1124</v>
      </c>
      <c r="D71" s="601">
        <v>45.941125</v>
      </c>
      <c r="E71" s="602">
        <v>15.456911</v>
      </c>
      <c r="F71" s="614">
        <v>0.94374684566664069</v>
      </c>
      <c r="G71" s="602">
        <v>60.528536000000003</v>
      </c>
      <c r="H71" s="615">
        <v>3.5999999999999999E-3</v>
      </c>
      <c r="I71" s="367">
        <v>151</v>
      </c>
      <c r="J71" s="603">
        <v>0.41539999999999999</v>
      </c>
      <c r="K71" s="616">
        <v>0.99931553730321698</v>
      </c>
      <c r="L71" s="602">
        <v>15.485564</v>
      </c>
      <c r="M71" s="614">
        <f t="shared" ref="M71:M79" si="5">L71/G71</f>
        <v>0.25583906407384444</v>
      </c>
      <c r="N71" s="602">
        <v>9.1688000000000006E-2</v>
      </c>
      <c r="O71" s="602"/>
    </row>
    <row r="72" spans="2:15" ht="22.5" customHeight="1" x14ac:dyDescent="0.2">
      <c r="B72" s="839"/>
      <c r="C72" s="613" t="s">
        <v>1125</v>
      </c>
      <c r="D72" s="601">
        <v>15.36679</v>
      </c>
      <c r="E72" s="602">
        <v>9.6361509999999999</v>
      </c>
      <c r="F72" s="614">
        <v>0.90997442858668365</v>
      </c>
      <c r="G72" s="602">
        <v>24.135441</v>
      </c>
      <c r="H72" s="615">
        <v>6.1000000000000004E-3</v>
      </c>
      <c r="I72" s="622">
        <v>111</v>
      </c>
      <c r="J72" s="603">
        <v>0.30549999999999999</v>
      </c>
      <c r="K72" s="616">
        <v>0.99931553730321698</v>
      </c>
      <c r="L72" s="602">
        <v>6.1287000000000003</v>
      </c>
      <c r="M72" s="614">
        <f t="shared" si="5"/>
        <v>0.25392948071676008</v>
      </c>
      <c r="N72" s="602">
        <v>4.5101000000000002E-2</v>
      </c>
      <c r="O72" s="602"/>
    </row>
    <row r="73" spans="2:15" ht="22.5" customHeight="1" x14ac:dyDescent="0.2">
      <c r="B73" s="839"/>
      <c r="C73" s="613" t="s">
        <v>1126</v>
      </c>
      <c r="D73" s="601">
        <v>32.763193000000001</v>
      </c>
      <c r="E73" s="602">
        <v>7.6707210000000003</v>
      </c>
      <c r="F73" s="614">
        <v>0.90196436554008419</v>
      </c>
      <c r="G73" s="602">
        <v>39.681910000000002</v>
      </c>
      <c r="H73" s="615">
        <v>1.01E-2</v>
      </c>
      <c r="I73" s="622">
        <v>131</v>
      </c>
      <c r="J73" s="603">
        <v>0.33179999999999998</v>
      </c>
      <c r="K73" s="616">
        <v>0.99931553730321698</v>
      </c>
      <c r="L73" s="602">
        <v>13.671685999999999</v>
      </c>
      <c r="M73" s="614">
        <f t="shared" si="5"/>
        <v>0.34453195423304972</v>
      </c>
      <c r="N73" s="602">
        <v>0.13083900000000001</v>
      </c>
      <c r="O73" s="602"/>
    </row>
    <row r="74" spans="2:15" ht="22.5" customHeight="1" x14ac:dyDescent="0.2">
      <c r="B74" s="839"/>
      <c r="C74" s="613" t="s">
        <v>1127</v>
      </c>
      <c r="D74" s="601">
        <v>28.013134999999998</v>
      </c>
      <c r="E74" s="602">
        <v>6.633216</v>
      </c>
      <c r="F74" s="614">
        <v>0.90176107637682834</v>
      </c>
      <c r="G74" s="602">
        <v>33.994711000000002</v>
      </c>
      <c r="H74" s="615">
        <v>1.67E-2</v>
      </c>
      <c r="I74" s="622">
        <v>126</v>
      </c>
      <c r="J74" s="603">
        <v>0.3518</v>
      </c>
      <c r="K74" s="616">
        <v>0.99931553730321698</v>
      </c>
      <c r="L74" s="602">
        <v>14.764514</v>
      </c>
      <c r="M74" s="614">
        <f t="shared" si="5"/>
        <v>0.43431797375774128</v>
      </c>
      <c r="N74" s="602">
        <v>0.19289000000000001</v>
      </c>
      <c r="O74" s="602"/>
    </row>
    <row r="75" spans="2:15" ht="22.5" customHeight="1" x14ac:dyDescent="0.2">
      <c r="B75" s="839"/>
      <c r="C75" s="613" t="s">
        <v>1128</v>
      </c>
      <c r="D75" s="601">
        <v>4.3173370000000002</v>
      </c>
      <c r="E75" s="602">
        <v>1.377467</v>
      </c>
      <c r="F75" s="614">
        <v>0.68347699073734614</v>
      </c>
      <c r="G75" s="602">
        <v>5.2588039999999996</v>
      </c>
      <c r="H75" s="615">
        <v>3.8100000000000002E-2</v>
      </c>
      <c r="I75" s="622">
        <v>72</v>
      </c>
      <c r="J75" s="603">
        <v>0.3821</v>
      </c>
      <c r="K75" s="616">
        <v>0.99931553730321698</v>
      </c>
      <c r="L75" s="602">
        <v>2.936734</v>
      </c>
      <c r="M75" s="614">
        <f t="shared" si="5"/>
        <v>0.55844142508448691</v>
      </c>
      <c r="N75" s="602">
        <v>7.4542999999999998E-2</v>
      </c>
      <c r="O75" s="602"/>
    </row>
    <row r="76" spans="2:15" ht="22.5" customHeight="1" x14ac:dyDescent="0.2">
      <c r="B76" s="839"/>
      <c r="C76" s="613" t="s">
        <v>1129</v>
      </c>
      <c r="D76" s="601">
        <v>7.3915660000000001</v>
      </c>
      <c r="E76" s="602">
        <v>1.3252379999999999</v>
      </c>
      <c r="F76" s="614">
        <v>0.8898311095818261</v>
      </c>
      <c r="G76" s="602">
        <v>8.5708040000000008</v>
      </c>
      <c r="H76" s="615">
        <v>7.4200000000000002E-2</v>
      </c>
      <c r="I76" s="622">
        <v>50</v>
      </c>
      <c r="J76" s="603">
        <v>0.43120000000000003</v>
      </c>
      <c r="K76" s="616">
        <v>0.99931553730321698</v>
      </c>
      <c r="L76" s="602">
        <v>6.0464900000000004</v>
      </c>
      <c r="M76" s="614">
        <f t="shared" si="5"/>
        <v>0.70547523896241238</v>
      </c>
      <c r="N76" s="602">
        <v>0.27009899999999998</v>
      </c>
      <c r="O76" s="602"/>
    </row>
    <row r="77" spans="2:15" ht="22.5" customHeight="1" x14ac:dyDescent="0.2">
      <c r="B77" s="839"/>
      <c r="C77" s="613" t="s">
        <v>1130</v>
      </c>
      <c r="D77" s="601">
        <v>8.7933909999999997</v>
      </c>
      <c r="E77" s="602">
        <v>1.026681</v>
      </c>
      <c r="F77" s="614">
        <v>0.89529366960136592</v>
      </c>
      <c r="G77" s="602">
        <v>9.7125719999999998</v>
      </c>
      <c r="H77" s="615">
        <v>0.1754</v>
      </c>
      <c r="I77" s="622">
        <v>105</v>
      </c>
      <c r="J77" s="603">
        <v>0.40570000000000001</v>
      </c>
      <c r="K77" s="616">
        <v>0.99931553730321698</v>
      </c>
      <c r="L77" s="602">
        <v>8.2086760000000005</v>
      </c>
      <c r="M77" s="614">
        <f t="shared" si="5"/>
        <v>0.84515986084839323</v>
      </c>
      <c r="N77" s="602">
        <v>0.68010700000000002</v>
      </c>
      <c r="O77" s="602"/>
    </row>
    <row r="78" spans="2:15" ht="22.5" customHeight="1" x14ac:dyDescent="0.2">
      <c r="B78" s="839"/>
      <c r="C78" s="613" t="s">
        <v>1131</v>
      </c>
      <c r="D78" s="601">
        <v>1.870347</v>
      </c>
      <c r="E78" s="602">
        <v>7.1931999999999996E-2</v>
      </c>
      <c r="F78" s="614">
        <v>0.50415670355335596</v>
      </c>
      <c r="G78" s="602">
        <v>1.906612</v>
      </c>
      <c r="H78" s="615">
        <v>1</v>
      </c>
      <c r="I78" s="622">
        <v>45</v>
      </c>
      <c r="J78" s="603">
        <v>0.58807040871451566</v>
      </c>
      <c r="K78" s="616">
        <v>0.99931553730321698</v>
      </c>
      <c r="L78" s="602">
        <v>3.058E-2</v>
      </c>
      <c r="M78" s="614">
        <f t="shared" si="5"/>
        <v>1.6038921395648408E-2</v>
      </c>
      <c r="N78" s="602">
        <v>1.121227</v>
      </c>
      <c r="O78" s="602">
        <v>-0.85385500000000003</v>
      </c>
    </row>
    <row r="79" spans="2:15" ht="22.5" customHeight="1" x14ac:dyDescent="0.2">
      <c r="B79" s="840" t="s">
        <v>1142</v>
      </c>
      <c r="C79" s="841"/>
      <c r="D79" s="605">
        <v>156.08482699999999</v>
      </c>
      <c r="E79" s="606">
        <v>55.403149999999997</v>
      </c>
      <c r="F79" s="617">
        <v>0.90238937677731323</v>
      </c>
      <c r="G79" s="606">
        <v>206.08004099999999</v>
      </c>
      <c r="H79" s="618">
        <v>2.8275176194767934E-2</v>
      </c>
      <c r="I79" s="606">
        <f>SUM(I70:I78)</f>
        <v>909</v>
      </c>
      <c r="J79" s="607">
        <v>0.37348032805515596</v>
      </c>
      <c r="K79" s="619">
        <v>0.99931553730321698</v>
      </c>
      <c r="L79" s="606">
        <v>70.965317999999996</v>
      </c>
      <c r="M79" s="617">
        <f t="shared" si="5"/>
        <v>0.34435803513839558</v>
      </c>
      <c r="N79" s="606">
        <v>2.624234</v>
      </c>
      <c r="O79" s="606">
        <v>-0.85385500000000003</v>
      </c>
    </row>
    <row r="80" spans="2:15" ht="14.25" customHeight="1" x14ac:dyDescent="0.2">
      <c r="B80" s="842"/>
      <c r="C80" s="843"/>
      <c r="D80" s="843"/>
      <c r="E80" s="843"/>
      <c r="F80" s="843"/>
      <c r="G80" s="843"/>
      <c r="H80" s="843"/>
      <c r="I80" s="843"/>
      <c r="J80" s="843"/>
      <c r="K80" s="843"/>
      <c r="L80" s="843"/>
      <c r="M80" s="843"/>
      <c r="N80" s="843"/>
      <c r="O80" s="844"/>
    </row>
    <row r="81" spans="2:15" ht="22.5" customHeight="1" x14ac:dyDescent="0.2">
      <c r="B81" s="839" t="s">
        <v>1143</v>
      </c>
      <c r="C81" s="613" t="s">
        <v>1122</v>
      </c>
      <c r="D81" s="601"/>
      <c r="E81" s="602"/>
      <c r="F81" s="614"/>
      <c r="G81" s="602"/>
      <c r="H81" s="615"/>
      <c r="I81" s="602"/>
      <c r="J81" s="603"/>
      <c r="K81" s="602"/>
      <c r="L81" s="602"/>
      <c r="M81" s="614"/>
      <c r="N81" s="602"/>
      <c r="O81" s="602"/>
    </row>
    <row r="82" spans="2:15" ht="22.5" customHeight="1" x14ac:dyDescent="0.2">
      <c r="B82" s="839"/>
      <c r="C82" s="613" t="s">
        <v>1123</v>
      </c>
      <c r="D82" s="601">
        <v>178.683717</v>
      </c>
      <c r="E82" s="602">
        <v>91.340793000000005</v>
      </c>
      <c r="F82" s="614">
        <v>0.99389265210342548</v>
      </c>
      <c r="G82" s="602">
        <v>269.46665999999999</v>
      </c>
      <c r="H82" s="615">
        <v>2.0999999999999999E-3</v>
      </c>
      <c r="I82" s="620">
        <v>1911</v>
      </c>
      <c r="J82" s="603">
        <v>0.50639999999999996</v>
      </c>
      <c r="K82" s="616">
        <v>0.99931553730321698</v>
      </c>
      <c r="L82" s="602">
        <v>60.618408000000002</v>
      </c>
      <c r="M82" s="614">
        <f>L82/G82</f>
        <v>0.22495698725771865</v>
      </c>
      <c r="N82" s="602">
        <v>0.28733700000000001</v>
      </c>
      <c r="O82" s="602"/>
    </row>
    <row r="83" spans="2:15" ht="22.5" customHeight="1" x14ac:dyDescent="0.2">
      <c r="B83" s="839"/>
      <c r="C83" s="613" t="s">
        <v>1124</v>
      </c>
      <c r="D83" s="601">
        <v>413.91273100000001</v>
      </c>
      <c r="E83" s="602">
        <v>48.987293000000001</v>
      </c>
      <c r="F83" s="614">
        <v>0.98626153929346538</v>
      </c>
      <c r="G83" s="602">
        <v>462.227014</v>
      </c>
      <c r="H83" s="615">
        <v>3.7000000000000002E-3</v>
      </c>
      <c r="I83" s="621">
        <v>2567</v>
      </c>
      <c r="J83" s="603">
        <v>0.50629999999999997</v>
      </c>
      <c r="K83" s="616">
        <v>0.99931553730321698</v>
      </c>
      <c r="L83" s="602">
        <v>148.76825199999999</v>
      </c>
      <c r="M83" s="614">
        <f t="shared" ref="M83:M91" si="6">L83/G83</f>
        <v>0.32185105477197401</v>
      </c>
      <c r="N83" s="602">
        <v>0.87012500000000004</v>
      </c>
      <c r="O83" s="602"/>
    </row>
    <row r="84" spans="2:15" ht="22.5" customHeight="1" x14ac:dyDescent="0.2">
      <c r="B84" s="839"/>
      <c r="C84" s="613" t="s">
        <v>1125</v>
      </c>
      <c r="D84" s="601">
        <v>329.463551</v>
      </c>
      <c r="E84" s="602">
        <v>16.074117000000001</v>
      </c>
      <c r="F84" s="614">
        <v>0.95510055077986555</v>
      </c>
      <c r="G84" s="602">
        <v>344.81594899999999</v>
      </c>
      <c r="H84" s="615">
        <v>6.1999999999999998E-3</v>
      </c>
      <c r="I84" s="621">
        <v>2191</v>
      </c>
      <c r="J84" s="603">
        <v>0.50839999999999996</v>
      </c>
      <c r="K84" s="616">
        <v>0.99931553730321698</v>
      </c>
      <c r="L84" s="602">
        <v>149.85703100000001</v>
      </c>
      <c r="M84" s="614">
        <f t="shared" si="6"/>
        <v>0.43460005673925484</v>
      </c>
      <c r="N84" s="602">
        <v>1.086867</v>
      </c>
      <c r="O84" s="602"/>
    </row>
    <row r="85" spans="2:15" ht="22.5" customHeight="1" x14ac:dyDescent="0.2">
      <c r="B85" s="839"/>
      <c r="C85" s="613" t="s">
        <v>1126</v>
      </c>
      <c r="D85" s="601">
        <v>393.99712699999998</v>
      </c>
      <c r="E85" s="602">
        <v>5.240272</v>
      </c>
      <c r="F85" s="614">
        <v>0.96278819114732972</v>
      </c>
      <c r="G85" s="602">
        <v>399.04239899999999</v>
      </c>
      <c r="H85" s="615">
        <v>9.4999999999999998E-3</v>
      </c>
      <c r="I85" s="621">
        <v>2744</v>
      </c>
      <c r="J85" s="603">
        <v>0.50929999999999997</v>
      </c>
      <c r="K85" s="616">
        <v>0.99931553730321698</v>
      </c>
      <c r="L85" s="602">
        <v>213.41011399999999</v>
      </c>
      <c r="M85" s="614">
        <f t="shared" si="6"/>
        <v>0.53480561096967538</v>
      </c>
      <c r="N85" s="602">
        <v>1.934107</v>
      </c>
      <c r="O85" s="602"/>
    </row>
    <row r="86" spans="2:15" ht="22.5" customHeight="1" x14ac:dyDescent="0.2">
      <c r="B86" s="839"/>
      <c r="C86" s="613" t="s">
        <v>1127</v>
      </c>
      <c r="D86" s="601">
        <v>194.06761800000001</v>
      </c>
      <c r="E86" s="602">
        <v>2.3994680000000002</v>
      </c>
      <c r="F86" s="614">
        <v>0.96603413756716072</v>
      </c>
      <c r="G86" s="602">
        <v>196.38558599999999</v>
      </c>
      <c r="H86" s="615">
        <v>1.6199999999999999E-2</v>
      </c>
      <c r="I86" s="621">
        <v>3869</v>
      </c>
      <c r="J86" s="603">
        <v>0.50770000000000004</v>
      </c>
      <c r="K86" s="616">
        <v>0.99931553730321698</v>
      </c>
      <c r="L86" s="602">
        <v>127.538865</v>
      </c>
      <c r="M86" s="614">
        <f t="shared" si="6"/>
        <v>0.6494308854214994</v>
      </c>
      <c r="N86" s="602">
        <v>1.615993</v>
      </c>
      <c r="O86" s="602"/>
    </row>
    <row r="87" spans="2:15" ht="22.5" customHeight="1" x14ac:dyDescent="0.2">
      <c r="B87" s="839"/>
      <c r="C87" s="613" t="s">
        <v>1128</v>
      </c>
      <c r="D87" s="601">
        <v>56.549295000000001</v>
      </c>
      <c r="E87" s="602">
        <v>1.1551229999999999</v>
      </c>
      <c r="F87" s="614">
        <v>0.99632073813784328</v>
      </c>
      <c r="G87" s="602">
        <v>57.700167999999998</v>
      </c>
      <c r="H87" s="615">
        <v>3.3500000000000002E-2</v>
      </c>
      <c r="I87" s="621">
        <v>3219</v>
      </c>
      <c r="J87" s="603">
        <v>0.50339999999999996</v>
      </c>
      <c r="K87" s="616">
        <v>0.99931553730321698</v>
      </c>
      <c r="L87" s="602">
        <v>43.361705999999998</v>
      </c>
      <c r="M87" s="614">
        <f t="shared" si="6"/>
        <v>0.75150051556175712</v>
      </c>
      <c r="N87" s="602">
        <v>0.96941699999999997</v>
      </c>
      <c r="O87" s="602"/>
    </row>
    <row r="88" spans="2:15" ht="22.5" customHeight="1" x14ac:dyDescent="0.2">
      <c r="B88" s="839"/>
      <c r="C88" s="613" t="s">
        <v>1129</v>
      </c>
      <c r="D88" s="601">
        <v>31.109767999999999</v>
      </c>
      <c r="E88" s="602">
        <v>0.32009300000000002</v>
      </c>
      <c r="F88" s="614">
        <v>0.92189769848137881</v>
      </c>
      <c r="G88" s="602">
        <v>31.404861</v>
      </c>
      <c r="H88" s="615">
        <v>7.2599999999999998E-2</v>
      </c>
      <c r="I88" s="621">
        <v>2746</v>
      </c>
      <c r="J88" s="603">
        <v>0.51060000000000005</v>
      </c>
      <c r="K88" s="616">
        <v>0.99931553730321698</v>
      </c>
      <c r="L88" s="602">
        <v>26.458117999999999</v>
      </c>
      <c r="M88" s="614">
        <f t="shared" si="6"/>
        <v>0.84248479877048332</v>
      </c>
      <c r="N88" s="602">
        <v>1.163375</v>
      </c>
      <c r="O88" s="602"/>
    </row>
    <row r="89" spans="2:15" ht="22.5" customHeight="1" x14ac:dyDescent="0.2">
      <c r="B89" s="839"/>
      <c r="C89" s="613" t="s">
        <v>1130</v>
      </c>
      <c r="D89" s="601">
        <v>36.347386</v>
      </c>
      <c r="E89" s="602">
        <v>0.22315299999999999</v>
      </c>
      <c r="F89" s="614">
        <v>1</v>
      </c>
      <c r="G89" s="602">
        <v>36.570538999999997</v>
      </c>
      <c r="H89" s="615">
        <v>0.22839999999999999</v>
      </c>
      <c r="I89" s="621">
        <v>3692</v>
      </c>
      <c r="J89" s="603">
        <v>0.51039999999999996</v>
      </c>
      <c r="K89" s="616">
        <v>0.99931553730321698</v>
      </c>
      <c r="L89" s="602">
        <v>43.870741000000002</v>
      </c>
      <c r="M89" s="614">
        <f t="shared" si="6"/>
        <v>1.1996197540320641</v>
      </c>
      <c r="N89" s="602">
        <v>4.2623280000000001</v>
      </c>
      <c r="O89" s="602"/>
    </row>
    <row r="90" spans="2:15" ht="22.5" customHeight="1" x14ac:dyDescent="0.2">
      <c r="B90" s="839"/>
      <c r="C90" s="613" t="s">
        <v>1131</v>
      </c>
      <c r="D90" s="601">
        <v>9.0970910000000007</v>
      </c>
      <c r="E90" s="602">
        <v>0.18950700000000001</v>
      </c>
      <c r="F90" s="614">
        <v>0.58049043043264892</v>
      </c>
      <c r="G90" s="602">
        <v>9.2070980000000002</v>
      </c>
      <c r="H90" s="615">
        <v>1</v>
      </c>
      <c r="I90" s="622">
        <v>485</v>
      </c>
      <c r="J90" s="603">
        <v>0.59613103194948081</v>
      </c>
      <c r="K90" s="616">
        <v>0.99931553730321698</v>
      </c>
      <c r="L90" s="602">
        <v>0.15512599999999999</v>
      </c>
      <c r="M90" s="614">
        <f t="shared" si="6"/>
        <v>1.6848522737566166E-2</v>
      </c>
      <c r="N90" s="602">
        <v>5.4887030000000001</v>
      </c>
      <c r="O90" s="602">
        <v>-2.1312519999999999</v>
      </c>
    </row>
    <row r="91" spans="2:15" ht="22.5" customHeight="1" x14ac:dyDescent="0.2">
      <c r="B91" s="840" t="s">
        <v>1144</v>
      </c>
      <c r="C91" s="841"/>
      <c r="D91" s="605">
        <v>1643.228284</v>
      </c>
      <c r="E91" s="606">
        <v>165.92981900000001</v>
      </c>
      <c r="F91" s="617">
        <v>0.98591073615285507</v>
      </c>
      <c r="G91" s="606">
        <v>1806.8202739999999</v>
      </c>
      <c r="H91" s="618">
        <v>1.8352177151572075E-2</v>
      </c>
      <c r="I91" s="606">
        <f>SUM(I82:I90)</f>
        <v>23424</v>
      </c>
      <c r="J91" s="607">
        <v>0.50805327892955654</v>
      </c>
      <c r="K91" s="619">
        <v>0.99931553730321698</v>
      </c>
      <c r="L91" s="606">
        <v>814.03836100000001</v>
      </c>
      <c r="M91" s="617">
        <f t="shared" si="6"/>
        <v>0.4505364328228697</v>
      </c>
      <c r="N91" s="606">
        <v>17.678252000000001</v>
      </c>
      <c r="O91" s="606">
        <v>-2.1312519999999999</v>
      </c>
    </row>
    <row r="92" spans="2:15" ht="14.25" customHeight="1" x14ac:dyDescent="0.2">
      <c r="B92" s="842"/>
      <c r="C92" s="843"/>
      <c r="D92" s="843"/>
      <c r="E92" s="843"/>
      <c r="F92" s="843"/>
      <c r="G92" s="843"/>
      <c r="H92" s="843"/>
      <c r="I92" s="843"/>
      <c r="J92" s="843"/>
      <c r="K92" s="843"/>
      <c r="L92" s="843"/>
      <c r="M92" s="843"/>
      <c r="N92" s="843"/>
      <c r="O92" s="844"/>
    </row>
    <row r="93" spans="2:15" ht="22.5" customHeight="1" x14ac:dyDescent="0.2">
      <c r="B93" s="847" t="s">
        <v>185</v>
      </c>
      <c r="C93" s="848"/>
      <c r="D93" s="605">
        <v>121159.808615</v>
      </c>
      <c r="E93" s="606">
        <v>10349.301883</v>
      </c>
      <c r="F93" s="617">
        <v>0.84544521571764841</v>
      </c>
      <c r="G93" s="606">
        <v>129909.576378</v>
      </c>
      <c r="H93" s="623"/>
      <c r="I93" s="606">
        <f>I19+I31+I43+I55+I67+I79+I91</f>
        <v>83522</v>
      </c>
      <c r="J93" s="623"/>
      <c r="K93" s="619">
        <v>1.6504144536371363</v>
      </c>
      <c r="L93" s="606">
        <v>42896.686225999998</v>
      </c>
      <c r="M93" s="617">
        <f>L93/G93</f>
        <v>0.33020418834392018</v>
      </c>
      <c r="N93" s="606">
        <v>590.52545399999997</v>
      </c>
      <c r="O93" s="606">
        <v>-122.87306100000001</v>
      </c>
    </row>
    <row r="94" spans="2:15" ht="22.5" customHeight="1" x14ac:dyDescent="0.2">
      <c r="B94" s="332"/>
      <c r="C94" s="332"/>
      <c r="D94" s="343"/>
      <c r="E94" s="343"/>
      <c r="F94" s="343"/>
      <c r="G94" s="343"/>
      <c r="H94" s="343"/>
      <c r="I94" s="343"/>
      <c r="J94" s="343"/>
      <c r="K94" s="343"/>
      <c r="L94" s="343"/>
      <c r="M94" s="343"/>
      <c r="N94" s="343"/>
      <c r="O94" s="343"/>
    </row>
  </sheetData>
  <sheetProtection algorithmName="SHA-512" hashValue="Y1Ztz9pqlBViiZqGgPn0v+D5UC09FqykAnxo6V2DLnalcB/QS2YAFHqZaW+nXuxpwims0y1k9KJTN2ZGnixGjQ==" saltValue="1NUuj+66CNRxWQRbu3TiEA==" spinCount="100000" sheet="1" objects="1" scenarios="1"/>
  <mergeCells count="23">
    <mergeCell ref="B7:B8"/>
    <mergeCell ref="B31:C31"/>
    <mergeCell ref="B93:C93"/>
    <mergeCell ref="B21:B30"/>
    <mergeCell ref="B19:C19"/>
    <mergeCell ref="B9:B18"/>
    <mergeCell ref="B43:C43"/>
    <mergeCell ref="B33:B42"/>
    <mergeCell ref="B55:C55"/>
    <mergeCell ref="B45:B54"/>
    <mergeCell ref="B67:C67"/>
    <mergeCell ref="B57:B66"/>
    <mergeCell ref="B69:B78"/>
    <mergeCell ref="B79:C79"/>
    <mergeCell ref="B92:O92"/>
    <mergeCell ref="B80:O80"/>
    <mergeCell ref="B81:B90"/>
    <mergeCell ref="B91:C91"/>
    <mergeCell ref="B20:O20"/>
    <mergeCell ref="B32:O32"/>
    <mergeCell ref="B44:O44"/>
    <mergeCell ref="B56:O56"/>
    <mergeCell ref="B68:O68"/>
  </mergeCells>
  <hyperlinks>
    <hyperlink ref="B2" location="Contents!A1" display="Back to contents page" xr:uid="{D98C7660-7353-4373-834E-CD84920277ED}"/>
  </hyperlinks>
  <pageMargins left="0.7" right="0.7" top="0.75" bottom="0.75" header="0.3" footer="0.3"/>
  <pageSetup paperSize="9" orientation="portrait" horizontalDpi="144" verticalDpi="144"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2801A-5D60-43E1-8471-44C8371CF1E4}">
  <sheetPr codeName="Sheet38"/>
  <dimension ref="B1:H25"/>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8" width="14.28515625" style="29" customWidth="1"/>
    <col min="9" max="16384" width="9.140625" style="29"/>
  </cols>
  <sheetData>
    <row r="1" spans="2:8" ht="15" customHeight="1" x14ac:dyDescent="0.2">
      <c r="B1" s="230"/>
      <c r="C1" s="230"/>
      <c r="D1" s="230"/>
      <c r="E1" s="230"/>
      <c r="F1" s="230"/>
      <c r="G1" s="230"/>
      <c r="H1" s="230"/>
    </row>
    <row r="2" spans="2:8" ht="15" customHeight="1" x14ac:dyDescent="0.2">
      <c r="B2" s="124" t="s">
        <v>146</v>
      </c>
      <c r="C2" s="230"/>
      <c r="D2" s="230"/>
      <c r="E2" s="230"/>
      <c r="F2" s="230"/>
      <c r="G2" s="230"/>
      <c r="H2" s="230"/>
    </row>
    <row r="3" spans="2:8" ht="15" customHeight="1" x14ac:dyDescent="0.2">
      <c r="B3" s="230"/>
      <c r="C3" s="230"/>
      <c r="D3" s="230"/>
      <c r="E3" s="230"/>
      <c r="F3" s="230"/>
      <c r="G3" s="230"/>
      <c r="H3" s="230"/>
    </row>
    <row r="4" spans="2:8" ht="18.75" customHeight="1" x14ac:dyDescent="0.35">
      <c r="B4" s="35" t="s">
        <v>117</v>
      </c>
      <c r="C4" s="230"/>
      <c r="D4" s="230"/>
      <c r="E4" s="230"/>
      <c r="F4" s="230"/>
      <c r="G4" s="230"/>
      <c r="H4" s="230"/>
    </row>
    <row r="5" spans="2:8" ht="15" customHeight="1" x14ac:dyDescent="0.2">
      <c r="B5" s="230"/>
      <c r="C5" s="230"/>
      <c r="D5" s="230"/>
      <c r="E5" s="230"/>
      <c r="F5" s="230"/>
      <c r="G5" s="230"/>
      <c r="H5" s="230"/>
    </row>
    <row r="6" spans="2:8" ht="15" customHeight="1" x14ac:dyDescent="0.2">
      <c r="B6" s="230"/>
      <c r="C6" s="230"/>
      <c r="D6" s="230"/>
      <c r="E6" s="230"/>
      <c r="F6" s="230"/>
      <c r="G6" s="230"/>
      <c r="H6" s="230"/>
    </row>
    <row r="7" spans="2:8" ht="112.5" customHeight="1" x14ac:dyDescent="0.2">
      <c r="B7" s="39"/>
      <c r="C7" s="39"/>
      <c r="D7" s="21" t="s">
        <v>1145</v>
      </c>
      <c r="E7" s="42" t="s">
        <v>1146</v>
      </c>
      <c r="F7" s="42" t="s">
        <v>1147</v>
      </c>
      <c r="G7" s="42" t="s">
        <v>1148</v>
      </c>
      <c r="H7" s="42" t="s">
        <v>1149</v>
      </c>
    </row>
    <row r="8" spans="2:8" ht="15" customHeight="1" x14ac:dyDescent="0.2">
      <c r="B8" s="39"/>
      <c r="C8" s="39"/>
      <c r="D8" s="24" t="s">
        <v>149</v>
      </c>
      <c r="E8" s="210" t="s">
        <v>150</v>
      </c>
      <c r="F8" s="210" t="s">
        <v>151</v>
      </c>
      <c r="G8" s="210" t="s">
        <v>253</v>
      </c>
      <c r="H8" s="210" t="s">
        <v>254</v>
      </c>
    </row>
    <row r="9" spans="2:8" ht="22.5" customHeight="1" x14ac:dyDescent="0.2">
      <c r="B9" s="190">
        <v>1</v>
      </c>
      <c r="C9" s="27" t="s">
        <v>1150</v>
      </c>
      <c r="D9" s="43"/>
      <c r="E9" s="43"/>
      <c r="F9" s="27"/>
      <c r="G9" s="27"/>
      <c r="H9" s="27"/>
    </row>
    <row r="10" spans="2:8" ht="22.5" customHeight="1" x14ac:dyDescent="0.2">
      <c r="B10" s="190" t="s">
        <v>1151</v>
      </c>
      <c r="C10" s="40" t="s">
        <v>1152</v>
      </c>
      <c r="D10" s="44"/>
      <c r="E10" s="27"/>
      <c r="F10" s="27"/>
      <c r="G10" s="27"/>
      <c r="H10" s="27"/>
    </row>
    <row r="11" spans="2:8" ht="22.5" customHeight="1" x14ac:dyDescent="0.2">
      <c r="B11" s="190" t="s">
        <v>1153</v>
      </c>
      <c r="C11" s="40" t="s">
        <v>1154</v>
      </c>
      <c r="D11" s="44"/>
      <c r="E11" s="27"/>
      <c r="F11" s="27"/>
      <c r="G11" s="27"/>
      <c r="H11" s="27"/>
    </row>
    <row r="12" spans="2:8" ht="22.5" customHeight="1" x14ac:dyDescent="0.2">
      <c r="B12" s="190">
        <v>2</v>
      </c>
      <c r="C12" s="27" t="s">
        <v>785</v>
      </c>
      <c r="D12" s="27"/>
      <c r="E12" s="27"/>
      <c r="F12" s="27"/>
      <c r="G12" s="27"/>
      <c r="H12" s="27"/>
    </row>
    <row r="13" spans="2:8" ht="22.5" customHeight="1" x14ac:dyDescent="0.2">
      <c r="B13" s="190">
        <v>3</v>
      </c>
      <c r="C13" s="27" t="s">
        <v>936</v>
      </c>
      <c r="D13" s="27"/>
      <c r="E13" s="27"/>
      <c r="F13" s="27"/>
      <c r="G13" s="27"/>
      <c r="H13" s="27"/>
    </row>
    <row r="14" spans="2:8" ht="22.5" customHeight="1" x14ac:dyDescent="0.2">
      <c r="B14" s="190" t="s">
        <v>1155</v>
      </c>
      <c r="C14" s="40" t="s">
        <v>1156</v>
      </c>
      <c r="D14" s="44"/>
      <c r="E14" s="27"/>
      <c r="F14" s="27"/>
      <c r="G14" s="27"/>
      <c r="H14" s="27"/>
    </row>
    <row r="15" spans="2:8" ht="22.5" customHeight="1" x14ac:dyDescent="0.2">
      <c r="B15" s="190" t="s">
        <v>1157</v>
      </c>
      <c r="C15" s="40" t="s">
        <v>1158</v>
      </c>
      <c r="D15" s="44"/>
      <c r="E15" s="27"/>
      <c r="F15" s="27"/>
      <c r="G15" s="27"/>
      <c r="H15" s="27"/>
    </row>
    <row r="16" spans="2:8" ht="22.5" customHeight="1" x14ac:dyDescent="0.2">
      <c r="B16" s="190">
        <v>4</v>
      </c>
      <c r="C16" s="27" t="s">
        <v>939</v>
      </c>
      <c r="D16" s="27"/>
      <c r="E16" s="27"/>
      <c r="F16" s="27"/>
      <c r="G16" s="27"/>
      <c r="H16" s="27"/>
    </row>
    <row r="17" spans="2:8" ht="22.5" customHeight="1" x14ac:dyDescent="0.2">
      <c r="B17" s="190" t="s">
        <v>1159</v>
      </c>
      <c r="C17" s="28" t="s">
        <v>1160</v>
      </c>
      <c r="D17" s="45"/>
      <c r="E17" s="27"/>
      <c r="F17" s="27"/>
      <c r="G17" s="27"/>
      <c r="H17" s="27"/>
    </row>
    <row r="18" spans="2:8" ht="22.5" customHeight="1" x14ac:dyDescent="0.2">
      <c r="B18" s="190" t="s">
        <v>1161</v>
      </c>
      <c r="C18" s="28" t="s">
        <v>1162</v>
      </c>
      <c r="D18" s="45"/>
      <c r="E18" s="27"/>
      <c r="F18" s="27"/>
      <c r="G18" s="27"/>
      <c r="H18" s="27"/>
    </row>
    <row r="19" spans="2:8" ht="22.5" customHeight="1" x14ac:dyDescent="0.2">
      <c r="B19" s="190" t="s">
        <v>1163</v>
      </c>
      <c r="C19" s="28" t="s">
        <v>1164</v>
      </c>
      <c r="D19" s="45"/>
      <c r="E19" s="27"/>
      <c r="F19" s="27"/>
      <c r="G19" s="27"/>
      <c r="H19" s="27"/>
    </row>
    <row r="20" spans="2:8" ht="22.5" customHeight="1" x14ac:dyDescent="0.2">
      <c r="B20" s="190" t="s">
        <v>1165</v>
      </c>
      <c r="C20" s="28" t="s">
        <v>1166</v>
      </c>
      <c r="D20" s="45"/>
      <c r="E20" s="27"/>
      <c r="F20" s="27"/>
      <c r="G20" s="27"/>
      <c r="H20" s="27"/>
    </row>
    <row r="21" spans="2:8" ht="22.5" customHeight="1" x14ac:dyDescent="0.2">
      <c r="B21" s="190" t="s">
        <v>1167</v>
      </c>
      <c r="C21" s="28" t="s">
        <v>1168</v>
      </c>
      <c r="D21" s="45"/>
      <c r="E21" s="27"/>
      <c r="F21" s="27"/>
      <c r="G21" s="27"/>
      <c r="H21" s="27"/>
    </row>
    <row r="22" spans="2:8" ht="22.5" customHeight="1" x14ac:dyDescent="0.2">
      <c r="B22" s="190">
        <v>5</v>
      </c>
      <c r="C22" s="27" t="s">
        <v>360</v>
      </c>
      <c r="D22" s="27"/>
      <c r="E22" s="27"/>
      <c r="F22" s="27"/>
      <c r="G22" s="27"/>
      <c r="H22" s="27"/>
    </row>
    <row r="23" spans="2:8" ht="22.5" customHeight="1" x14ac:dyDescent="0.2">
      <c r="B23" s="190">
        <v>6</v>
      </c>
      <c r="C23" s="27" t="s">
        <v>1169</v>
      </c>
      <c r="D23" s="27"/>
      <c r="E23" s="27"/>
      <c r="F23" s="27"/>
      <c r="G23" s="27"/>
      <c r="H23" s="27"/>
    </row>
    <row r="24" spans="2:8" ht="22.5" customHeight="1" x14ac:dyDescent="0.2">
      <c r="B24" s="198">
        <v>7</v>
      </c>
      <c r="C24" s="31" t="s">
        <v>1170</v>
      </c>
      <c r="D24" s="31"/>
      <c r="E24" s="27"/>
      <c r="F24" s="27"/>
      <c r="G24" s="27"/>
      <c r="H24" s="27"/>
    </row>
    <row r="25" spans="2:8" ht="22.5" customHeight="1" x14ac:dyDescent="0.2">
      <c r="B25" s="230"/>
      <c r="C25" s="230"/>
      <c r="D25" s="230"/>
      <c r="E25" s="230"/>
      <c r="F25" s="230"/>
      <c r="G25" s="230"/>
      <c r="H25" s="230"/>
    </row>
  </sheetData>
  <hyperlinks>
    <hyperlink ref="B2" location="Contents!A1" display="Back to contents page" xr:uid="{34CE8415-A493-4E0D-9662-D0FEAB107EF9}"/>
  </hyperlinks>
  <pageMargins left="0.7" right="0.7" top="0.75" bottom="0.75" header="0.3" footer="0.3"/>
  <pageSetup paperSize="9" orientation="portrait" horizontalDpi="144" verticalDpi="14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4E48D-C114-402C-A43E-05B1581E2F8E}">
  <sheetPr codeName="Sheet4"/>
  <dimension ref="B1:J48"/>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6" width="21.42578125" style="333" customWidth="1"/>
    <col min="7" max="7" width="9.140625" style="333"/>
    <col min="8" max="8" width="13" style="333" bestFit="1" customWidth="1"/>
    <col min="9" max="16384" width="9.140625" style="333"/>
  </cols>
  <sheetData>
    <row r="1" spans="2:10" ht="15" customHeight="1" x14ac:dyDescent="0.2">
      <c r="B1" s="332"/>
      <c r="C1" s="332"/>
      <c r="D1" s="332"/>
      <c r="E1" s="332"/>
      <c r="F1" s="332"/>
      <c r="G1" s="332"/>
      <c r="H1" s="332"/>
      <c r="I1" s="332"/>
      <c r="J1" s="332"/>
    </row>
    <row r="2" spans="2:10" ht="15" customHeight="1" x14ac:dyDescent="0.2">
      <c r="B2" s="200" t="s">
        <v>146</v>
      </c>
      <c r="C2" s="332"/>
      <c r="D2" s="332"/>
      <c r="E2" s="332"/>
      <c r="F2" s="332"/>
      <c r="G2" s="332"/>
      <c r="H2" s="332"/>
      <c r="I2" s="332"/>
      <c r="J2" s="332"/>
    </row>
    <row r="3" spans="2:10" ht="15" customHeight="1" x14ac:dyDescent="0.2">
      <c r="B3" s="332"/>
      <c r="C3" s="332"/>
      <c r="D3" s="332"/>
      <c r="E3" s="332"/>
      <c r="F3" s="332"/>
      <c r="G3" s="332"/>
      <c r="H3" s="332"/>
      <c r="I3" s="332"/>
      <c r="J3" s="332"/>
    </row>
    <row r="4" spans="2:10" ht="18.75" customHeight="1" x14ac:dyDescent="0.35">
      <c r="B4" s="4" t="s">
        <v>4</v>
      </c>
      <c r="C4" s="332"/>
      <c r="D4" s="332"/>
      <c r="E4" s="332"/>
      <c r="F4" s="332"/>
      <c r="G4" s="332"/>
      <c r="H4" s="332"/>
      <c r="I4" s="332"/>
      <c r="J4" s="332"/>
    </row>
    <row r="5" spans="2:10" ht="15" customHeight="1" x14ac:dyDescent="0.2">
      <c r="B5" s="332"/>
      <c r="C5" s="332"/>
      <c r="D5" s="332"/>
      <c r="E5" s="332"/>
      <c r="F5" s="332"/>
      <c r="G5" s="332"/>
      <c r="H5" s="332"/>
      <c r="I5" s="332"/>
      <c r="J5" s="332"/>
    </row>
    <row r="6" spans="2:10" ht="15" customHeight="1" x14ac:dyDescent="0.2">
      <c r="B6" s="332"/>
      <c r="C6" s="332"/>
      <c r="D6" s="332"/>
      <c r="E6" s="332"/>
      <c r="F6" s="332"/>
      <c r="G6" s="332"/>
      <c r="H6" s="332"/>
      <c r="I6" s="332"/>
      <c r="J6" s="332"/>
    </row>
    <row r="7" spans="2:10" ht="15" customHeight="1" x14ac:dyDescent="0.2">
      <c r="B7" s="332"/>
      <c r="C7" s="332"/>
      <c r="D7" s="332"/>
      <c r="E7" s="332"/>
      <c r="F7" s="332"/>
      <c r="G7" s="332"/>
      <c r="H7" s="332"/>
      <c r="I7" s="332"/>
      <c r="J7" s="332"/>
    </row>
    <row r="8" spans="2:10" ht="25.5" x14ac:dyDescent="0.2">
      <c r="B8" s="698"/>
      <c r="C8" s="699"/>
      <c r="D8" s="702" t="s">
        <v>147</v>
      </c>
      <c r="E8" s="702"/>
      <c r="F8" s="334" t="s">
        <v>148</v>
      </c>
      <c r="G8" s="332"/>
      <c r="H8" s="332"/>
      <c r="I8" s="332"/>
      <c r="J8" s="332"/>
    </row>
    <row r="9" spans="2:10" ht="15" customHeight="1" x14ac:dyDescent="0.2">
      <c r="B9" s="698"/>
      <c r="C9" s="699"/>
      <c r="D9" s="334" t="s">
        <v>149</v>
      </c>
      <c r="E9" s="334" t="s">
        <v>150</v>
      </c>
      <c r="F9" s="334" t="s">
        <v>151</v>
      </c>
      <c r="G9" s="332"/>
      <c r="H9" s="332"/>
      <c r="I9" s="332"/>
      <c r="J9" s="332"/>
    </row>
    <row r="10" spans="2:10" ht="15" customHeight="1" x14ac:dyDescent="0.2">
      <c r="B10" s="700"/>
      <c r="C10" s="701"/>
      <c r="D10" s="335">
        <v>44196</v>
      </c>
      <c r="E10" s="335">
        <v>43830</v>
      </c>
      <c r="F10" s="335">
        <v>44196</v>
      </c>
      <c r="G10" s="332"/>
      <c r="H10" s="332"/>
      <c r="I10" s="332"/>
      <c r="J10" s="332"/>
    </row>
    <row r="11" spans="2:10" ht="22.5" customHeight="1" x14ac:dyDescent="0.2">
      <c r="B11" s="336">
        <v>1</v>
      </c>
      <c r="C11" s="337" t="s">
        <v>152</v>
      </c>
      <c r="D11" s="338">
        <v>59593.888946999999</v>
      </c>
      <c r="E11" s="338">
        <v>58067.415387706918</v>
      </c>
      <c r="F11" s="339">
        <f>D11*8%</f>
        <v>4767.5111157600004</v>
      </c>
      <c r="G11" s="332"/>
      <c r="H11" s="332"/>
      <c r="I11" s="332"/>
      <c r="J11" s="332"/>
    </row>
    <row r="12" spans="2:10" ht="22.5" customHeight="1" x14ac:dyDescent="0.2">
      <c r="B12" s="334">
        <v>2</v>
      </c>
      <c r="C12" s="340" t="s">
        <v>153</v>
      </c>
      <c r="D12" s="341">
        <v>16688.304630999999</v>
      </c>
      <c r="E12" s="341">
        <v>16347.888718706914</v>
      </c>
      <c r="F12" s="342">
        <f t="shared" ref="F12:F47" si="0">D12*8%</f>
        <v>1335.06437048</v>
      </c>
      <c r="G12" s="332"/>
      <c r="H12" s="332"/>
      <c r="I12" s="343"/>
      <c r="J12" s="343"/>
    </row>
    <row r="13" spans="2:10" ht="22.5" customHeight="1" x14ac:dyDescent="0.2">
      <c r="B13" s="334">
        <v>3</v>
      </c>
      <c r="C13" s="340" t="s">
        <v>154</v>
      </c>
      <c r="D13" s="341">
        <v>8.8980899999999998</v>
      </c>
      <c r="E13" s="341">
        <v>8.2698529999999995</v>
      </c>
      <c r="F13" s="342">
        <f t="shared" si="0"/>
        <v>0.71184720000000001</v>
      </c>
      <c r="G13" s="332"/>
      <c r="H13" s="343"/>
      <c r="I13" s="343"/>
      <c r="J13" s="343"/>
    </row>
    <row r="14" spans="2:10" ht="22.5" customHeight="1" x14ac:dyDescent="0.2">
      <c r="B14" s="334">
        <v>4</v>
      </c>
      <c r="C14" s="340" t="s">
        <v>155</v>
      </c>
      <c r="D14" s="341"/>
      <c r="E14" s="341"/>
      <c r="F14" s="342"/>
      <c r="G14" s="332"/>
      <c r="H14" s="332"/>
      <c r="I14" s="332"/>
      <c r="J14" s="332"/>
    </row>
    <row r="15" spans="2:10" ht="22.5" customHeight="1" x14ac:dyDescent="0.2">
      <c r="B15" s="334" t="s">
        <v>156</v>
      </c>
      <c r="C15" s="340" t="s">
        <v>157</v>
      </c>
      <c r="D15" s="341"/>
      <c r="E15" s="341"/>
      <c r="F15" s="342"/>
      <c r="G15" s="332"/>
      <c r="H15" s="332"/>
      <c r="I15" s="332"/>
      <c r="J15" s="332"/>
    </row>
    <row r="16" spans="2:10" ht="22.5" customHeight="1" x14ac:dyDescent="0.2">
      <c r="B16" s="334">
        <v>5</v>
      </c>
      <c r="C16" s="340" t="s">
        <v>158</v>
      </c>
      <c r="D16" s="341">
        <v>42896.686225999998</v>
      </c>
      <c r="E16" s="341">
        <v>41711.256816000001</v>
      </c>
      <c r="F16" s="342">
        <f t="shared" si="0"/>
        <v>3431.7348980799998</v>
      </c>
      <c r="G16" s="332"/>
      <c r="H16" s="332"/>
      <c r="I16" s="332"/>
      <c r="J16" s="332"/>
    </row>
    <row r="17" spans="2:6" ht="22.5" customHeight="1" x14ac:dyDescent="0.2">
      <c r="B17" s="336">
        <v>6</v>
      </c>
      <c r="C17" s="337" t="s">
        <v>159</v>
      </c>
      <c r="D17" s="338">
        <f>SUM(D18:D22)</f>
        <v>2257.6953520000002</v>
      </c>
      <c r="E17" s="338">
        <v>2060.7052107967115</v>
      </c>
      <c r="F17" s="339">
        <f t="shared" si="0"/>
        <v>180.61562816000003</v>
      </c>
    </row>
    <row r="18" spans="2:6" ht="22.5" customHeight="1" x14ac:dyDescent="0.2">
      <c r="B18" s="334">
        <v>7</v>
      </c>
      <c r="C18" s="340" t="s">
        <v>153</v>
      </c>
      <c r="D18" s="341"/>
      <c r="E18" s="341"/>
      <c r="F18" s="342"/>
    </row>
    <row r="19" spans="2:6" ht="22.5" customHeight="1" x14ac:dyDescent="0.2">
      <c r="B19" s="334">
        <v>8</v>
      </c>
      <c r="C19" s="340" t="s">
        <v>160</v>
      </c>
      <c r="D19" s="341"/>
      <c r="E19" s="341"/>
      <c r="F19" s="342"/>
    </row>
    <row r="20" spans="2:6" ht="22.5" customHeight="1" x14ac:dyDescent="0.2">
      <c r="B20" s="334" t="s">
        <v>161</v>
      </c>
      <c r="C20" s="344" t="s">
        <v>162</v>
      </c>
      <c r="D20" s="341"/>
      <c r="E20" s="341"/>
      <c r="F20" s="342"/>
    </row>
    <row r="21" spans="2:6" ht="22.5" customHeight="1" x14ac:dyDescent="0.2">
      <c r="B21" s="334" t="s">
        <v>163</v>
      </c>
      <c r="C21" s="340" t="s">
        <v>164</v>
      </c>
      <c r="D21" s="341">
        <v>1069.2006630000001</v>
      </c>
      <c r="E21" s="341">
        <v>1008.4271747852114</v>
      </c>
      <c r="F21" s="342">
        <f t="shared" si="0"/>
        <v>85.536053040000013</v>
      </c>
    </row>
    <row r="22" spans="2:6" ht="22.5" customHeight="1" x14ac:dyDescent="0.2">
      <c r="B22" s="334">
        <v>9</v>
      </c>
      <c r="C22" s="340" t="s">
        <v>165</v>
      </c>
      <c r="D22" s="341">
        <f>1188494689/1000000</f>
        <v>1188.4946890000001</v>
      </c>
      <c r="E22" s="341">
        <f>((E17-E18-E19-E20-E21))</f>
        <v>1052.2780360115003</v>
      </c>
      <c r="F22" s="342">
        <f t="shared" si="0"/>
        <v>95.079575120000015</v>
      </c>
    </row>
    <row r="23" spans="2:6" ht="15" customHeight="1" x14ac:dyDescent="0.2">
      <c r="B23" s="334">
        <v>10</v>
      </c>
      <c r="C23" s="345" t="s">
        <v>166</v>
      </c>
      <c r="D23" s="346"/>
      <c r="E23" s="346"/>
      <c r="F23" s="347"/>
    </row>
    <row r="24" spans="2:6" ht="15" customHeight="1" x14ac:dyDescent="0.2">
      <c r="B24" s="334">
        <v>11</v>
      </c>
      <c r="C24" s="345" t="s">
        <v>166</v>
      </c>
      <c r="D24" s="346"/>
      <c r="E24" s="346"/>
      <c r="F24" s="347"/>
    </row>
    <row r="25" spans="2:6" ht="15" customHeight="1" x14ac:dyDescent="0.2">
      <c r="B25" s="334">
        <v>12</v>
      </c>
      <c r="C25" s="345" t="s">
        <v>166</v>
      </c>
      <c r="D25" s="346"/>
      <c r="E25" s="346"/>
      <c r="F25" s="347"/>
    </row>
    <row r="26" spans="2:6" ht="15" customHeight="1" x14ac:dyDescent="0.2">
      <c r="B26" s="334">
        <v>13</v>
      </c>
      <c r="C26" s="345" t="s">
        <v>166</v>
      </c>
      <c r="D26" s="346"/>
      <c r="E26" s="346"/>
      <c r="F26" s="347"/>
    </row>
    <row r="27" spans="2:6" ht="15" customHeight="1" x14ac:dyDescent="0.2">
      <c r="B27" s="334">
        <v>14</v>
      </c>
      <c r="C27" s="345" t="s">
        <v>166</v>
      </c>
      <c r="D27" s="346"/>
      <c r="E27" s="346"/>
      <c r="F27" s="347"/>
    </row>
    <row r="28" spans="2:6" ht="22.5" customHeight="1" x14ac:dyDescent="0.2">
      <c r="B28" s="336">
        <v>15</v>
      </c>
      <c r="C28" s="337" t="s">
        <v>167</v>
      </c>
      <c r="D28" s="338"/>
      <c r="E28" s="338"/>
      <c r="F28" s="339"/>
    </row>
    <row r="29" spans="2:6" ht="22.5" customHeight="1" x14ac:dyDescent="0.2">
      <c r="B29" s="336">
        <v>16</v>
      </c>
      <c r="C29" s="337" t="s">
        <v>168</v>
      </c>
      <c r="D29" s="338"/>
      <c r="E29" s="338"/>
      <c r="F29" s="339"/>
    </row>
    <row r="30" spans="2:6" ht="22.5" customHeight="1" x14ac:dyDescent="0.2">
      <c r="B30" s="334">
        <v>17</v>
      </c>
      <c r="C30" s="340" t="s">
        <v>169</v>
      </c>
      <c r="D30" s="341"/>
      <c r="E30" s="341"/>
      <c r="F30" s="342"/>
    </row>
    <row r="31" spans="2:6" ht="22.5" customHeight="1" x14ac:dyDescent="0.2">
      <c r="B31" s="334">
        <v>18</v>
      </c>
      <c r="C31" s="340" t="s">
        <v>170</v>
      </c>
      <c r="D31" s="341"/>
      <c r="E31" s="341"/>
      <c r="F31" s="342"/>
    </row>
    <row r="32" spans="2:6" ht="22.5" customHeight="1" x14ac:dyDescent="0.2">
      <c r="B32" s="334">
        <v>19</v>
      </c>
      <c r="C32" s="340" t="s">
        <v>171</v>
      </c>
      <c r="D32" s="341"/>
      <c r="E32" s="341"/>
      <c r="F32" s="342"/>
    </row>
    <row r="33" spans="2:6" ht="22.5" customHeight="1" x14ac:dyDescent="0.2">
      <c r="B33" s="334" t="s">
        <v>172</v>
      </c>
      <c r="C33" s="340" t="s">
        <v>173</v>
      </c>
      <c r="D33" s="341"/>
      <c r="E33" s="341"/>
      <c r="F33" s="342"/>
    </row>
    <row r="34" spans="2:6" ht="22.5" customHeight="1" x14ac:dyDescent="0.2">
      <c r="B34" s="336">
        <v>20</v>
      </c>
      <c r="C34" s="337" t="s">
        <v>174</v>
      </c>
      <c r="D34" s="338">
        <v>80.084613000000004</v>
      </c>
      <c r="E34" s="338">
        <v>177.838773</v>
      </c>
      <c r="F34" s="339">
        <f t="shared" si="0"/>
        <v>6.4067690400000004</v>
      </c>
    </row>
    <row r="35" spans="2:6" ht="22.5" customHeight="1" x14ac:dyDescent="0.2">
      <c r="B35" s="334">
        <v>21</v>
      </c>
      <c r="C35" s="340" t="s">
        <v>153</v>
      </c>
      <c r="D35" s="341">
        <v>80.084613000000004</v>
      </c>
      <c r="E35" s="341">
        <v>177.838773</v>
      </c>
      <c r="F35" s="342">
        <f t="shared" si="0"/>
        <v>6.4067690400000004</v>
      </c>
    </row>
    <row r="36" spans="2:6" ht="22.5" customHeight="1" x14ac:dyDescent="0.2">
      <c r="B36" s="334">
        <v>22</v>
      </c>
      <c r="C36" s="340" t="s">
        <v>175</v>
      </c>
      <c r="D36" s="341"/>
      <c r="E36" s="341"/>
      <c r="F36" s="342"/>
    </row>
    <row r="37" spans="2:6" ht="22.5" customHeight="1" x14ac:dyDescent="0.2">
      <c r="B37" s="336" t="s">
        <v>176</v>
      </c>
      <c r="C37" s="337" t="s">
        <v>177</v>
      </c>
      <c r="D37" s="338"/>
      <c r="E37" s="338"/>
      <c r="F37" s="339"/>
    </row>
    <row r="38" spans="2:6" ht="15" customHeight="1" x14ac:dyDescent="0.2">
      <c r="B38" s="334">
        <v>23</v>
      </c>
      <c r="C38" s="345" t="s">
        <v>166</v>
      </c>
      <c r="D38" s="346"/>
      <c r="E38" s="346"/>
      <c r="F38" s="347"/>
    </row>
    <row r="39" spans="2:6" ht="22.5" customHeight="1" x14ac:dyDescent="0.2">
      <c r="B39" s="348">
        <v>24</v>
      </c>
      <c r="C39" s="349" t="s">
        <v>178</v>
      </c>
      <c r="D39" s="350">
        <v>6656.7156249999998</v>
      </c>
      <c r="E39" s="350">
        <v>6302.7288560909747</v>
      </c>
      <c r="F39" s="339">
        <f t="shared" si="0"/>
        <v>532.53724999999997</v>
      </c>
    </row>
    <row r="40" spans="2:6" ht="22.5" customHeight="1" x14ac:dyDescent="0.2">
      <c r="B40" s="334" t="s">
        <v>179</v>
      </c>
      <c r="C40" s="351" t="s">
        <v>180</v>
      </c>
      <c r="D40" s="341"/>
      <c r="E40" s="341"/>
      <c r="F40" s="342"/>
    </row>
    <row r="41" spans="2:6" ht="22.5" customHeight="1" x14ac:dyDescent="0.2">
      <c r="B41" s="334" t="s">
        <v>181</v>
      </c>
      <c r="C41" s="351" t="s">
        <v>182</v>
      </c>
      <c r="D41" s="341">
        <v>6656.7156249999998</v>
      </c>
      <c r="E41" s="341">
        <v>6302.7288560909747</v>
      </c>
      <c r="F41" s="342">
        <f t="shared" si="0"/>
        <v>532.53724999999997</v>
      </c>
    </row>
    <row r="42" spans="2:6" ht="22.5" customHeight="1" x14ac:dyDescent="0.2">
      <c r="B42" s="334" t="s">
        <v>183</v>
      </c>
      <c r="C42" s="351" t="s">
        <v>184</v>
      </c>
      <c r="D42" s="341"/>
      <c r="E42" s="341"/>
      <c r="F42" s="342"/>
    </row>
    <row r="43" spans="2:6" ht="15" customHeight="1" x14ac:dyDescent="0.2">
      <c r="B43" s="334">
        <v>25</v>
      </c>
      <c r="C43" s="345" t="s">
        <v>166</v>
      </c>
      <c r="D43" s="346"/>
      <c r="E43" s="346"/>
      <c r="F43" s="347"/>
    </row>
    <row r="44" spans="2:6" ht="15" customHeight="1" x14ac:dyDescent="0.2">
      <c r="B44" s="334">
        <v>26</v>
      </c>
      <c r="C44" s="345" t="s">
        <v>166</v>
      </c>
      <c r="D44" s="346"/>
      <c r="E44" s="346"/>
      <c r="F44" s="347"/>
    </row>
    <row r="45" spans="2:6" ht="15" customHeight="1" x14ac:dyDescent="0.2">
      <c r="B45" s="334">
        <v>27</v>
      </c>
      <c r="C45" s="345" t="s">
        <v>166</v>
      </c>
      <c r="D45" s="346"/>
      <c r="E45" s="346"/>
      <c r="F45" s="347"/>
    </row>
    <row r="46" spans="2:6" ht="15" customHeight="1" x14ac:dyDescent="0.2">
      <c r="B46" s="334">
        <v>28</v>
      </c>
      <c r="C46" s="345" t="s">
        <v>166</v>
      </c>
      <c r="D46" s="346"/>
      <c r="E46" s="346"/>
      <c r="F46" s="347"/>
    </row>
    <row r="47" spans="2:6" ht="22.5" customHeight="1" x14ac:dyDescent="0.2">
      <c r="B47" s="352">
        <v>29</v>
      </c>
      <c r="C47" s="353" t="s">
        <v>185</v>
      </c>
      <c r="D47" s="354">
        <f>(D11+D17+D28+D29+D34+D37+D39)</f>
        <v>68588.384537000005</v>
      </c>
      <c r="E47" s="354">
        <f>((E11+E17+E28+E29+E34+E37+E39))</f>
        <v>66608.688227594612</v>
      </c>
      <c r="F47" s="355">
        <f t="shared" si="0"/>
        <v>5487.0707629600001</v>
      </c>
    </row>
    <row r="48" spans="2:6" ht="22.5" customHeight="1" x14ac:dyDescent="0.2">
      <c r="B48" s="332"/>
      <c r="C48" s="332"/>
      <c r="D48" s="332"/>
      <c r="E48" s="332"/>
      <c r="F48" s="332"/>
    </row>
  </sheetData>
  <sheetProtection algorithmName="SHA-512" hashValue="+00rxiQRip2+a31lb2VHq3NcZnEBm0kMW7pV+JmcP9viXF8TAUJ0e1NSNJCB6+C9CQ5y+d1ujmWpY4XM7NyxvQ==" saltValue="3n8nMOC6QWcXWDgShZWWkQ==" spinCount="100000" sheet="1" objects="1" scenarios="1"/>
  <mergeCells count="2">
    <mergeCell ref="B8:C10"/>
    <mergeCell ref="D8:E8"/>
  </mergeCells>
  <hyperlinks>
    <hyperlink ref="B2" location="Contents!A1" display="Back to contents page" xr:uid="{4C69A225-1EE1-44C7-9A3C-7F93F845AE66}"/>
  </hyperlinks>
  <pageMargins left="0.7" right="0.7" top="0.75" bottom="0.75" header="0.3" footer="0.3"/>
  <pageSetup paperSize="9" orientation="portrait" horizontalDpi="144" verticalDpi="144"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EC85-3EBB-4F02-92A0-1C3F12DD5E83}">
  <sheetPr codeName="Sheet39"/>
  <dimension ref="B1:E28"/>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65</v>
      </c>
      <c r="C4" s="230"/>
      <c r="D4" s="230"/>
      <c r="E4" s="230"/>
    </row>
    <row r="5" spans="2:5" ht="15" customHeight="1" x14ac:dyDescent="0.2">
      <c r="B5" s="230"/>
      <c r="C5" s="230"/>
      <c r="D5" s="230"/>
      <c r="E5" s="230"/>
    </row>
    <row r="6" spans="2:5" ht="15" customHeight="1" x14ac:dyDescent="0.2">
      <c r="B6" s="230"/>
      <c r="C6" s="230"/>
      <c r="D6" s="230"/>
      <c r="E6" s="230"/>
    </row>
    <row r="7" spans="2:5" ht="63.75" customHeight="1" x14ac:dyDescent="0.2">
      <c r="B7" s="300"/>
      <c r="C7" s="300"/>
      <c r="D7" s="42" t="s">
        <v>1171</v>
      </c>
      <c r="E7" s="42" t="s">
        <v>1172</v>
      </c>
    </row>
    <row r="8" spans="2:5" ht="15" customHeight="1" x14ac:dyDescent="0.2">
      <c r="B8" s="852"/>
      <c r="C8" s="853"/>
      <c r="D8" s="298" t="s">
        <v>149</v>
      </c>
      <c r="E8" s="298" t="s">
        <v>150</v>
      </c>
    </row>
    <row r="9" spans="2:5" ht="22.5" customHeight="1" x14ac:dyDescent="0.2">
      <c r="B9" s="299">
        <v>1</v>
      </c>
      <c r="C9" s="41" t="s">
        <v>1173</v>
      </c>
      <c r="D9" s="41"/>
      <c r="E9" s="41"/>
    </row>
    <row r="10" spans="2:5" ht="22.5" customHeight="1" x14ac:dyDescent="0.2">
      <c r="B10" s="299">
        <v>2</v>
      </c>
      <c r="C10" s="299" t="s">
        <v>1174</v>
      </c>
      <c r="D10" s="299"/>
      <c r="E10" s="299"/>
    </row>
    <row r="11" spans="2:5" ht="22.5" customHeight="1" x14ac:dyDescent="0.2">
      <c r="B11" s="299">
        <v>3</v>
      </c>
      <c r="C11" s="299" t="s">
        <v>785</v>
      </c>
      <c r="D11" s="299"/>
      <c r="E11" s="299"/>
    </row>
    <row r="12" spans="2:5" ht="22.5" customHeight="1" x14ac:dyDescent="0.2">
      <c r="B12" s="299">
        <v>4</v>
      </c>
      <c r="C12" s="299" t="s">
        <v>1175</v>
      </c>
      <c r="D12" s="299"/>
      <c r="E12" s="299"/>
    </row>
    <row r="13" spans="2:5" ht="22.5" customHeight="1" x14ac:dyDescent="0.2">
      <c r="B13" s="46">
        <v>4.0999999999999996</v>
      </c>
      <c r="C13" s="46" t="s">
        <v>1176</v>
      </c>
      <c r="D13" s="299"/>
      <c r="E13" s="299"/>
    </row>
    <row r="14" spans="2:5" ht="22.5" customHeight="1" x14ac:dyDescent="0.2">
      <c r="B14" s="46">
        <v>4.2</v>
      </c>
      <c r="C14" s="46" t="s">
        <v>1177</v>
      </c>
      <c r="D14" s="299"/>
      <c r="E14" s="299"/>
    </row>
    <row r="15" spans="2:5" ht="22.5" customHeight="1" x14ac:dyDescent="0.2">
      <c r="B15" s="299">
        <v>5</v>
      </c>
      <c r="C15" s="41" t="s">
        <v>1178</v>
      </c>
      <c r="D15" s="41"/>
      <c r="E15" s="41"/>
    </row>
    <row r="16" spans="2:5" ht="22.5" customHeight="1" x14ac:dyDescent="0.2">
      <c r="B16" s="299">
        <v>6</v>
      </c>
      <c r="C16" s="299" t="s">
        <v>1174</v>
      </c>
      <c r="D16" s="299"/>
      <c r="E16" s="299"/>
    </row>
    <row r="17" spans="2:5" ht="22.5" customHeight="1" x14ac:dyDescent="0.2">
      <c r="B17" s="299">
        <v>7</v>
      </c>
      <c r="C17" s="299" t="s">
        <v>785</v>
      </c>
      <c r="D17" s="299"/>
      <c r="E17" s="299"/>
    </row>
    <row r="18" spans="2:5" ht="22.5" customHeight="1" x14ac:dyDescent="0.2">
      <c r="B18" s="299">
        <v>8</v>
      </c>
      <c r="C18" s="299" t="s">
        <v>1175</v>
      </c>
      <c r="D18" s="299"/>
      <c r="E18" s="299" t="s">
        <v>1179</v>
      </c>
    </row>
    <row r="19" spans="2:5" ht="22.5" customHeight="1" x14ac:dyDescent="0.2">
      <c r="B19" s="46">
        <v>8.1</v>
      </c>
      <c r="C19" s="46" t="s">
        <v>1180</v>
      </c>
      <c r="D19" s="299"/>
      <c r="E19" s="299"/>
    </row>
    <row r="20" spans="2:5" ht="22.5" customHeight="1" x14ac:dyDescent="0.2">
      <c r="B20" s="46">
        <v>8.1</v>
      </c>
      <c r="C20" s="46" t="s">
        <v>1181</v>
      </c>
      <c r="D20" s="299"/>
      <c r="E20" s="299"/>
    </row>
    <row r="21" spans="2:5" ht="22.5" customHeight="1" x14ac:dyDescent="0.2">
      <c r="B21" s="46">
        <v>9</v>
      </c>
      <c r="C21" s="299" t="s">
        <v>939</v>
      </c>
      <c r="D21" s="299"/>
      <c r="E21" s="299"/>
    </row>
    <row r="22" spans="2:5" ht="22.5" customHeight="1" x14ac:dyDescent="0.2">
      <c r="B22" s="46">
        <v>9.1</v>
      </c>
      <c r="C22" s="46" t="s">
        <v>1182</v>
      </c>
      <c r="D22" s="299"/>
      <c r="E22" s="299"/>
    </row>
    <row r="23" spans="2:5" ht="22.5" customHeight="1" x14ac:dyDescent="0.2">
      <c r="B23" s="46">
        <v>9.1999999999999993</v>
      </c>
      <c r="C23" s="46" t="s">
        <v>1183</v>
      </c>
      <c r="D23" s="299"/>
      <c r="E23" s="299"/>
    </row>
    <row r="24" spans="2:5" ht="22.5" customHeight="1" x14ac:dyDescent="0.2">
      <c r="B24" s="46">
        <v>9.3000000000000007</v>
      </c>
      <c r="C24" s="46" t="s">
        <v>1164</v>
      </c>
      <c r="D24" s="299"/>
      <c r="E24" s="299"/>
    </row>
    <row r="25" spans="2:5" ht="22.5" customHeight="1" x14ac:dyDescent="0.2">
      <c r="B25" s="46">
        <v>9.4</v>
      </c>
      <c r="C25" s="46" t="s">
        <v>1184</v>
      </c>
      <c r="D25" s="299"/>
      <c r="E25" s="299"/>
    </row>
    <row r="26" spans="2:5" ht="22.5" customHeight="1" x14ac:dyDescent="0.2">
      <c r="B26" s="46">
        <v>9.5</v>
      </c>
      <c r="C26" s="46" t="s">
        <v>1185</v>
      </c>
      <c r="D26" s="299"/>
      <c r="E26" s="299"/>
    </row>
    <row r="27" spans="2:5" ht="22.5" customHeight="1" x14ac:dyDescent="0.2">
      <c r="B27" s="299">
        <v>10</v>
      </c>
      <c r="C27" s="41" t="s">
        <v>1186</v>
      </c>
      <c r="D27" s="41"/>
      <c r="E27" s="41"/>
    </row>
    <row r="28" spans="2:5" ht="22.5" customHeight="1" x14ac:dyDescent="0.2">
      <c r="B28" s="230"/>
      <c r="C28" s="230"/>
      <c r="D28" s="230"/>
      <c r="E28" s="230"/>
    </row>
  </sheetData>
  <mergeCells count="1">
    <mergeCell ref="B8:C8"/>
  </mergeCells>
  <hyperlinks>
    <hyperlink ref="B2" location="Contents!A1" display="Back to contents page" xr:uid="{7DFF6252-9F93-460D-8479-397145E26AE8}"/>
  </hyperlinks>
  <pageMargins left="0.7" right="0.7" top="0.75" bottom="0.75" header="0.3" footer="0.3"/>
  <pageSetup paperSize="9" orientation="portrait" horizontalDpi="144" verticalDpi="144"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9DED-87F3-42F5-AF2D-CBD7A6F1EF49}">
  <sheetPr codeName="Sheet40"/>
  <dimension ref="B1:Q45"/>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17" width="14.28515625" style="29" customWidth="1"/>
    <col min="18" max="16384" width="9.140625" style="29"/>
  </cols>
  <sheetData>
    <row r="1" spans="2:17" ht="15" customHeight="1" x14ac:dyDescent="0.2">
      <c r="B1" s="230"/>
      <c r="C1" s="230"/>
      <c r="D1" s="230"/>
      <c r="E1" s="230"/>
      <c r="F1" s="230"/>
      <c r="G1" s="230"/>
      <c r="H1" s="230"/>
      <c r="I1" s="230"/>
      <c r="J1" s="230"/>
      <c r="K1" s="230"/>
      <c r="L1" s="230"/>
      <c r="M1" s="230"/>
      <c r="N1" s="230"/>
      <c r="O1" s="230"/>
      <c r="P1" s="230"/>
      <c r="Q1" s="230"/>
    </row>
    <row r="2" spans="2:17" ht="15" customHeight="1" x14ac:dyDescent="0.2">
      <c r="B2" s="124" t="s">
        <v>146</v>
      </c>
      <c r="C2" s="230"/>
      <c r="D2" s="230"/>
      <c r="E2" s="230"/>
      <c r="F2" s="230"/>
      <c r="G2" s="230"/>
      <c r="H2" s="230"/>
      <c r="I2" s="230"/>
      <c r="J2" s="230"/>
      <c r="K2" s="230"/>
      <c r="L2" s="230"/>
      <c r="M2" s="230"/>
      <c r="N2" s="230"/>
      <c r="O2" s="230"/>
      <c r="P2" s="230"/>
      <c r="Q2" s="230"/>
    </row>
    <row r="3" spans="2:17" ht="15" customHeight="1" x14ac:dyDescent="0.2">
      <c r="B3" s="230"/>
      <c r="C3" s="230"/>
      <c r="D3" s="230"/>
      <c r="E3" s="230"/>
      <c r="F3" s="230"/>
      <c r="G3" s="230"/>
      <c r="H3" s="230"/>
      <c r="I3" s="230"/>
      <c r="J3" s="230"/>
      <c r="K3" s="230"/>
      <c r="L3" s="230"/>
      <c r="M3" s="230"/>
      <c r="N3" s="230"/>
      <c r="O3" s="230"/>
      <c r="P3" s="230"/>
      <c r="Q3" s="230"/>
    </row>
    <row r="4" spans="2:17" ht="18.75" customHeight="1" x14ac:dyDescent="0.35">
      <c r="B4" s="35" t="s">
        <v>119</v>
      </c>
      <c r="C4" s="230"/>
      <c r="D4" s="230"/>
      <c r="E4" s="230"/>
      <c r="F4" s="230"/>
      <c r="G4" s="230"/>
      <c r="H4" s="230"/>
      <c r="I4" s="230"/>
      <c r="J4" s="230"/>
      <c r="K4" s="230"/>
      <c r="L4" s="230"/>
      <c r="M4" s="230"/>
      <c r="N4" s="230"/>
      <c r="O4" s="230"/>
      <c r="P4" s="230"/>
      <c r="Q4" s="230"/>
    </row>
    <row r="5" spans="2:17" ht="15" customHeight="1" x14ac:dyDescent="0.2">
      <c r="B5" s="230"/>
      <c r="C5" s="230"/>
      <c r="D5" s="230"/>
      <c r="E5" s="230"/>
      <c r="F5" s="230"/>
      <c r="G5" s="230"/>
      <c r="H5" s="230"/>
      <c r="I5" s="230"/>
      <c r="J5" s="230"/>
      <c r="K5" s="230"/>
      <c r="L5" s="230"/>
      <c r="M5" s="230"/>
      <c r="N5" s="230"/>
      <c r="O5" s="230"/>
      <c r="P5" s="230"/>
      <c r="Q5" s="230"/>
    </row>
    <row r="6" spans="2:17" ht="15" customHeight="1" x14ac:dyDescent="0.2">
      <c r="B6" s="230"/>
      <c r="C6" s="230"/>
      <c r="D6" s="230"/>
      <c r="E6" s="230"/>
      <c r="F6" s="230"/>
      <c r="G6" s="230"/>
      <c r="H6" s="230"/>
      <c r="I6" s="230"/>
      <c r="J6" s="230"/>
      <c r="K6" s="230"/>
      <c r="L6" s="230"/>
      <c r="M6" s="230"/>
      <c r="N6" s="230"/>
      <c r="O6" s="230"/>
      <c r="P6" s="230"/>
      <c r="Q6" s="230"/>
    </row>
    <row r="7" spans="2:17" ht="26.25" customHeight="1" x14ac:dyDescent="0.2">
      <c r="B7" s="854" t="s">
        <v>1107</v>
      </c>
      <c r="C7" s="855"/>
      <c r="D7" s="860" t="s">
        <v>1187</v>
      </c>
      <c r="E7" s="862" t="s">
        <v>1188</v>
      </c>
      <c r="F7" s="863"/>
      <c r="G7" s="863"/>
      <c r="H7" s="863"/>
      <c r="I7" s="863"/>
      <c r="J7" s="863"/>
      <c r="K7" s="863"/>
      <c r="L7" s="863"/>
      <c r="M7" s="863"/>
      <c r="N7" s="863"/>
      <c r="O7" s="864"/>
      <c r="P7" s="862" t="s">
        <v>1189</v>
      </c>
      <c r="Q7" s="864"/>
    </row>
    <row r="8" spans="2:17" ht="26.25" customHeight="1" x14ac:dyDescent="0.2">
      <c r="B8" s="856"/>
      <c r="C8" s="857"/>
      <c r="D8" s="861"/>
      <c r="E8" s="865" t="s">
        <v>1190</v>
      </c>
      <c r="F8" s="866"/>
      <c r="G8" s="866"/>
      <c r="H8" s="866"/>
      <c r="I8" s="866"/>
      <c r="J8" s="866"/>
      <c r="K8" s="866"/>
      <c r="L8" s="866"/>
      <c r="M8" s="867"/>
      <c r="N8" s="865" t="s">
        <v>1191</v>
      </c>
      <c r="O8" s="867"/>
      <c r="P8" s="860" t="s">
        <v>1192</v>
      </c>
      <c r="Q8" s="869" t="s">
        <v>1193</v>
      </c>
    </row>
    <row r="9" spans="2:17" ht="22.5" customHeight="1" x14ac:dyDescent="0.2">
      <c r="B9" s="856"/>
      <c r="C9" s="857"/>
      <c r="D9" s="861"/>
      <c r="E9" s="860" t="s">
        <v>1194</v>
      </c>
      <c r="F9" s="872" t="s">
        <v>1195</v>
      </c>
      <c r="G9" s="301"/>
      <c r="H9" s="301"/>
      <c r="I9" s="301"/>
      <c r="J9" s="872" t="s">
        <v>1196</v>
      </c>
      <c r="K9" s="301"/>
      <c r="L9" s="301"/>
      <c r="M9" s="301"/>
      <c r="N9" s="860" t="s">
        <v>1197</v>
      </c>
      <c r="O9" s="860" t="s">
        <v>1198</v>
      </c>
      <c r="P9" s="861"/>
      <c r="Q9" s="870"/>
    </row>
    <row r="10" spans="2:17" ht="78.75" customHeight="1" x14ac:dyDescent="0.2">
      <c r="B10" s="856"/>
      <c r="C10" s="857"/>
      <c r="D10" s="287"/>
      <c r="E10" s="868"/>
      <c r="F10" s="868"/>
      <c r="G10" s="302" t="s">
        <v>1199</v>
      </c>
      <c r="H10" s="302" t="s">
        <v>1200</v>
      </c>
      <c r="I10" s="302" t="s">
        <v>1201</v>
      </c>
      <c r="J10" s="868"/>
      <c r="K10" s="302" t="s">
        <v>1202</v>
      </c>
      <c r="L10" s="302" t="s">
        <v>1203</v>
      </c>
      <c r="M10" s="302" t="s">
        <v>1204</v>
      </c>
      <c r="N10" s="868"/>
      <c r="O10" s="868"/>
      <c r="P10" s="868"/>
      <c r="Q10" s="871"/>
    </row>
    <row r="11" spans="2:17" ht="15" customHeight="1" x14ac:dyDescent="0.2">
      <c r="B11" s="858"/>
      <c r="C11" s="859"/>
      <c r="D11" s="298" t="s">
        <v>149</v>
      </c>
      <c r="E11" s="298" t="s">
        <v>150</v>
      </c>
      <c r="F11" s="298" t="s">
        <v>151</v>
      </c>
      <c r="G11" s="298" t="s">
        <v>253</v>
      </c>
      <c r="H11" s="298" t="s">
        <v>254</v>
      </c>
      <c r="I11" s="298" t="s">
        <v>255</v>
      </c>
      <c r="J11" s="298" t="s">
        <v>256</v>
      </c>
      <c r="K11" s="298" t="s">
        <v>312</v>
      </c>
      <c r="L11" s="298" t="s">
        <v>640</v>
      </c>
      <c r="M11" s="298" t="s">
        <v>641</v>
      </c>
      <c r="N11" s="298" t="s">
        <v>642</v>
      </c>
      <c r="O11" s="298" t="s">
        <v>643</v>
      </c>
      <c r="P11" s="298" t="s">
        <v>644</v>
      </c>
      <c r="Q11" s="298" t="s">
        <v>881</v>
      </c>
    </row>
    <row r="12" spans="2:17" ht="22.5" customHeight="1" x14ac:dyDescent="0.2">
      <c r="B12" s="303">
        <v>1</v>
      </c>
      <c r="C12" s="304" t="s">
        <v>1174</v>
      </c>
      <c r="D12" s="305"/>
      <c r="E12" s="306"/>
      <c r="F12" s="306"/>
      <c r="G12" s="306"/>
      <c r="H12" s="306"/>
      <c r="I12" s="306"/>
      <c r="J12" s="306"/>
      <c r="K12" s="306"/>
      <c r="L12" s="306"/>
      <c r="M12" s="306"/>
      <c r="N12" s="306"/>
      <c r="O12" s="307"/>
      <c r="P12" s="305"/>
      <c r="Q12" s="305"/>
    </row>
    <row r="13" spans="2:17" ht="22.5" customHeight="1" x14ac:dyDescent="0.2">
      <c r="B13" s="303">
        <v>2</v>
      </c>
      <c r="C13" s="304" t="s">
        <v>785</v>
      </c>
      <c r="D13" s="305"/>
      <c r="E13" s="308"/>
      <c r="F13" s="308"/>
      <c r="G13" s="308"/>
      <c r="H13" s="308"/>
      <c r="I13" s="308"/>
      <c r="J13" s="308"/>
      <c r="K13" s="308"/>
      <c r="L13" s="308"/>
      <c r="M13" s="308"/>
      <c r="N13" s="308"/>
      <c r="O13" s="309"/>
      <c r="P13" s="305"/>
      <c r="Q13" s="305"/>
    </row>
    <row r="14" spans="2:17" ht="22.5" customHeight="1" x14ac:dyDescent="0.2">
      <c r="B14" s="303">
        <v>3</v>
      </c>
      <c r="C14" s="304" t="s">
        <v>936</v>
      </c>
      <c r="D14" s="305"/>
      <c r="E14" s="308"/>
      <c r="F14" s="308"/>
      <c r="G14" s="308"/>
      <c r="H14" s="308"/>
      <c r="I14" s="308"/>
      <c r="J14" s="308"/>
      <c r="K14" s="308"/>
      <c r="L14" s="308"/>
      <c r="M14" s="308"/>
      <c r="N14" s="308"/>
      <c r="O14" s="309"/>
      <c r="P14" s="305"/>
      <c r="Q14" s="305"/>
    </row>
    <row r="15" spans="2:17" ht="22.5" customHeight="1" x14ac:dyDescent="0.2">
      <c r="B15" s="188" t="s">
        <v>1155</v>
      </c>
      <c r="C15" s="46" t="s">
        <v>1205</v>
      </c>
      <c r="D15" s="262"/>
      <c r="E15" s="310"/>
      <c r="F15" s="310"/>
      <c r="G15" s="310"/>
      <c r="H15" s="310"/>
      <c r="I15" s="310"/>
      <c r="J15" s="310"/>
      <c r="K15" s="310"/>
      <c r="L15" s="310"/>
      <c r="M15" s="310"/>
      <c r="N15" s="310"/>
      <c r="O15" s="311"/>
      <c r="P15" s="262"/>
      <c r="Q15" s="262"/>
    </row>
    <row r="16" spans="2:17" ht="22.5" customHeight="1" x14ac:dyDescent="0.2">
      <c r="B16" s="188" t="s">
        <v>1157</v>
      </c>
      <c r="C16" s="46" t="s">
        <v>1206</v>
      </c>
      <c r="D16" s="262"/>
      <c r="E16" s="310"/>
      <c r="F16" s="310"/>
      <c r="G16" s="310"/>
      <c r="H16" s="310"/>
      <c r="I16" s="310"/>
      <c r="J16" s="310"/>
      <c r="K16" s="310"/>
      <c r="L16" s="310"/>
      <c r="M16" s="310"/>
      <c r="N16" s="310"/>
      <c r="O16" s="311"/>
      <c r="P16" s="262"/>
      <c r="Q16" s="262"/>
    </row>
    <row r="17" spans="2:17" ht="22.5" customHeight="1" x14ac:dyDescent="0.2">
      <c r="B17" s="188" t="s">
        <v>1207</v>
      </c>
      <c r="C17" s="46" t="s">
        <v>1208</v>
      </c>
      <c r="D17" s="262"/>
      <c r="E17" s="310"/>
      <c r="F17" s="310"/>
      <c r="G17" s="310"/>
      <c r="H17" s="310"/>
      <c r="I17" s="310"/>
      <c r="J17" s="310"/>
      <c r="K17" s="310"/>
      <c r="L17" s="310"/>
      <c r="M17" s="310"/>
      <c r="N17" s="310"/>
      <c r="O17" s="311"/>
      <c r="P17" s="262"/>
      <c r="Q17" s="262"/>
    </row>
    <row r="18" spans="2:17" ht="22.5" customHeight="1" x14ac:dyDescent="0.2">
      <c r="B18" s="303">
        <v>4</v>
      </c>
      <c r="C18" s="304" t="s">
        <v>939</v>
      </c>
      <c r="D18" s="312"/>
      <c r="E18" s="308"/>
      <c r="F18" s="313"/>
      <c r="G18" s="308"/>
      <c r="H18" s="308"/>
      <c r="I18" s="308"/>
      <c r="J18" s="308"/>
      <c r="K18" s="308"/>
      <c r="L18" s="308"/>
      <c r="M18" s="308"/>
      <c r="N18" s="308"/>
      <c r="O18" s="309"/>
      <c r="P18" s="305"/>
      <c r="Q18" s="305"/>
    </row>
    <row r="19" spans="2:17" ht="22.5" customHeight="1" x14ac:dyDescent="0.2">
      <c r="B19" s="188" t="s">
        <v>1159</v>
      </c>
      <c r="C19" s="46" t="s">
        <v>1209</v>
      </c>
      <c r="D19" s="262"/>
      <c r="E19" s="310"/>
      <c r="F19" s="310"/>
      <c r="G19" s="310"/>
      <c r="H19" s="310"/>
      <c r="I19" s="310"/>
      <c r="J19" s="310"/>
      <c r="K19" s="310"/>
      <c r="L19" s="310"/>
      <c r="M19" s="310"/>
      <c r="N19" s="310"/>
      <c r="O19" s="311"/>
      <c r="P19" s="262"/>
      <c r="Q19" s="262"/>
    </row>
    <row r="20" spans="2:17" ht="22.5" customHeight="1" x14ac:dyDescent="0.2">
      <c r="B20" s="188" t="s">
        <v>1161</v>
      </c>
      <c r="C20" s="46" t="s">
        <v>1210</v>
      </c>
      <c r="D20" s="262"/>
      <c r="E20" s="310"/>
      <c r="F20" s="310"/>
      <c r="G20" s="310"/>
      <c r="H20" s="310"/>
      <c r="I20" s="310"/>
      <c r="J20" s="310"/>
      <c r="K20" s="310"/>
      <c r="L20" s="310"/>
      <c r="M20" s="310"/>
      <c r="N20" s="310"/>
      <c r="O20" s="311"/>
      <c r="P20" s="262"/>
      <c r="Q20" s="262"/>
    </row>
    <row r="21" spans="2:17" ht="22.5" customHeight="1" x14ac:dyDescent="0.2">
      <c r="B21" s="188" t="s">
        <v>1163</v>
      </c>
      <c r="C21" s="46" t="s">
        <v>1211</v>
      </c>
      <c r="D21" s="262"/>
      <c r="E21" s="310"/>
      <c r="F21" s="310"/>
      <c r="G21" s="310"/>
      <c r="H21" s="310"/>
      <c r="I21" s="310"/>
      <c r="J21" s="310"/>
      <c r="K21" s="310"/>
      <c r="L21" s="310"/>
      <c r="M21" s="310"/>
      <c r="N21" s="310"/>
      <c r="O21" s="311"/>
      <c r="P21" s="262"/>
      <c r="Q21" s="262"/>
    </row>
    <row r="22" spans="2:17" ht="22.5" customHeight="1" x14ac:dyDescent="0.2">
      <c r="B22" s="188" t="s">
        <v>1165</v>
      </c>
      <c r="C22" s="46" t="s">
        <v>1212</v>
      </c>
      <c r="D22" s="262"/>
      <c r="E22" s="310"/>
      <c r="F22" s="310"/>
      <c r="G22" s="310"/>
      <c r="H22" s="310"/>
      <c r="I22" s="310"/>
      <c r="J22" s="310"/>
      <c r="K22" s="310"/>
      <c r="L22" s="310"/>
      <c r="M22" s="310"/>
      <c r="N22" s="310"/>
      <c r="O22" s="311"/>
      <c r="P22" s="262"/>
      <c r="Q22" s="262"/>
    </row>
    <row r="23" spans="2:17" ht="22.5" customHeight="1" x14ac:dyDescent="0.2">
      <c r="B23" s="188" t="s">
        <v>1167</v>
      </c>
      <c r="C23" s="46" t="s">
        <v>1213</v>
      </c>
      <c r="D23" s="262"/>
      <c r="E23" s="310"/>
      <c r="F23" s="310"/>
      <c r="G23" s="310"/>
      <c r="H23" s="310"/>
      <c r="I23" s="310"/>
      <c r="J23" s="310"/>
      <c r="K23" s="310"/>
      <c r="L23" s="310"/>
      <c r="M23" s="310"/>
      <c r="N23" s="310"/>
      <c r="O23" s="311"/>
      <c r="P23" s="262"/>
      <c r="Q23" s="262"/>
    </row>
    <row r="24" spans="2:17" ht="22.5" customHeight="1" x14ac:dyDescent="0.2">
      <c r="B24" s="189">
        <v>5</v>
      </c>
      <c r="C24" s="170" t="s">
        <v>185</v>
      </c>
      <c r="D24" s="176"/>
      <c r="E24" s="177"/>
      <c r="F24" s="177"/>
      <c r="G24" s="177"/>
      <c r="H24" s="177"/>
      <c r="I24" s="177"/>
      <c r="J24" s="177"/>
      <c r="K24" s="177"/>
      <c r="L24" s="177"/>
      <c r="M24" s="177"/>
      <c r="N24" s="177"/>
      <c r="O24" s="178"/>
      <c r="P24" s="176"/>
      <c r="Q24" s="176"/>
    </row>
    <row r="25" spans="2:17" ht="22.5" customHeight="1" x14ac:dyDescent="0.2">
      <c r="B25" s="230"/>
      <c r="C25" s="230"/>
      <c r="D25" s="230"/>
      <c r="E25" s="230"/>
      <c r="F25" s="230"/>
      <c r="G25" s="230"/>
      <c r="H25" s="230"/>
      <c r="I25" s="230"/>
      <c r="J25" s="230"/>
      <c r="K25" s="230"/>
      <c r="L25" s="230"/>
      <c r="M25" s="230"/>
      <c r="N25" s="230"/>
      <c r="O25" s="230"/>
      <c r="P25" s="230"/>
      <c r="Q25" s="230"/>
    </row>
    <row r="26" spans="2:17" ht="22.5" customHeight="1" x14ac:dyDescent="0.2">
      <c r="B26" s="230"/>
      <c r="C26" s="230"/>
      <c r="D26" s="230"/>
      <c r="E26" s="230"/>
      <c r="F26" s="230"/>
      <c r="G26" s="230"/>
      <c r="H26" s="230"/>
      <c r="I26" s="230"/>
      <c r="J26" s="230"/>
      <c r="K26" s="230"/>
      <c r="L26" s="230"/>
      <c r="M26" s="230"/>
      <c r="N26" s="230"/>
      <c r="O26" s="230"/>
      <c r="P26" s="230"/>
      <c r="Q26" s="230"/>
    </row>
    <row r="27" spans="2:17" ht="26.25" customHeight="1" x14ac:dyDescent="0.2">
      <c r="B27" s="854" t="s">
        <v>1214</v>
      </c>
      <c r="C27" s="855"/>
      <c r="D27" s="860" t="s">
        <v>1187</v>
      </c>
      <c r="E27" s="862" t="s">
        <v>1188</v>
      </c>
      <c r="F27" s="863"/>
      <c r="G27" s="863"/>
      <c r="H27" s="863"/>
      <c r="I27" s="863"/>
      <c r="J27" s="863"/>
      <c r="K27" s="863"/>
      <c r="L27" s="863"/>
      <c r="M27" s="863"/>
      <c r="N27" s="863"/>
      <c r="O27" s="864"/>
      <c r="P27" s="862" t="s">
        <v>1189</v>
      </c>
      <c r="Q27" s="864"/>
    </row>
    <row r="28" spans="2:17" ht="26.25" customHeight="1" x14ac:dyDescent="0.2">
      <c r="B28" s="856"/>
      <c r="C28" s="857"/>
      <c r="D28" s="861"/>
      <c r="E28" s="865" t="s">
        <v>1190</v>
      </c>
      <c r="F28" s="866"/>
      <c r="G28" s="866"/>
      <c r="H28" s="866"/>
      <c r="I28" s="866"/>
      <c r="J28" s="866"/>
      <c r="K28" s="866"/>
      <c r="L28" s="866"/>
      <c r="M28" s="867"/>
      <c r="N28" s="865" t="s">
        <v>1191</v>
      </c>
      <c r="O28" s="867"/>
      <c r="P28" s="860" t="s">
        <v>1192</v>
      </c>
      <c r="Q28" s="869" t="s">
        <v>1193</v>
      </c>
    </row>
    <row r="29" spans="2:17" ht="22.5" customHeight="1" x14ac:dyDescent="0.2">
      <c r="B29" s="856"/>
      <c r="C29" s="857"/>
      <c r="D29" s="861"/>
      <c r="E29" s="860" t="s">
        <v>1194</v>
      </c>
      <c r="F29" s="872" t="s">
        <v>1195</v>
      </c>
      <c r="G29" s="301"/>
      <c r="H29" s="301"/>
      <c r="I29" s="301"/>
      <c r="J29" s="872" t="s">
        <v>1196</v>
      </c>
      <c r="K29" s="301"/>
      <c r="L29" s="301"/>
      <c r="M29" s="301"/>
      <c r="N29" s="860" t="s">
        <v>1197</v>
      </c>
      <c r="O29" s="860" t="s">
        <v>1198</v>
      </c>
      <c r="P29" s="861"/>
      <c r="Q29" s="870"/>
    </row>
    <row r="30" spans="2:17" ht="78.75" customHeight="1" x14ac:dyDescent="0.2">
      <c r="B30" s="856"/>
      <c r="C30" s="857"/>
      <c r="D30" s="287"/>
      <c r="E30" s="868"/>
      <c r="F30" s="868"/>
      <c r="G30" s="302" t="s">
        <v>1199</v>
      </c>
      <c r="H30" s="302" t="s">
        <v>1200</v>
      </c>
      <c r="I30" s="302" t="s">
        <v>1201</v>
      </c>
      <c r="J30" s="868"/>
      <c r="K30" s="302" t="s">
        <v>1202</v>
      </c>
      <c r="L30" s="302" t="s">
        <v>1203</v>
      </c>
      <c r="M30" s="302" t="s">
        <v>1204</v>
      </c>
      <c r="N30" s="868"/>
      <c r="O30" s="868"/>
      <c r="P30" s="868"/>
      <c r="Q30" s="871"/>
    </row>
    <row r="31" spans="2:17" ht="15" customHeight="1" x14ac:dyDescent="0.2">
      <c r="B31" s="858"/>
      <c r="C31" s="859"/>
      <c r="D31" s="298" t="s">
        <v>149</v>
      </c>
      <c r="E31" s="298" t="s">
        <v>150</v>
      </c>
      <c r="F31" s="298" t="s">
        <v>151</v>
      </c>
      <c r="G31" s="298" t="s">
        <v>253</v>
      </c>
      <c r="H31" s="298" t="s">
        <v>254</v>
      </c>
      <c r="I31" s="298" t="s">
        <v>255</v>
      </c>
      <c r="J31" s="298" t="s">
        <v>256</v>
      </c>
      <c r="K31" s="298" t="s">
        <v>312</v>
      </c>
      <c r="L31" s="298" t="s">
        <v>640</v>
      </c>
      <c r="M31" s="298" t="s">
        <v>641</v>
      </c>
      <c r="N31" s="298" t="s">
        <v>642</v>
      </c>
      <c r="O31" s="298" t="s">
        <v>643</v>
      </c>
      <c r="P31" s="298" t="s">
        <v>644</v>
      </c>
      <c r="Q31" s="298" t="s">
        <v>881</v>
      </c>
    </row>
    <row r="32" spans="2:17" ht="22.5" customHeight="1" x14ac:dyDescent="0.2">
      <c r="B32" s="303">
        <v>1</v>
      </c>
      <c r="C32" s="304" t="s">
        <v>1174</v>
      </c>
      <c r="D32" s="305"/>
      <c r="E32" s="306"/>
      <c r="F32" s="306"/>
      <c r="G32" s="306"/>
      <c r="H32" s="306"/>
      <c r="I32" s="306"/>
      <c r="J32" s="306"/>
      <c r="K32" s="306"/>
      <c r="L32" s="306"/>
      <c r="M32" s="306"/>
      <c r="N32" s="306"/>
      <c r="O32" s="307"/>
      <c r="P32" s="305"/>
      <c r="Q32" s="305"/>
    </row>
    <row r="33" spans="2:17" ht="22.5" customHeight="1" x14ac:dyDescent="0.2">
      <c r="B33" s="303">
        <v>2</v>
      </c>
      <c r="C33" s="304" t="s">
        <v>785</v>
      </c>
      <c r="D33" s="305"/>
      <c r="E33" s="308"/>
      <c r="F33" s="308"/>
      <c r="G33" s="308"/>
      <c r="H33" s="308"/>
      <c r="I33" s="308"/>
      <c r="J33" s="308"/>
      <c r="K33" s="308"/>
      <c r="L33" s="308"/>
      <c r="M33" s="308"/>
      <c r="N33" s="308"/>
      <c r="O33" s="309"/>
      <c r="P33" s="305"/>
      <c r="Q33" s="305"/>
    </row>
    <row r="34" spans="2:17" ht="22.5" customHeight="1" x14ac:dyDescent="0.2">
      <c r="B34" s="303">
        <v>3</v>
      </c>
      <c r="C34" s="304" t="s">
        <v>936</v>
      </c>
      <c r="D34" s="305"/>
      <c r="E34" s="308"/>
      <c r="F34" s="308"/>
      <c r="G34" s="308"/>
      <c r="H34" s="308"/>
      <c r="I34" s="308"/>
      <c r="J34" s="308"/>
      <c r="K34" s="308"/>
      <c r="L34" s="308"/>
      <c r="M34" s="308"/>
      <c r="N34" s="308"/>
      <c r="O34" s="309"/>
      <c r="P34" s="305"/>
      <c r="Q34" s="305"/>
    </row>
    <row r="35" spans="2:17" ht="22.5" customHeight="1" x14ac:dyDescent="0.2">
      <c r="B35" s="188" t="s">
        <v>1155</v>
      </c>
      <c r="C35" s="46" t="s">
        <v>1205</v>
      </c>
      <c r="D35" s="262"/>
      <c r="E35" s="310"/>
      <c r="F35" s="310"/>
      <c r="G35" s="310"/>
      <c r="H35" s="310"/>
      <c r="I35" s="310"/>
      <c r="J35" s="310"/>
      <c r="K35" s="310"/>
      <c r="L35" s="310"/>
      <c r="M35" s="310"/>
      <c r="N35" s="310"/>
      <c r="O35" s="311"/>
      <c r="P35" s="262"/>
      <c r="Q35" s="262"/>
    </row>
    <row r="36" spans="2:17" ht="22.5" customHeight="1" x14ac:dyDescent="0.2">
      <c r="B36" s="188" t="s">
        <v>1157</v>
      </c>
      <c r="C36" s="46" t="s">
        <v>1206</v>
      </c>
      <c r="D36" s="262"/>
      <c r="E36" s="310"/>
      <c r="F36" s="310"/>
      <c r="G36" s="310"/>
      <c r="H36" s="310"/>
      <c r="I36" s="310"/>
      <c r="J36" s="310"/>
      <c r="K36" s="310"/>
      <c r="L36" s="310"/>
      <c r="M36" s="310"/>
      <c r="N36" s="310"/>
      <c r="O36" s="311"/>
      <c r="P36" s="262"/>
      <c r="Q36" s="262"/>
    </row>
    <row r="37" spans="2:17" ht="22.5" customHeight="1" x14ac:dyDescent="0.2">
      <c r="B37" s="188" t="s">
        <v>1207</v>
      </c>
      <c r="C37" s="46" t="s">
        <v>1208</v>
      </c>
      <c r="D37" s="262"/>
      <c r="E37" s="310"/>
      <c r="F37" s="310"/>
      <c r="G37" s="310"/>
      <c r="H37" s="310"/>
      <c r="I37" s="310"/>
      <c r="J37" s="310"/>
      <c r="K37" s="310"/>
      <c r="L37" s="310"/>
      <c r="M37" s="310"/>
      <c r="N37" s="310"/>
      <c r="O37" s="311"/>
      <c r="P37" s="262"/>
      <c r="Q37" s="262"/>
    </row>
    <row r="38" spans="2:17" ht="22.5" customHeight="1" x14ac:dyDescent="0.2">
      <c r="B38" s="303">
        <v>4</v>
      </c>
      <c r="C38" s="304" t="s">
        <v>939</v>
      </c>
      <c r="D38" s="312"/>
      <c r="E38" s="308"/>
      <c r="F38" s="313"/>
      <c r="G38" s="308"/>
      <c r="H38" s="308"/>
      <c r="I38" s="308"/>
      <c r="J38" s="308"/>
      <c r="K38" s="308"/>
      <c r="L38" s="308"/>
      <c r="M38" s="308"/>
      <c r="N38" s="308"/>
      <c r="O38" s="309"/>
      <c r="P38" s="305"/>
      <c r="Q38" s="305"/>
    </row>
    <row r="39" spans="2:17" ht="22.5" customHeight="1" x14ac:dyDescent="0.2">
      <c r="B39" s="188" t="s">
        <v>1159</v>
      </c>
      <c r="C39" s="46" t="s">
        <v>1209</v>
      </c>
      <c r="D39" s="262"/>
      <c r="E39" s="310"/>
      <c r="F39" s="310"/>
      <c r="G39" s="310"/>
      <c r="H39" s="310"/>
      <c r="I39" s="310"/>
      <c r="J39" s="310"/>
      <c r="K39" s="310"/>
      <c r="L39" s="310"/>
      <c r="M39" s="310"/>
      <c r="N39" s="310"/>
      <c r="O39" s="311"/>
      <c r="P39" s="262"/>
      <c r="Q39" s="262"/>
    </row>
    <row r="40" spans="2:17" ht="22.5" customHeight="1" x14ac:dyDescent="0.2">
      <c r="B40" s="188" t="s">
        <v>1161</v>
      </c>
      <c r="C40" s="46" t="s">
        <v>1210</v>
      </c>
      <c r="D40" s="262"/>
      <c r="E40" s="310"/>
      <c r="F40" s="310"/>
      <c r="G40" s="310"/>
      <c r="H40" s="310"/>
      <c r="I40" s="310"/>
      <c r="J40" s="310"/>
      <c r="K40" s="310"/>
      <c r="L40" s="310"/>
      <c r="M40" s="310"/>
      <c r="N40" s="310"/>
      <c r="O40" s="311"/>
      <c r="P40" s="262"/>
      <c r="Q40" s="262"/>
    </row>
    <row r="41" spans="2:17" ht="22.5" customHeight="1" x14ac:dyDescent="0.2">
      <c r="B41" s="188" t="s">
        <v>1163</v>
      </c>
      <c r="C41" s="46" t="s">
        <v>1211</v>
      </c>
      <c r="D41" s="262"/>
      <c r="E41" s="310"/>
      <c r="F41" s="310"/>
      <c r="G41" s="310"/>
      <c r="H41" s="310"/>
      <c r="I41" s="310"/>
      <c r="J41" s="310"/>
      <c r="K41" s="310"/>
      <c r="L41" s="310"/>
      <c r="M41" s="310"/>
      <c r="N41" s="310"/>
      <c r="O41" s="311"/>
      <c r="P41" s="262"/>
      <c r="Q41" s="262"/>
    </row>
    <row r="42" spans="2:17" ht="22.5" customHeight="1" x14ac:dyDescent="0.2">
      <c r="B42" s="188" t="s">
        <v>1165</v>
      </c>
      <c r="C42" s="46" t="s">
        <v>1212</v>
      </c>
      <c r="D42" s="262"/>
      <c r="E42" s="310"/>
      <c r="F42" s="310"/>
      <c r="G42" s="310"/>
      <c r="H42" s="310"/>
      <c r="I42" s="310"/>
      <c r="J42" s="310"/>
      <c r="K42" s="310"/>
      <c r="L42" s="310"/>
      <c r="M42" s="310"/>
      <c r="N42" s="310"/>
      <c r="O42" s="311"/>
      <c r="P42" s="262"/>
      <c r="Q42" s="262"/>
    </row>
    <row r="43" spans="2:17" ht="22.5" customHeight="1" x14ac:dyDescent="0.2">
      <c r="B43" s="188" t="s">
        <v>1167</v>
      </c>
      <c r="C43" s="46" t="s">
        <v>1213</v>
      </c>
      <c r="D43" s="262"/>
      <c r="E43" s="310"/>
      <c r="F43" s="310"/>
      <c r="G43" s="310"/>
      <c r="H43" s="310"/>
      <c r="I43" s="310"/>
      <c r="J43" s="310"/>
      <c r="K43" s="310"/>
      <c r="L43" s="310"/>
      <c r="M43" s="310"/>
      <c r="N43" s="310"/>
      <c r="O43" s="311"/>
      <c r="P43" s="262"/>
      <c r="Q43" s="262"/>
    </row>
    <row r="44" spans="2:17" ht="22.5" customHeight="1" x14ac:dyDescent="0.2">
      <c r="B44" s="189">
        <v>5</v>
      </c>
      <c r="C44" s="170" t="s">
        <v>185</v>
      </c>
      <c r="D44" s="176"/>
      <c r="E44" s="177"/>
      <c r="F44" s="177"/>
      <c r="G44" s="177"/>
      <c r="H44" s="177"/>
      <c r="I44" s="177"/>
      <c r="J44" s="177"/>
      <c r="K44" s="177"/>
      <c r="L44" s="177"/>
      <c r="M44" s="177"/>
      <c r="N44" s="177"/>
      <c r="O44" s="178"/>
      <c r="P44" s="176"/>
      <c r="Q44" s="176"/>
    </row>
    <row r="45" spans="2:17" ht="22.5" customHeight="1" x14ac:dyDescent="0.2">
      <c r="B45" s="230"/>
      <c r="C45" s="230"/>
      <c r="D45" s="230"/>
      <c r="E45" s="230"/>
      <c r="F45" s="230"/>
      <c r="G45" s="230"/>
      <c r="H45" s="230"/>
      <c r="I45" s="230"/>
      <c r="J45" s="230"/>
      <c r="K45" s="230"/>
      <c r="L45" s="230"/>
      <c r="M45" s="230"/>
      <c r="N45" s="230"/>
      <c r="O45" s="230"/>
      <c r="P45" s="230"/>
      <c r="Q45" s="230"/>
    </row>
  </sheetData>
  <mergeCells count="26">
    <mergeCell ref="B7:C11"/>
    <mergeCell ref="D7:D9"/>
    <mergeCell ref="E7:O7"/>
    <mergeCell ref="P7:Q7"/>
    <mergeCell ref="E8:M8"/>
    <mergeCell ref="N8:O8"/>
    <mergeCell ref="P8:P10"/>
    <mergeCell ref="Q8:Q10"/>
    <mergeCell ref="E9:E10"/>
    <mergeCell ref="F9:F10"/>
    <mergeCell ref="J9:J10"/>
    <mergeCell ref="N9:N10"/>
    <mergeCell ref="O9:O10"/>
    <mergeCell ref="B27:C31"/>
    <mergeCell ref="D27:D29"/>
    <mergeCell ref="E27:O27"/>
    <mergeCell ref="P27:Q27"/>
    <mergeCell ref="E28:M28"/>
    <mergeCell ref="N28:O28"/>
    <mergeCell ref="P28:P30"/>
    <mergeCell ref="Q28:Q30"/>
    <mergeCell ref="E29:E30"/>
    <mergeCell ref="F29:F30"/>
    <mergeCell ref="J29:J30"/>
    <mergeCell ref="N29:N30"/>
    <mergeCell ref="O29:O30"/>
  </mergeCells>
  <hyperlinks>
    <hyperlink ref="B2" location="Contents!A1" display="Back to contents page" xr:uid="{548113CA-64B1-4376-8FB4-8E531B98723D}"/>
  </hyperlinks>
  <pageMargins left="0.7" right="0.7" top="0.75" bottom="0.75" header="0.3" footer="0.3"/>
  <pageSetup paperSize="9" orientation="portrait" horizontalDpi="144" verticalDpi="144"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8339-C133-4B29-AEA6-FC7261E3C74F}">
  <sheetPr codeName="Sheet41"/>
  <dimension ref="B1:H18"/>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4" width="14.28515625" style="333" customWidth="1"/>
    <col min="5" max="16384" width="9.140625" style="333"/>
  </cols>
  <sheetData>
    <row r="1" spans="2:8" ht="15" customHeight="1" x14ac:dyDescent="0.2">
      <c r="B1" s="332"/>
      <c r="C1" s="332"/>
      <c r="D1" s="332"/>
    </row>
    <row r="2" spans="2:8" ht="15" customHeight="1" x14ac:dyDescent="0.2">
      <c r="B2" s="200" t="s">
        <v>146</v>
      </c>
      <c r="C2" s="332"/>
      <c r="D2" s="332"/>
    </row>
    <row r="3" spans="2:8" ht="15" customHeight="1" x14ac:dyDescent="0.2">
      <c r="B3" s="332"/>
      <c r="C3" s="332"/>
      <c r="D3" s="332"/>
    </row>
    <row r="4" spans="2:8" ht="18.75" customHeight="1" x14ac:dyDescent="0.35">
      <c r="B4" s="4" t="s">
        <v>1215</v>
      </c>
      <c r="C4" s="332"/>
      <c r="D4" s="332"/>
    </row>
    <row r="5" spans="2:8" ht="15" customHeight="1" x14ac:dyDescent="0.2">
      <c r="B5" s="332"/>
      <c r="C5" s="332"/>
      <c r="D5" s="332"/>
    </row>
    <row r="6" spans="2:8" ht="15" customHeight="1" x14ac:dyDescent="0.2">
      <c r="B6" s="332"/>
      <c r="C6" s="332"/>
      <c r="D6" s="332"/>
    </row>
    <row r="7" spans="2:8" ht="41.25" customHeight="1" x14ac:dyDescent="0.2">
      <c r="B7" s="624"/>
      <c r="C7" s="624"/>
      <c r="D7" s="598" t="s">
        <v>1216</v>
      </c>
    </row>
    <row r="8" spans="2:8" ht="15" customHeight="1" x14ac:dyDescent="0.2">
      <c r="B8" s="380"/>
      <c r="C8" s="624"/>
      <c r="D8" s="452" t="s">
        <v>149</v>
      </c>
    </row>
    <row r="9" spans="2:8" ht="22.5" customHeight="1" x14ac:dyDescent="0.2">
      <c r="B9" s="453">
        <v>1</v>
      </c>
      <c r="C9" s="625" t="s">
        <v>1217</v>
      </c>
      <c r="D9" s="626">
        <v>41719.526668999999</v>
      </c>
    </row>
    <row r="10" spans="2:8" ht="22.5" customHeight="1" x14ac:dyDescent="0.2">
      <c r="B10" s="452">
        <v>2</v>
      </c>
      <c r="C10" s="250" t="s">
        <v>1218</v>
      </c>
      <c r="D10" s="627">
        <v>2129.597696546532</v>
      </c>
    </row>
    <row r="11" spans="2:8" ht="22.5" customHeight="1" x14ac:dyDescent="0.2">
      <c r="B11" s="452">
        <v>3</v>
      </c>
      <c r="C11" s="250" t="s">
        <v>1219</v>
      </c>
      <c r="D11" s="627">
        <v>-1339.1391326955243</v>
      </c>
    </row>
    <row r="12" spans="2:8" ht="22.5" customHeight="1" x14ac:dyDescent="0.2">
      <c r="B12" s="452">
        <v>4</v>
      </c>
      <c r="C12" s="250" t="s">
        <v>1220</v>
      </c>
      <c r="D12" s="628">
        <v>207.68361769637681</v>
      </c>
    </row>
    <row r="13" spans="2:8" ht="22.5" customHeight="1" x14ac:dyDescent="0.2">
      <c r="B13" s="452">
        <v>5</v>
      </c>
      <c r="C13" s="250" t="s">
        <v>1221</v>
      </c>
      <c r="D13" s="458"/>
    </row>
    <row r="14" spans="2:8" ht="22.5" customHeight="1" x14ac:dyDescent="0.2">
      <c r="B14" s="452">
        <v>6</v>
      </c>
      <c r="C14" s="250" t="s">
        <v>1222</v>
      </c>
      <c r="D14" s="458"/>
    </row>
    <row r="15" spans="2:8" ht="22.5" customHeight="1" x14ac:dyDescent="0.2">
      <c r="B15" s="452">
        <v>7</v>
      </c>
      <c r="C15" s="250" t="s">
        <v>1223</v>
      </c>
      <c r="D15" s="458"/>
    </row>
    <row r="16" spans="2:8" ht="22.5" customHeight="1" x14ac:dyDescent="0.2">
      <c r="B16" s="452">
        <v>8</v>
      </c>
      <c r="C16" s="250" t="s">
        <v>1224</v>
      </c>
      <c r="D16" s="458">
        <f>(D17-D9)-SUM(D10:D15)</f>
        <v>187.9154654526169</v>
      </c>
      <c r="F16" s="629"/>
      <c r="G16" s="629"/>
      <c r="H16" s="629"/>
    </row>
    <row r="17" spans="2:4" ht="22.5" customHeight="1" x14ac:dyDescent="0.2">
      <c r="B17" s="453">
        <v>9</v>
      </c>
      <c r="C17" s="625" t="s">
        <v>1225</v>
      </c>
      <c r="D17" s="458">
        <v>42905.584316</v>
      </c>
    </row>
    <row r="18" spans="2:4" ht="22.5" customHeight="1" x14ac:dyDescent="0.2">
      <c r="B18" s="332"/>
      <c r="C18" s="332"/>
      <c r="D18" s="332"/>
    </row>
  </sheetData>
  <sheetProtection algorithmName="SHA-512" hashValue="JLk1SlvtCTJ4Wt+wtUaEMTHSQ0rlii8lTCb7lvIKdzqKkftvzl4hatVL6KO9spco71cMo4Cw/+Ou+8A1awdtRA==" saltValue="aslV/1mEzVHayG5hOh7Bqg==" spinCount="100000" sheet="1" objects="1" scenarios="1"/>
  <hyperlinks>
    <hyperlink ref="B2" location="Contents!A1" display="Back to contents page" xr:uid="{E4A9CC8F-67AA-47D3-8470-957AE39F48D5}"/>
  </hyperlinks>
  <pageMargins left="0.7" right="0.7" top="0.75" bottom="0.75" header="0.3" footer="0.3"/>
  <pageSetup paperSize="9" orientation="portrait" horizontalDpi="144" verticalDpi="144"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CD3A9-3C8A-46AB-B6E2-C2981798C8A4}">
  <sheetPr codeName="Sheet42"/>
  <dimension ref="B1:I15"/>
  <sheetViews>
    <sheetView showGridLines="0" showRowColHeaders="0" zoomScale="80" zoomScaleNormal="80" workbookViewId="0"/>
  </sheetViews>
  <sheetFormatPr baseColWidth="10" defaultColWidth="9.140625" defaultRowHeight="12.75" x14ac:dyDescent="0.2"/>
  <cols>
    <col min="1" max="1" width="2.85546875" style="333" customWidth="1"/>
    <col min="2" max="2" width="42.85546875" style="333" customWidth="1"/>
    <col min="3" max="3" width="17.140625" style="333" customWidth="1"/>
    <col min="4" max="9" width="14.28515625" style="333" customWidth="1"/>
    <col min="10" max="16384" width="9.140625" style="333"/>
  </cols>
  <sheetData>
    <row r="1" spans="2:9" ht="15" customHeight="1" x14ac:dyDescent="0.2">
      <c r="B1" s="332"/>
      <c r="C1" s="332"/>
      <c r="D1" s="332"/>
      <c r="E1" s="332"/>
      <c r="F1" s="332"/>
      <c r="G1" s="332"/>
      <c r="H1" s="332"/>
      <c r="I1" s="332"/>
    </row>
    <row r="2" spans="2:9" ht="15" customHeight="1" x14ac:dyDescent="0.2">
      <c r="B2" s="200" t="s">
        <v>146</v>
      </c>
      <c r="C2" s="332"/>
      <c r="D2" s="332"/>
      <c r="E2" s="332"/>
      <c r="F2" s="332"/>
      <c r="G2" s="332"/>
      <c r="H2" s="332"/>
      <c r="I2" s="332"/>
    </row>
    <row r="3" spans="2:9" ht="15" customHeight="1" x14ac:dyDescent="0.2">
      <c r="B3" s="332"/>
      <c r="C3" s="332"/>
      <c r="D3" s="332"/>
      <c r="E3" s="332"/>
      <c r="F3" s="332"/>
      <c r="G3" s="332"/>
      <c r="H3" s="332"/>
      <c r="I3" s="332"/>
    </row>
    <row r="4" spans="2:9" ht="18.75" customHeight="1" x14ac:dyDescent="0.35">
      <c r="B4" s="4" t="s">
        <v>69</v>
      </c>
      <c r="C4" s="332"/>
      <c r="D4" s="332"/>
      <c r="E4" s="332"/>
      <c r="F4" s="332"/>
      <c r="G4" s="332"/>
      <c r="H4" s="332"/>
      <c r="I4" s="332"/>
    </row>
    <row r="5" spans="2:9" ht="15" customHeight="1" x14ac:dyDescent="0.2">
      <c r="B5" s="332"/>
      <c r="C5" s="332"/>
      <c r="D5" s="332"/>
      <c r="E5" s="332"/>
      <c r="F5" s="332"/>
      <c r="G5" s="332"/>
      <c r="H5" s="332"/>
      <c r="I5" s="332"/>
    </row>
    <row r="6" spans="2:9" ht="15" customHeight="1" x14ac:dyDescent="0.2">
      <c r="B6" s="332"/>
      <c r="C6" s="332"/>
      <c r="D6" s="332"/>
      <c r="E6" s="332"/>
      <c r="F6" s="332"/>
      <c r="G6" s="332"/>
      <c r="H6" s="332"/>
      <c r="I6" s="332"/>
    </row>
    <row r="7" spans="2:9" ht="26.25" customHeight="1" x14ac:dyDescent="0.2">
      <c r="B7" s="875" t="s">
        <v>1226</v>
      </c>
      <c r="C7" s="875" t="s">
        <v>1108</v>
      </c>
      <c r="D7" s="877" t="s">
        <v>1227</v>
      </c>
      <c r="E7" s="833"/>
      <c r="F7" s="875" t="s">
        <v>1228</v>
      </c>
      <c r="G7" s="873" t="s">
        <v>1229</v>
      </c>
      <c r="H7" s="875" t="s">
        <v>1230</v>
      </c>
      <c r="I7" s="873" t="s">
        <v>1231</v>
      </c>
    </row>
    <row r="8" spans="2:9" ht="75" customHeight="1" x14ac:dyDescent="0.2">
      <c r="B8" s="876"/>
      <c r="C8" s="876"/>
      <c r="D8" s="630"/>
      <c r="E8" s="631" t="s">
        <v>1232</v>
      </c>
      <c r="F8" s="876"/>
      <c r="G8" s="874" t="s">
        <v>1233</v>
      </c>
      <c r="H8" s="876"/>
      <c r="I8" s="874"/>
    </row>
    <row r="9" spans="2:9" ht="15" customHeight="1" x14ac:dyDescent="0.2">
      <c r="B9" s="600" t="s">
        <v>149</v>
      </c>
      <c r="C9" s="600" t="s">
        <v>150</v>
      </c>
      <c r="D9" s="452" t="s">
        <v>151</v>
      </c>
      <c r="E9" s="452" t="s">
        <v>253</v>
      </c>
      <c r="F9" s="452" t="s">
        <v>254</v>
      </c>
      <c r="G9" s="452" t="s">
        <v>255</v>
      </c>
      <c r="H9" s="452" t="s">
        <v>256</v>
      </c>
      <c r="I9" s="452" t="s">
        <v>312</v>
      </c>
    </row>
    <row r="10" spans="2:9" ht="22.5" customHeight="1" x14ac:dyDescent="0.2">
      <c r="B10" s="250" t="s">
        <v>936</v>
      </c>
      <c r="C10" s="632" t="s">
        <v>1234</v>
      </c>
      <c r="D10" s="602">
        <v>12</v>
      </c>
      <c r="E10" s="458">
        <v>0</v>
      </c>
      <c r="F10" s="633">
        <f>E10/D10</f>
        <v>0</v>
      </c>
      <c r="G10" s="633">
        <v>1.7000000000000001E-2</v>
      </c>
      <c r="H10" s="633">
        <v>2.29E-2</v>
      </c>
      <c r="I10" s="633">
        <v>1.67E-2</v>
      </c>
    </row>
    <row r="11" spans="2:9" ht="22.5" customHeight="1" x14ac:dyDescent="0.2">
      <c r="B11" s="250" t="s">
        <v>1121</v>
      </c>
      <c r="C11" s="632" t="s">
        <v>1234</v>
      </c>
      <c r="D11" s="602">
        <v>2044</v>
      </c>
      <c r="E11" s="458">
        <v>44</v>
      </c>
      <c r="F11" s="633">
        <f t="shared" ref="F11:F14" si="0">E11/D11</f>
        <v>2.1526418786692758E-2</v>
      </c>
      <c r="G11" s="633">
        <v>1.95E-2</v>
      </c>
      <c r="H11" s="633">
        <v>2.7799999999999998E-2</v>
      </c>
      <c r="I11" s="633">
        <v>1.9800000000000002E-2</v>
      </c>
    </row>
    <row r="12" spans="2:9" ht="22.5" customHeight="1" x14ac:dyDescent="0.2">
      <c r="B12" s="250" t="s">
        <v>1235</v>
      </c>
      <c r="C12" s="632" t="s">
        <v>1234</v>
      </c>
      <c r="D12" s="602">
        <v>1980</v>
      </c>
      <c r="E12" s="458">
        <v>26</v>
      </c>
      <c r="F12" s="633">
        <f>E12/D12</f>
        <v>1.3131313131313131E-2</v>
      </c>
      <c r="G12" s="633">
        <v>1.67E-2</v>
      </c>
      <c r="H12" s="633">
        <v>2.2700000000000001E-2</v>
      </c>
      <c r="I12" s="633">
        <v>9.7000000000000003E-3</v>
      </c>
    </row>
    <row r="13" spans="2:9" ht="22.5" customHeight="1" x14ac:dyDescent="0.2">
      <c r="B13" s="250" t="s">
        <v>1236</v>
      </c>
      <c r="C13" s="632" t="s">
        <v>1237</v>
      </c>
      <c r="D13" s="602">
        <v>50830</v>
      </c>
      <c r="E13" s="458">
        <v>153</v>
      </c>
      <c r="F13" s="633">
        <f t="shared" si="0"/>
        <v>3.0100334448160534E-3</v>
      </c>
      <c r="G13" s="633">
        <v>1.1299999999999999E-2</v>
      </c>
      <c r="H13" s="633">
        <v>1.0200000000000001E-2</v>
      </c>
      <c r="I13" s="633">
        <v>2.8E-3</v>
      </c>
    </row>
    <row r="14" spans="2:9" ht="22.5" customHeight="1" x14ac:dyDescent="0.2">
      <c r="B14" s="250" t="s">
        <v>1238</v>
      </c>
      <c r="C14" s="632" t="s">
        <v>1237</v>
      </c>
      <c r="D14" s="602">
        <v>10491</v>
      </c>
      <c r="E14" s="458">
        <v>81</v>
      </c>
      <c r="F14" s="633">
        <f t="shared" si="0"/>
        <v>7.7209036316843007E-3</v>
      </c>
      <c r="G14" s="633">
        <v>1.43E-2</v>
      </c>
      <c r="H14" s="633">
        <v>1.8599999999999998E-2</v>
      </c>
      <c r="I14" s="633">
        <v>8.0000000000000002E-3</v>
      </c>
    </row>
    <row r="15" spans="2:9" ht="22.5" customHeight="1" x14ac:dyDescent="0.2">
      <c r="B15" s="332"/>
      <c r="C15" s="332"/>
      <c r="D15" s="332"/>
      <c r="E15" s="332"/>
      <c r="F15" s="332"/>
      <c r="G15" s="332"/>
      <c r="H15" s="332"/>
      <c r="I15" s="332"/>
    </row>
  </sheetData>
  <sheetProtection algorithmName="SHA-512" hashValue="a5pyx8VH/JLcvoSH2aNh8QtaSDgz+eAIp4TmeGaUu3JTddO4jKs/Ap7djfp8FnrSLghpGNVchDzAwV/pJS+Jiw==" saltValue="BBDNTiu2CJu0vuZLxloVYQ==" spinCount="100000" sheet="1" objects="1" scenarios="1"/>
  <mergeCells count="7">
    <mergeCell ref="I7:I8"/>
    <mergeCell ref="B7:B8"/>
    <mergeCell ref="C7:C8"/>
    <mergeCell ref="D7:E7"/>
    <mergeCell ref="F7:F8"/>
    <mergeCell ref="G7:G8"/>
    <mergeCell ref="H7:H8"/>
  </mergeCells>
  <hyperlinks>
    <hyperlink ref="B2" location="Contents!A1" display="Back to contents page" xr:uid="{8AD312D1-524C-4E2B-ADC3-D5460E0F3C46}"/>
  </hyperlinks>
  <pageMargins left="0.7" right="0.7" top="0.75" bottom="0.75" header="0.3" footer="0.3"/>
  <pageSetup paperSize="9" orientation="portrait" horizontalDpi="144" verticalDpi="144"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3B0EF-C710-4CF9-8A3E-0B5DF831A437}">
  <sheetPr codeName="Sheet43"/>
  <dimension ref="B1:I18"/>
  <sheetViews>
    <sheetView workbookViewId="0"/>
  </sheetViews>
  <sheetFormatPr baseColWidth="10" defaultColWidth="9.140625" defaultRowHeight="12.75" x14ac:dyDescent="0.2"/>
  <cols>
    <col min="1" max="1" width="2.85546875" style="29" customWidth="1"/>
    <col min="2" max="2" width="18.5703125" style="29" customWidth="1"/>
    <col min="3" max="9" width="14.28515625" style="29" customWidth="1"/>
    <col min="10" max="16384" width="9.140625" style="29"/>
  </cols>
  <sheetData>
    <row r="1" spans="2:9" ht="15" customHeight="1" x14ac:dyDescent="0.2">
      <c r="B1" s="230"/>
      <c r="C1" s="230"/>
      <c r="D1" s="230"/>
      <c r="E1" s="230"/>
      <c r="F1" s="230"/>
      <c r="G1" s="230"/>
      <c r="H1" s="230"/>
      <c r="I1" s="230"/>
    </row>
    <row r="2" spans="2:9" ht="15" customHeight="1" x14ac:dyDescent="0.2">
      <c r="B2" s="124" t="s">
        <v>146</v>
      </c>
      <c r="C2" s="230"/>
      <c r="D2" s="230"/>
      <c r="E2" s="230"/>
      <c r="F2" s="230"/>
      <c r="G2" s="230"/>
      <c r="H2" s="230"/>
      <c r="I2" s="230"/>
    </row>
    <row r="3" spans="2:9" ht="15" customHeight="1" x14ac:dyDescent="0.2">
      <c r="B3" s="230"/>
      <c r="C3" s="230"/>
      <c r="D3" s="230"/>
      <c r="E3" s="230"/>
      <c r="F3" s="230"/>
      <c r="G3" s="230"/>
      <c r="H3" s="230"/>
      <c r="I3" s="230"/>
    </row>
    <row r="4" spans="2:9" ht="18.75" customHeight="1" x14ac:dyDescent="0.35">
      <c r="B4" s="35" t="s">
        <v>121</v>
      </c>
      <c r="C4" s="230"/>
      <c r="D4" s="230"/>
      <c r="E4" s="230"/>
      <c r="F4" s="230"/>
      <c r="G4" s="230"/>
      <c r="H4" s="230"/>
      <c r="I4" s="230"/>
    </row>
    <row r="5" spans="2:9" ht="15" customHeight="1" x14ac:dyDescent="0.2">
      <c r="B5" s="230"/>
      <c r="C5" s="230"/>
      <c r="D5" s="230"/>
      <c r="E5" s="230"/>
      <c r="F5" s="230"/>
      <c r="G5" s="230"/>
      <c r="H5" s="230"/>
      <c r="I5" s="230"/>
    </row>
    <row r="6" spans="2:9" ht="15" customHeight="1" x14ac:dyDescent="0.2">
      <c r="B6" s="230"/>
      <c r="C6" s="230"/>
      <c r="D6" s="230"/>
      <c r="E6" s="230"/>
      <c r="F6" s="230"/>
      <c r="G6" s="230"/>
      <c r="H6" s="230"/>
      <c r="I6" s="230"/>
    </row>
    <row r="7" spans="2:9" ht="26.25" customHeight="1" x14ac:dyDescent="0.2">
      <c r="B7" s="883" t="s">
        <v>1226</v>
      </c>
      <c r="C7" s="883" t="s">
        <v>1108</v>
      </c>
      <c r="D7" s="883" t="s">
        <v>1239</v>
      </c>
      <c r="E7" s="885" t="s">
        <v>1227</v>
      </c>
      <c r="F7" s="886"/>
      <c r="G7" s="883" t="s">
        <v>1228</v>
      </c>
      <c r="H7" s="883" t="s">
        <v>1230</v>
      </c>
      <c r="I7" s="878" t="s">
        <v>1231</v>
      </c>
    </row>
    <row r="8" spans="2:9" ht="75" customHeight="1" x14ac:dyDescent="0.2">
      <c r="B8" s="884"/>
      <c r="C8" s="884"/>
      <c r="D8" s="884"/>
      <c r="E8" s="217"/>
      <c r="F8" s="2" t="s">
        <v>1232</v>
      </c>
      <c r="G8" s="884"/>
      <c r="H8" s="884"/>
      <c r="I8" s="879"/>
    </row>
    <row r="9" spans="2:9" ht="15" customHeight="1" x14ac:dyDescent="0.2">
      <c r="B9" s="298" t="s">
        <v>149</v>
      </c>
      <c r="C9" s="298" t="s">
        <v>150</v>
      </c>
      <c r="D9" s="298" t="s">
        <v>151</v>
      </c>
      <c r="E9" s="272" t="s">
        <v>253</v>
      </c>
      <c r="F9" s="272" t="s">
        <v>254</v>
      </c>
      <c r="G9" s="272" t="s">
        <v>255</v>
      </c>
      <c r="H9" s="272" t="s">
        <v>256</v>
      </c>
      <c r="I9" s="272" t="s">
        <v>312</v>
      </c>
    </row>
    <row r="10" spans="2:9" ht="22.5" customHeight="1" x14ac:dyDescent="0.2">
      <c r="B10" s="880"/>
      <c r="C10" s="47"/>
      <c r="D10" s="47"/>
      <c r="E10" s="260"/>
      <c r="F10" s="261"/>
      <c r="G10" s="261"/>
      <c r="H10" s="261"/>
      <c r="I10" s="261"/>
    </row>
    <row r="11" spans="2:9" ht="22.5" customHeight="1" x14ac:dyDescent="0.2">
      <c r="B11" s="881"/>
      <c r="C11" s="48"/>
      <c r="D11" s="48"/>
      <c r="E11" s="260"/>
      <c r="F11" s="261"/>
      <c r="G11" s="261"/>
      <c r="H11" s="261"/>
      <c r="I11" s="261"/>
    </row>
    <row r="12" spans="2:9" ht="22.5" customHeight="1" x14ac:dyDescent="0.2">
      <c r="B12" s="881"/>
      <c r="C12" s="48"/>
      <c r="D12" s="48"/>
      <c r="E12" s="260"/>
      <c r="F12" s="261"/>
      <c r="G12" s="261"/>
      <c r="H12" s="261"/>
      <c r="I12" s="261"/>
    </row>
    <row r="13" spans="2:9" ht="22.5" customHeight="1" x14ac:dyDescent="0.2">
      <c r="B13" s="881"/>
      <c r="C13" s="47"/>
      <c r="D13" s="47"/>
      <c r="E13" s="260"/>
      <c r="F13" s="261"/>
      <c r="G13" s="261"/>
      <c r="H13" s="261"/>
      <c r="I13" s="261"/>
    </row>
    <row r="14" spans="2:9" ht="22.5" customHeight="1" x14ac:dyDescent="0.2">
      <c r="B14" s="881"/>
      <c r="C14" s="47"/>
      <c r="D14" s="47"/>
      <c r="E14" s="260"/>
      <c r="F14" s="261"/>
      <c r="G14" s="261"/>
      <c r="H14" s="261"/>
      <c r="I14" s="261"/>
    </row>
    <row r="15" spans="2:9" ht="22.5" customHeight="1" x14ac:dyDescent="0.2">
      <c r="B15" s="881"/>
      <c r="C15" s="47"/>
      <c r="D15" s="47"/>
      <c r="E15" s="261"/>
      <c r="F15" s="261"/>
      <c r="G15" s="261"/>
      <c r="H15" s="261"/>
      <c r="I15" s="261"/>
    </row>
    <row r="16" spans="2:9" ht="22.5" customHeight="1" x14ac:dyDescent="0.2">
      <c r="B16" s="881"/>
      <c r="C16" s="47"/>
      <c r="D16" s="47"/>
      <c r="E16" s="261"/>
      <c r="F16" s="261"/>
      <c r="G16" s="261"/>
      <c r="H16" s="261"/>
      <c r="I16" s="261"/>
    </row>
    <row r="17" spans="2:9" ht="22.5" customHeight="1" x14ac:dyDescent="0.2">
      <c r="B17" s="882"/>
      <c r="C17" s="48"/>
      <c r="D17" s="48"/>
      <c r="E17" s="261"/>
      <c r="F17" s="261"/>
      <c r="G17" s="261"/>
      <c r="H17" s="261"/>
      <c r="I17" s="261"/>
    </row>
    <row r="18" spans="2:9" ht="22.5" customHeight="1" x14ac:dyDescent="0.2">
      <c r="B18" s="230"/>
      <c r="C18" s="230"/>
      <c r="D18" s="230"/>
      <c r="E18" s="230"/>
      <c r="F18" s="230"/>
      <c r="G18" s="230"/>
      <c r="H18" s="230"/>
      <c r="I18" s="230"/>
    </row>
  </sheetData>
  <mergeCells count="8">
    <mergeCell ref="I7:I8"/>
    <mergeCell ref="B10:B17"/>
    <mergeCell ref="B7:B8"/>
    <mergeCell ref="C7:C8"/>
    <mergeCell ref="D7:D8"/>
    <mergeCell ref="E7:F7"/>
    <mergeCell ref="G7:G8"/>
    <mergeCell ref="H7:H8"/>
  </mergeCells>
  <hyperlinks>
    <hyperlink ref="B2" location="Contents!A1" display="Back to contents page" xr:uid="{87247076-9008-4290-AF0E-CAD2381036C1}"/>
  </hyperlinks>
  <pageMargins left="0.7" right="0.7" top="0.75" bottom="0.75" header="0.3" footer="0.3"/>
  <pageSetup paperSize="9" orientation="portrait" horizontalDpi="144" verticalDpi="144"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B2FB-E281-4256-87C8-942DBA23EAFF}">
  <sheetPr codeName="Sheet44"/>
  <dimension ref="B1:I83"/>
  <sheetViews>
    <sheetView workbookViewId="0"/>
  </sheetViews>
  <sheetFormatPr baseColWidth="10" defaultColWidth="9.140625" defaultRowHeight="12.75" x14ac:dyDescent="0.2"/>
  <cols>
    <col min="1" max="1" width="2.85546875" style="29" customWidth="1"/>
    <col min="2" max="2" width="14.28515625" style="29" customWidth="1"/>
    <col min="3" max="3" width="17.140625" style="29" customWidth="1"/>
    <col min="4" max="9" width="14.28515625" style="29" customWidth="1"/>
    <col min="10" max="16384" width="9.140625" style="29"/>
  </cols>
  <sheetData>
    <row r="1" spans="2:9" ht="15" customHeight="1" x14ac:dyDescent="0.2">
      <c r="B1" s="230"/>
      <c r="C1" s="230"/>
      <c r="D1" s="230"/>
      <c r="E1" s="230"/>
      <c r="F1" s="230"/>
      <c r="G1" s="230"/>
      <c r="H1" s="230"/>
      <c r="I1" s="230"/>
    </row>
    <row r="2" spans="2:9" ht="15" customHeight="1" x14ac:dyDescent="0.2">
      <c r="B2" s="124" t="s">
        <v>146</v>
      </c>
      <c r="C2" s="230"/>
      <c r="D2" s="230"/>
      <c r="E2" s="230"/>
      <c r="F2" s="230"/>
      <c r="G2" s="230"/>
      <c r="H2" s="230"/>
      <c r="I2" s="230"/>
    </row>
    <row r="3" spans="2:9" ht="15" customHeight="1" x14ac:dyDescent="0.2">
      <c r="B3" s="230"/>
      <c r="C3" s="230"/>
      <c r="D3" s="230"/>
      <c r="E3" s="230"/>
      <c r="F3" s="230"/>
      <c r="G3" s="230"/>
      <c r="H3" s="230"/>
      <c r="I3" s="230"/>
    </row>
    <row r="4" spans="2:9" ht="18.75" customHeight="1" x14ac:dyDescent="0.35">
      <c r="B4" s="35" t="s">
        <v>71</v>
      </c>
      <c r="C4" s="230"/>
      <c r="D4" s="230"/>
      <c r="E4" s="230"/>
      <c r="F4" s="230"/>
      <c r="G4" s="230"/>
      <c r="H4" s="230"/>
      <c r="I4" s="230"/>
    </row>
    <row r="5" spans="2:9" ht="15" customHeight="1" x14ac:dyDescent="0.2">
      <c r="B5" s="230"/>
      <c r="C5" s="230"/>
      <c r="D5" s="230"/>
      <c r="E5" s="230"/>
      <c r="F5" s="230"/>
      <c r="G5" s="230"/>
      <c r="H5" s="230"/>
      <c r="I5" s="230"/>
    </row>
    <row r="6" spans="2:9" ht="15" customHeight="1" x14ac:dyDescent="0.2">
      <c r="B6" s="230"/>
      <c r="C6" s="230"/>
      <c r="D6" s="230"/>
      <c r="E6" s="230"/>
      <c r="F6" s="230"/>
      <c r="G6" s="230"/>
      <c r="H6" s="230"/>
      <c r="I6" s="230"/>
    </row>
    <row r="7" spans="2:9" ht="22.5" customHeight="1" x14ac:dyDescent="0.2">
      <c r="B7" s="49" t="s">
        <v>1240</v>
      </c>
      <c r="C7" s="243"/>
      <c r="D7" s="243"/>
      <c r="E7" s="243"/>
      <c r="F7" s="243"/>
      <c r="G7" s="243"/>
      <c r="H7" s="243"/>
      <c r="I7" s="243"/>
    </row>
    <row r="8" spans="2:9" ht="22.5" customHeight="1" x14ac:dyDescent="0.2">
      <c r="B8" s="887" t="s">
        <v>1241</v>
      </c>
      <c r="C8" s="887"/>
      <c r="D8" s="887"/>
      <c r="E8" s="887"/>
      <c r="F8" s="887"/>
      <c r="G8" s="887"/>
      <c r="H8" s="887"/>
      <c r="I8" s="887"/>
    </row>
    <row r="9" spans="2:9" ht="22.5" customHeight="1" x14ac:dyDescent="0.2">
      <c r="B9" s="883" t="s">
        <v>1242</v>
      </c>
      <c r="C9" s="883" t="s">
        <v>1243</v>
      </c>
      <c r="D9" s="21" t="s">
        <v>1244</v>
      </c>
      <c r="E9" s="21" t="s">
        <v>1245</v>
      </c>
      <c r="F9" s="215" t="s">
        <v>1099</v>
      </c>
      <c r="G9" s="215" t="s">
        <v>247</v>
      </c>
      <c r="H9" s="215" t="s">
        <v>1216</v>
      </c>
      <c r="I9" s="215" t="s">
        <v>1119</v>
      </c>
    </row>
    <row r="10" spans="2:9" ht="22.5" customHeight="1" x14ac:dyDescent="0.2">
      <c r="B10" s="884"/>
      <c r="C10" s="884"/>
      <c r="D10" s="298" t="s">
        <v>149</v>
      </c>
      <c r="E10" s="298" t="s">
        <v>150</v>
      </c>
      <c r="F10" s="298" t="s">
        <v>151</v>
      </c>
      <c r="G10" s="298" t="s">
        <v>253</v>
      </c>
      <c r="H10" s="298" t="s">
        <v>254</v>
      </c>
      <c r="I10" s="298" t="s">
        <v>255</v>
      </c>
    </row>
    <row r="11" spans="2:9" ht="22.5" customHeight="1" x14ac:dyDescent="0.2">
      <c r="B11" s="789" t="s">
        <v>1246</v>
      </c>
      <c r="C11" s="260" t="s">
        <v>1247</v>
      </c>
      <c r="D11" s="260"/>
      <c r="E11" s="260"/>
      <c r="F11" s="314">
        <v>0.5</v>
      </c>
      <c r="G11" s="260"/>
      <c r="H11" s="260"/>
      <c r="I11" s="260"/>
    </row>
    <row r="12" spans="2:9" ht="22.5" customHeight="1" x14ac:dyDescent="0.2">
      <c r="B12" s="789"/>
      <c r="C12" s="260" t="s">
        <v>1248</v>
      </c>
      <c r="D12" s="260"/>
      <c r="E12" s="260"/>
      <c r="F12" s="314">
        <v>0.7</v>
      </c>
      <c r="G12" s="260"/>
      <c r="H12" s="260"/>
      <c r="I12" s="260"/>
    </row>
    <row r="13" spans="2:9" ht="22.5" customHeight="1" x14ac:dyDescent="0.2">
      <c r="B13" s="789" t="s">
        <v>1249</v>
      </c>
      <c r="C13" s="260" t="s">
        <v>1247</v>
      </c>
      <c r="D13" s="260"/>
      <c r="E13" s="260"/>
      <c r="F13" s="314">
        <v>0.7</v>
      </c>
      <c r="G13" s="260"/>
      <c r="H13" s="260"/>
      <c r="I13" s="260"/>
    </row>
    <row r="14" spans="2:9" ht="22.5" customHeight="1" x14ac:dyDescent="0.2">
      <c r="B14" s="789"/>
      <c r="C14" s="260" t="s">
        <v>1248</v>
      </c>
      <c r="D14" s="260"/>
      <c r="E14" s="260"/>
      <c r="F14" s="314">
        <v>0.9</v>
      </c>
      <c r="G14" s="260"/>
      <c r="H14" s="260"/>
      <c r="I14" s="260"/>
    </row>
    <row r="15" spans="2:9" ht="22.5" customHeight="1" x14ac:dyDescent="0.2">
      <c r="B15" s="789" t="s">
        <v>1250</v>
      </c>
      <c r="C15" s="260" t="s">
        <v>1247</v>
      </c>
      <c r="D15" s="260"/>
      <c r="E15" s="260"/>
      <c r="F15" s="314">
        <v>1.1499999999999999</v>
      </c>
      <c r="G15" s="260"/>
      <c r="H15" s="260"/>
      <c r="I15" s="260"/>
    </row>
    <row r="16" spans="2:9" ht="22.5" customHeight="1" x14ac:dyDescent="0.2">
      <c r="B16" s="789"/>
      <c r="C16" s="260" t="s">
        <v>1248</v>
      </c>
      <c r="D16" s="260"/>
      <c r="E16" s="260"/>
      <c r="F16" s="314">
        <v>1.1499999999999999</v>
      </c>
      <c r="G16" s="260"/>
      <c r="H16" s="260"/>
      <c r="I16" s="260"/>
    </row>
    <row r="17" spans="2:9" ht="22.5" customHeight="1" x14ac:dyDescent="0.2">
      <c r="B17" s="789" t="s">
        <v>1251</v>
      </c>
      <c r="C17" s="260" t="s">
        <v>1247</v>
      </c>
      <c r="D17" s="260"/>
      <c r="E17" s="260"/>
      <c r="F17" s="314">
        <v>2.5</v>
      </c>
      <c r="G17" s="260"/>
      <c r="H17" s="260"/>
      <c r="I17" s="260"/>
    </row>
    <row r="18" spans="2:9" ht="22.5" customHeight="1" x14ac:dyDescent="0.2">
      <c r="B18" s="789"/>
      <c r="C18" s="260" t="s">
        <v>1248</v>
      </c>
      <c r="D18" s="260"/>
      <c r="E18" s="260"/>
      <c r="F18" s="314">
        <v>2.5</v>
      </c>
      <c r="G18" s="260"/>
      <c r="H18" s="260"/>
      <c r="I18" s="260"/>
    </row>
    <row r="19" spans="2:9" ht="22.5" customHeight="1" x14ac:dyDescent="0.2">
      <c r="B19" s="789" t="s">
        <v>1252</v>
      </c>
      <c r="C19" s="260" t="s">
        <v>1247</v>
      </c>
      <c r="D19" s="260"/>
      <c r="E19" s="260"/>
      <c r="F19" s="315" t="s">
        <v>1253</v>
      </c>
      <c r="G19" s="260"/>
      <c r="H19" s="260"/>
      <c r="I19" s="260"/>
    </row>
    <row r="20" spans="2:9" ht="22.5" customHeight="1" x14ac:dyDescent="0.2">
      <c r="B20" s="789"/>
      <c r="C20" s="260" t="s">
        <v>1248</v>
      </c>
      <c r="D20" s="260"/>
      <c r="E20" s="260"/>
      <c r="F20" s="315" t="s">
        <v>1253</v>
      </c>
      <c r="G20" s="260"/>
      <c r="H20" s="260"/>
      <c r="I20" s="260"/>
    </row>
    <row r="21" spans="2:9" ht="22.5" customHeight="1" x14ac:dyDescent="0.2">
      <c r="B21" s="789" t="s">
        <v>185</v>
      </c>
      <c r="C21" s="260" t="s">
        <v>1247</v>
      </c>
      <c r="D21" s="260"/>
      <c r="E21" s="260"/>
      <c r="F21" s="260"/>
      <c r="G21" s="260"/>
      <c r="H21" s="260"/>
      <c r="I21" s="260"/>
    </row>
    <row r="22" spans="2:9" ht="22.5" customHeight="1" x14ac:dyDescent="0.2">
      <c r="B22" s="789"/>
      <c r="C22" s="260" t="s">
        <v>1248</v>
      </c>
      <c r="D22" s="260"/>
      <c r="E22" s="260"/>
      <c r="F22" s="260"/>
      <c r="G22" s="260"/>
      <c r="H22" s="260"/>
      <c r="I22" s="260"/>
    </row>
    <row r="23" spans="2:9" ht="22.5" customHeight="1" x14ac:dyDescent="0.2">
      <c r="B23" s="243"/>
      <c r="C23" s="243"/>
      <c r="D23" s="243"/>
      <c r="E23" s="243"/>
      <c r="F23" s="243"/>
      <c r="G23" s="243"/>
      <c r="H23" s="243"/>
      <c r="I23" s="243"/>
    </row>
    <row r="24" spans="2:9" ht="22.5" customHeight="1" x14ac:dyDescent="0.2">
      <c r="B24" s="49" t="s">
        <v>1254</v>
      </c>
      <c r="C24" s="243"/>
      <c r="D24" s="243"/>
      <c r="E24" s="243"/>
      <c r="F24" s="243"/>
      <c r="G24" s="243"/>
      <c r="H24" s="243"/>
      <c r="I24" s="243"/>
    </row>
    <row r="25" spans="2:9" ht="22.5" customHeight="1" x14ac:dyDescent="0.2">
      <c r="B25" s="887" t="s">
        <v>1255</v>
      </c>
      <c r="C25" s="887"/>
      <c r="D25" s="887"/>
      <c r="E25" s="887"/>
      <c r="F25" s="887"/>
      <c r="G25" s="887"/>
      <c r="H25" s="887"/>
      <c r="I25" s="887"/>
    </row>
    <row r="26" spans="2:9" ht="22.5" customHeight="1" x14ac:dyDescent="0.2">
      <c r="B26" s="883" t="s">
        <v>1242</v>
      </c>
      <c r="C26" s="883" t="s">
        <v>1243</v>
      </c>
      <c r="D26" s="21" t="s">
        <v>1244</v>
      </c>
      <c r="E26" s="21" t="s">
        <v>1245</v>
      </c>
      <c r="F26" s="215" t="s">
        <v>1099</v>
      </c>
      <c r="G26" s="215" t="s">
        <v>247</v>
      </c>
      <c r="H26" s="215" t="s">
        <v>1216</v>
      </c>
      <c r="I26" s="215" t="s">
        <v>1119</v>
      </c>
    </row>
    <row r="27" spans="2:9" ht="22.5" customHeight="1" x14ac:dyDescent="0.2">
      <c r="B27" s="884"/>
      <c r="C27" s="884"/>
      <c r="D27" s="298" t="s">
        <v>149</v>
      </c>
      <c r="E27" s="298" t="s">
        <v>150</v>
      </c>
      <c r="F27" s="298" t="s">
        <v>151</v>
      </c>
      <c r="G27" s="298" t="s">
        <v>253</v>
      </c>
      <c r="H27" s="298" t="s">
        <v>254</v>
      </c>
      <c r="I27" s="298" t="s">
        <v>255</v>
      </c>
    </row>
    <row r="28" spans="2:9" ht="22.5" customHeight="1" x14ac:dyDescent="0.2">
      <c r="B28" s="789" t="s">
        <v>1246</v>
      </c>
      <c r="C28" s="260" t="s">
        <v>1247</v>
      </c>
      <c r="D28" s="260"/>
      <c r="E28" s="260"/>
      <c r="F28" s="314">
        <v>0.5</v>
      </c>
      <c r="G28" s="260"/>
      <c r="H28" s="260"/>
      <c r="I28" s="260"/>
    </row>
    <row r="29" spans="2:9" ht="22.5" customHeight="1" x14ac:dyDescent="0.2">
      <c r="B29" s="789"/>
      <c r="C29" s="260" t="s">
        <v>1248</v>
      </c>
      <c r="D29" s="260"/>
      <c r="E29" s="260"/>
      <c r="F29" s="314">
        <v>0.7</v>
      </c>
      <c r="G29" s="260"/>
      <c r="H29" s="260"/>
      <c r="I29" s="260"/>
    </row>
    <row r="30" spans="2:9" ht="22.5" customHeight="1" x14ac:dyDescent="0.2">
      <c r="B30" s="789" t="s">
        <v>1249</v>
      </c>
      <c r="C30" s="260" t="s">
        <v>1247</v>
      </c>
      <c r="D30" s="260"/>
      <c r="E30" s="260"/>
      <c r="F30" s="314">
        <v>0.7</v>
      </c>
      <c r="G30" s="260"/>
      <c r="H30" s="260"/>
      <c r="I30" s="260"/>
    </row>
    <row r="31" spans="2:9" ht="22.5" customHeight="1" x14ac:dyDescent="0.2">
      <c r="B31" s="789"/>
      <c r="C31" s="260" t="s">
        <v>1248</v>
      </c>
      <c r="D31" s="260"/>
      <c r="E31" s="260"/>
      <c r="F31" s="314">
        <v>0.9</v>
      </c>
      <c r="G31" s="260"/>
      <c r="H31" s="260"/>
      <c r="I31" s="260"/>
    </row>
    <row r="32" spans="2:9" ht="22.5" customHeight="1" x14ac:dyDescent="0.2">
      <c r="B32" s="789" t="s">
        <v>1250</v>
      </c>
      <c r="C32" s="260" t="s">
        <v>1247</v>
      </c>
      <c r="D32" s="260"/>
      <c r="E32" s="260"/>
      <c r="F32" s="314">
        <v>1.1499999999999999</v>
      </c>
      <c r="G32" s="260"/>
      <c r="H32" s="260"/>
      <c r="I32" s="260"/>
    </row>
    <row r="33" spans="2:9" ht="22.5" customHeight="1" x14ac:dyDescent="0.2">
      <c r="B33" s="789"/>
      <c r="C33" s="260" t="s">
        <v>1248</v>
      </c>
      <c r="D33" s="260"/>
      <c r="E33" s="260"/>
      <c r="F33" s="314">
        <v>1.1499999999999999</v>
      </c>
      <c r="G33" s="260"/>
      <c r="H33" s="260"/>
      <c r="I33" s="260"/>
    </row>
    <row r="34" spans="2:9" ht="22.5" customHeight="1" x14ac:dyDescent="0.2">
      <c r="B34" s="789" t="s">
        <v>1251</v>
      </c>
      <c r="C34" s="260" t="s">
        <v>1247</v>
      </c>
      <c r="D34" s="260"/>
      <c r="E34" s="260"/>
      <c r="F34" s="314">
        <v>2.5</v>
      </c>
      <c r="G34" s="260"/>
      <c r="H34" s="260"/>
      <c r="I34" s="260"/>
    </row>
    <row r="35" spans="2:9" ht="22.5" customHeight="1" x14ac:dyDescent="0.2">
      <c r="B35" s="789"/>
      <c r="C35" s="260" t="s">
        <v>1248</v>
      </c>
      <c r="D35" s="260"/>
      <c r="E35" s="260"/>
      <c r="F35" s="314">
        <v>2.5</v>
      </c>
      <c r="G35" s="260"/>
      <c r="H35" s="260"/>
      <c r="I35" s="260"/>
    </row>
    <row r="36" spans="2:9" ht="22.5" customHeight="1" x14ac:dyDescent="0.2">
      <c r="B36" s="789" t="s">
        <v>1252</v>
      </c>
      <c r="C36" s="260" t="s">
        <v>1247</v>
      </c>
      <c r="D36" s="260"/>
      <c r="E36" s="260"/>
      <c r="F36" s="315" t="s">
        <v>1253</v>
      </c>
      <c r="G36" s="260"/>
      <c r="H36" s="260"/>
      <c r="I36" s="260"/>
    </row>
    <row r="37" spans="2:9" ht="22.5" customHeight="1" x14ac:dyDescent="0.2">
      <c r="B37" s="789"/>
      <c r="C37" s="260" t="s">
        <v>1248</v>
      </c>
      <c r="D37" s="260"/>
      <c r="E37" s="260"/>
      <c r="F37" s="315" t="s">
        <v>1253</v>
      </c>
      <c r="G37" s="260"/>
      <c r="H37" s="260"/>
      <c r="I37" s="260"/>
    </row>
    <row r="38" spans="2:9" ht="22.5" customHeight="1" x14ac:dyDescent="0.2">
      <c r="B38" s="789" t="s">
        <v>185</v>
      </c>
      <c r="C38" s="260" t="s">
        <v>1247</v>
      </c>
      <c r="D38" s="260"/>
      <c r="E38" s="260"/>
      <c r="F38" s="260"/>
      <c r="G38" s="260"/>
      <c r="H38" s="260"/>
      <c r="I38" s="260"/>
    </row>
    <row r="39" spans="2:9" ht="22.5" customHeight="1" x14ac:dyDescent="0.2">
      <c r="B39" s="789"/>
      <c r="C39" s="260" t="s">
        <v>1248</v>
      </c>
      <c r="D39" s="260"/>
      <c r="E39" s="260"/>
      <c r="F39" s="260"/>
      <c r="G39" s="260"/>
      <c r="H39" s="260"/>
      <c r="I39" s="260"/>
    </row>
    <row r="40" spans="2:9" ht="22.5" customHeight="1" x14ac:dyDescent="0.2">
      <c r="B40" s="243"/>
      <c r="C40" s="243"/>
      <c r="D40" s="243"/>
      <c r="E40" s="243"/>
      <c r="F40" s="243"/>
      <c r="G40" s="243"/>
      <c r="H40" s="243"/>
      <c r="I40" s="243"/>
    </row>
    <row r="41" spans="2:9" ht="22.5" customHeight="1" x14ac:dyDescent="0.2">
      <c r="B41" s="49" t="s">
        <v>1256</v>
      </c>
      <c r="C41" s="243"/>
      <c r="D41" s="243"/>
      <c r="E41" s="243"/>
      <c r="F41" s="243"/>
      <c r="G41" s="243"/>
      <c r="H41" s="243"/>
      <c r="I41" s="243"/>
    </row>
    <row r="42" spans="2:9" ht="22.5" customHeight="1" x14ac:dyDescent="0.2">
      <c r="B42" s="887" t="s">
        <v>1257</v>
      </c>
      <c r="C42" s="887"/>
      <c r="D42" s="887"/>
      <c r="E42" s="887"/>
      <c r="F42" s="887"/>
      <c r="G42" s="887"/>
      <c r="H42" s="887"/>
      <c r="I42" s="887"/>
    </row>
    <row r="43" spans="2:9" ht="22.5" customHeight="1" x14ac:dyDescent="0.2">
      <c r="B43" s="888" t="s">
        <v>1242</v>
      </c>
      <c r="C43" s="888" t="s">
        <v>1243</v>
      </c>
      <c r="D43" s="50" t="s">
        <v>1244</v>
      </c>
      <c r="E43" s="50" t="s">
        <v>1245</v>
      </c>
      <c r="F43" s="51" t="s">
        <v>1099</v>
      </c>
      <c r="G43" s="51" t="s">
        <v>247</v>
      </c>
      <c r="H43" s="51" t="s">
        <v>1216</v>
      </c>
      <c r="I43" s="51" t="s">
        <v>1119</v>
      </c>
    </row>
    <row r="44" spans="2:9" ht="22.5" customHeight="1" x14ac:dyDescent="0.2">
      <c r="B44" s="889"/>
      <c r="C44" s="889"/>
      <c r="D44" s="315" t="s">
        <v>149</v>
      </c>
      <c r="E44" s="315" t="s">
        <v>150</v>
      </c>
      <c r="F44" s="315" t="s">
        <v>151</v>
      </c>
      <c r="G44" s="315" t="s">
        <v>253</v>
      </c>
      <c r="H44" s="315" t="s">
        <v>254</v>
      </c>
      <c r="I44" s="315" t="s">
        <v>255</v>
      </c>
    </row>
    <row r="45" spans="2:9" ht="22.5" customHeight="1" x14ac:dyDescent="0.2">
      <c r="B45" s="789" t="s">
        <v>1246</v>
      </c>
      <c r="C45" s="260" t="s">
        <v>1247</v>
      </c>
      <c r="D45" s="260"/>
      <c r="E45" s="260"/>
      <c r="F45" s="314">
        <v>0.5</v>
      </c>
      <c r="G45" s="260"/>
      <c r="H45" s="260"/>
      <c r="I45" s="260"/>
    </row>
    <row r="46" spans="2:9" ht="22.5" customHeight="1" x14ac:dyDescent="0.2">
      <c r="B46" s="789"/>
      <c r="C46" s="260" t="s">
        <v>1248</v>
      </c>
      <c r="D46" s="260"/>
      <c r="E46" s="260"/>
      <c r="F46" s="314">
        <v>0.7</v>
      </c>
      <c r="G46" s="260"/>
      <c r="H46" s="260"/>
      <c r="I46" s="260"/>
    </row>
    <row r="47" spans="2:9" ht="22.5" customHeight="1" x14ac:dyDescent="0.2">
      <c r="B47" s="789" t="s">
        <v>1249</v>
      </c>
      <c r="C47" s="260" t="s">
        <v>1247</v>
      </c>
      <c r="D47" s="260"/>
      <c r="E47" s="260"/>
      <c r="F47" s="314">
        <v>0.7</v>
      </c>
      <c r="G47" s="260"/>
      <c r="H47" s="260"/>
      <c r="I47" s="260"/>
    </row>
    <row r="48" spans="2:9" ht="22.5" customHeight="1" x14ac:dyDescent="0.2">
      <c r="B48" s="789"/>
      <c r="C48" s="260" t="s">
        <v>1248</v>
      </c>
      <c r="D48" s="260"/>
      <c r="E48" s="260"/>
      <c r="F48" s="314">
        <v>0.9</v>
      </c>
      <c r="G48" s="260"/>
      <c r="H48" s="260"/>
      <c r="I48" s="260"/>
    </row>
    <row r="49" spans="2:9" ht="22.5" customHeight="1" x14ac:dyDescent="0.2">
      <c r="B49" s="789" t="s">
        <v>1250</v>
      </c>
      <c r="C49" s="260" t="s">
        <v>1247</v>
      </c>
      <c r="D49" s="260"/>
      <c r="E49" s="260"/>
      <c r="F49" s="314">
        <v>1.1499999999999999</v>
      </c>
      <c r="G49" s="260"/>
      <c r="H49" s="260"/>
      <c r="I49" s="260"/>
    </row>
    <row r="50" spans="2:9" ht="22.5" customHeight="1" x14ac:dyDescent="0.2">
      <c r="B50" s="789"/>
      <c r="C50" s="260" t="s">
        <v>1248</v>
      </c>
      <c r="D50" s="260"/>
      <c r="E50" s="260"/>
      <c r="F50" s="314">
        <v>1.1499999999999999</v>
      </c>
      <c r="G50" s="260"/>
      <c r="H50" s="260"/>
      <c r="I50" s="260"/>
    </row>
    <row r="51" spans="2:9" ht="22.5" customHeight="1" x14ac:dyDescent="0.2">
      <c r="B51" s="789" t="s">
        <v>1251</v>
      </c>
      <c r="C51" s="260" t="s">
        <v>1247</v>
      </c>
      <c r="D51" s="260"/>
      <c r="E51" s="260"/>
      <c r="F51" s="314">
        <v>2.5</v>
      </c>
      <c r="G51" s="260"/>
      <c r="H51" s="260"/>
      <c r="I51" s="260"/>
    </row>
    <row r="52" spans="2:9" ht="22.5" customHeight="1" x14ac:dyDescent="0.2">
      <c r="B52" s="789"/>
      <c r="C52" s="260" t="s">
        <v>1248</v>
      </c>
      <c r="D52" s="260"/>
      <c r="E52" s="260"/>
      <c r="F52" s="314">
        <v>2.5</v>
      </c>
      <c r="G52" s="260"/>
      <c r="H52" s="260"/>
      <c r="I52" s="260"/>
    </row>
    <row r="53" spans="2:9" ht="22.5" customHeight="1" x14ac:dyDescent="0.2">
      <c r="B53" s="789" t="s">
        <v>1252</v>
      </c>
      <c r="C53" s="260" t="s">
        <v>1247</v>
      </c>
      <c r="D53" s="260"/>
      <c r="E53" s="260"/>
      <c r="F53" s="315" t="s">
        <v>1253</v>
      </c>
      <c r="G53" s="260"/>
      <c r="H53" s="260"/>
      <c r="I53" s="260"/>
    </row>
    <row r="54" spans="2:9" ht="22.5" customHeight="1" x14ac:dyDescent="0.2">
      <c r="B54" s="789"/>
      <c r="C54" s="260" t="s">
        <v>1248</v>
      </c>
      <c r="D54" s="260"/>
      <c r="E54" s="260"/>
      <c r="F54" s="315" t="s">
        <v>1253</v>
      </c>
      <c r="G54" s="260"/>
      <c r="H54" s="260"/>
      <c r="I54" s="260"/>
    </row>
    <row r="55" spans="2:9" ht="22.5" customHeight="1" x14ac:dyDescent="0.2">
      <c r="B55" s="789" t="s">
        <v>185</v>
      </c>
      <c r="C55" s="260" t="s">
        <v>1247</v>
      </c>
      <c r="D55" s="260"/>
      <c r="E55" s="260"/>
      <c r="F55" s="260"/>
      <c r="G55" s="260"/>
      <c r="H55" s="260"/>
      <c r="I55" s="260"/>
    </row>
    <row r="56" spans="2:9" ht="22.5" customHeight="1" x14ac:dyDescent="0.2">
      <c r="B56" s="789"/>
      <c r="C56" s="260" t="s">
        <v>1248</v>
      </c>
      <c r="D56" s="260"/>
      <c r="E56" s="260"/>
      <c r="F56" s="260"/>
      <c r="G56" s="260"/>
      <c r="H56" s="260"/>
      <c r="I56" s="260"/>
    </row>
    <row r="57" spans="2:9" ht="22.5" customHeight="1" x14ac:dyDescent="0.2">
      <c r="B57" s="243"/>
      <c r="C57" s="243"/>
      <c r="D57" s="243"/>
      <c r="E57" s="243"/>
      <c r="F57" s="243"/>
      <c r="G57" s="243"/>
      <c r="H57" s="243"/>
      <c r="I57" s="243"/>
    </row>
    <row r="58" spans="2:9" ht="22.5" customHeight="1" x14ac:dyDescent="0.2">
      <c r="B58" s="49" t="s">
        <v>1258</v>
      </c>
      <c r="C58" s="243"/>
      <c r="D58" s="243"/>
      <c r="E58" s="243"/>
      <c r="F58" s="243"/>
      <c r="G58" s="243"/>
      <c r="H58" s="243"/>
      <c r="I58" s="243"/>
    </row>
    <row r="59" spans="2:9" ht="22.5" customHeight="1" x14ac:dyDescent="0.2">
      <c r="B59" s="887" t="s">
        <v>1259</v>
      </c>
      <c r="C59" s="887"/>
      <c r="D59" s="887"/>
      <c r="E59" s="887"/>
      <c r="F59" s="887"/>
      <c r="G59" s="887"/>
      <c r="H59" s="887"/>
      <c r="I59" s="887"/>
    </row>
    <row r="60" spans="2:9" ht="22.5" customHeight="1" x14ac:dyDescent="0.2">
      <c r="B60" s="888" t="s">
        <v>1242</v>
      </c>
      <c r="C60" s="888" t="s">
        <v>1243</v>
      </c>
      <c r="D60" s="50" t="s">
        <v>1244</v>
      </c>
      <c r="E60" s="50" t="s">
        <v>1245</v>
      </c>
      <c r="F60" s="51" t="s">
        <v>1099</v>
      </c>
      <c r="G60" s="51" t="s">
        <v>247</v>
      </c>
      <c r="H60" s="51" t="s">
        <v>1216</v>
      </c>
      <c r="I60" s="51" t="s">
        <v>1119</v>
      </c>
    </row>
    <row r="61" spans="2:9" ht="22.5" customHeight="1" x14ac:dyDescent="0.2">
      <c r="B61" s="889"/>
      <c r="C61" s="889"/>
      <c r="D61" s="315" t="s">
        <v>149</v>
      </c>
      <c r="E61" s="315" t="s">
        <v>150</v>
      </c>
      <c r="F61" s="315" t="s">
        <v>151</v>
      </c>
      <c r="G61" s="315" t="s">
        <v>253</v>
      </c>
      <c r="H61" s="315" t="s">
        <v>254</v>
      </c>
      <c r="I61" s="315" t="s">
        <v>255</v>
      </c>
    </row>
    <row r="62" spans="2:9" ht="22.5" customHeight="1" x14ac:dyDescent="0.2">
      <c r="B62" s="789" t="s">
        <v>1246</v>
      </c>
      <c r="C62" s="260" t="s">
        <v>1247</v>
      </c>
      <c r="D62" s="260"/>
      <c r="E62" s="260"/>
      <c r="F62" s="314">
        <v>0.5</v>
      </c>
      <c r="G62" s="260"/>
      <c r="H62" s="260"/>
      <c r="I62" s="260"/>
    </row>
    <row r="63" spans="2:9" ht="22.5" customHeight="1" x14ac:dyDescent="0.2">
      <c r="B63" s="789"/>
      <c r="C63" s="260" t="s">
        <v>1248</v>
      </c>
      <c r="D63" s="260"/>
      <c r="E63" s="260"/>
      <c r="F63" s="314">
        <v>0.7</v>
      </c>
      <c r="G63" s="260"/>
      <c r="H63" s="260"/>
      <c r="I63" s="260"/>
    </row>
    <row r="64" spans="2:9" ht="22.5" customHeight="1" x14ac:dyDescent="0.2">
      <c r="B64" s="789" t="s">
        <v>1249</v>
      </c>
      <c r="C64" s="260" t="s">
        <v>1247</v>
      </c>
      <c r="D64" s="260"/>
      <c r="E64" s="260"/>
      <c r="F64" s="314">
        <v>0.7</v>
      </c>
      <c r="G64" s="260"/>
      <c r="H64" s="260"/>
      <c r="I64" s="260"/>
    </row>
    <row r="65" spans="2:9" ht="22.5" customHeight="1" x14ac:dyDescent="0.2">
      <c r="B65" s="789"/>
      <c r="C65" s="260" t="s">
        <v>1248</v>
      </c>
      <c r="D65" s="260"/>
      <c r="E65" s="260"/>
      <c r="F65" s="314">
        <v>0.9</v>
      </c>
      <c r="G65" s="260"/>
      <c r="H65" s="260"/>
      <c r="I65" s="260"/>
    </row>
    <row r="66" spans="2:9" ht="22.5" customHeight="1" x14ac:dyDescent="0.2">
      <c r="B66" s="789" t="s">
        <v>1250</v>
      </c>
      <c r="C66" s="260" t="s">
        <v>1247</v>
      </c>
      <c r="D66" s="260"/>
      <c r="E66" s="260"/>
      <c r="F66" s="314">
        <v>1.1499999999999999</v>
      </c>
      <c r="G66" s="260"/>
      <c r="H66" s="260"/>
      <c r="I66" s="260"/>
    </row>
    <row r="67" spans="2:9" ht="22.5" customHeight="1" x14ac:dyDescent="0.2">
      <c r="B67" s="789"/>
      <c r="C67" s="260" t="s">
        <v>1248</v>
      </c>
      <c r="D67" s="260"/>
      <c r="E67" s="260"/>
      <c r="F67" s="314">
        <v>1.1499999999999999</v>
      </c>
      <c r="G67" s="260"/>
      <c r="H67" s="260"/>
      <c r="I67" s="260"/>
    </row>
    <row r="68" spans="2:9" ht="22.5" customHeight="1" x14ac:dyDescent="0.2">
      <c r="B68" s="789" t="s">
        <v>1251</v>
      </c>
      <c r="C68" s="260" t="s">
        <v>1247</v>
      </c>
      <c r="D68" s="260"/>
      <c r="E68" s="260"/>
      <c r="F68" s="314">
        <v>2.5</v>
      </c>
      <c r="G68" s="260"/>
      <c r="H68" s="260"/>
      <c r="I68" s="260"/>
    </row>
    <row r="69" spans="2:9" ht="22.5" customHeight="1" x14ac:dyDescent="0.2">
      <c r="B69" s="789"/>
      <c r="C69" s="260" t="s">
        <v>1248</v>
      </c>
      <c r="D69" s="260"/>
      <c r="E69" s="260"/>
      <c r="F69" s="314">
        <v>2.5</v>
      </c>
      <c r="G69" s="260"/>
      <c r="H69" s="260"/>
      <c r="I69" s="260"/>
    </row>
    <row r="70" spans="2:9" ht="22.5" customHeight="1" x14ac:dyDescent="0.2">
      <c r="B70" s="789" t="s">
        <v>1252</v>
      </c>
      <c r="C70" s="260" t="s">
        <v>1247</v>
      </c>
      <c r="D70" s="260"/>
      <c r="E70" s="260"/>
      <c r="F70" s="315" t="s">
        <v>1253</v>
      </c>
      <c r="G70" s="260"/>
      <c r="H70" s="260"/>
      <c r="I70" s="260"/>
    </row>
    <row r="71" spans="2:9" ht="22.5" customHeight="1" x14ac:dyDescent="0.2">
      <c r="B71" s="789"/>
      <c r="C71" s="260" t="s">
        <v>1248</v>
      </c>
      <c r="D71" s="260"/>
      <c r="E71" s="260"/>
      <c r="F71" s="315" t="s">
        <v>1253</v>
      </c>
      <c r="G71" s="260"/>
      <c r="H71" s="260"/>
      <c r="I71" s="260"/>
    </row>
    <row r="72" spans="2:9" ht="22.5" customHeight="1" x14ac:dyDescent="0.2">
      <c r="B72" s="789" t="s">
        <v>185</v>
      </c>
      <c r="C72" s="260" t="s">
        <v>1247</v>
      </c>
      <c r="D72" s="260"/>
      <c r="E72" s="260"/>
      <c r="F72" s="260"/>
      <c r="G72" s="260"/>
      <c r="H72" s="260"/>
      <c r="I72" s="260"/>
    </row>
    <row r="73" spans="2:9" ht="22.5" customHeight="1" x14ac:dyDescent="0.2">
      <c r="B73" s="789"/>
      <c r="C73" s="260" t="s">
        <v>1248</v>
      </c>
      <c r="D73" s="260"/>
      <c r="E73" s="260"/>
      <c r="F73" s="260"/>
      <c r="G73" s="260"/>
      <c r="H73" s="260"/>
      <c r="I73" s="260"/>
    </row>
    <row r="74" spans="2:9" ht="22.5" customHeight="1" x14ac:dyDescent="0.2">
      <c r="B74" s="243"/>
      <c r="C74" s="243"/>
      <c r="D74" s="243"/>
      <c r="E74" s="243"/>
      <c r="F74" s="243"/>
      <c r="G74" s="243"/>
      <c r="H74" s="243"/>
      <c r="I74" s="243"/>
    </row>
    <row r="75" spans="2:9" ht="22.5" customHeight="1" x14ac:dyDescent="0.2">
      <c r="B75" s="49" t="s">
        <v>1260</v>
      </c>
      <c r="C75" s="243"/>
      <c r="D75" s="243"/>
      <c r="E75" s="243"/>
      <c r="F75" s="243"/>
      <c r="G75" s="243"/>
      <c r="H75" s="243"/>
      <c r="I75" s="243"/>
    </row>
    <row r="76" spans="2:9" ht="22.5" customHeight="1" x14ac:dyDescent="0.2">
      <c r="B76" s="890" t="s">
        <v>1261</v>
      </c>
      <c r="C76" s="890"/>
      <c r="D76" s="890"/>
      <c r="E76" s="890"/>
      <c r="F76" s="890"/>
      <c r="G76" s="890"/>
      <c r="H76" s="890"/>
      <c r="I76" s="243"/>
    </row>
    <row r="77" spans="2:9" ht="22.5" customHeight="1" x14ac:dyDescent="0.2">
      <c r="B77" s="888" t="s">
        <v>1262</v>
      </c>
      <c r="C77" s="21" t="s">
        <v>1244</v>
      </c>
      <c r="D77" s="21" t="s">
        <v>1245</v>
      </c>
      <c r="E77" s="215" t="s">
        <v>1099</v>
      </c>
      <c r="F77" s="215" t="s">
        <v>247</v>
      </c>
      <c r="G77" s="215" t="s">
        <v>1216</v>
      </c>
      <c r="H77" s="215" t="s">
        <v>1119</v>
      </c>
      <c r="I77" s="243"/>
    </row>
    <row r="78" spans="2:9" ht="22.5" customHeight="1" x14ac:dyDescent="0.2">
      <c r="B78" s="889"/>
      <c r="C78" s="315" t="s">
        <v>149</v>
      </c>
      <c r="D78" s="315" t="s">
        <v>150</v>
      </c>
      <c r="E78" s="315" t="s">
        <v>151</v>
      </c>
      <c r="F78" s="315" t="s">
        <v>253</v>
      </c>
      <c r="G78" s="315" t="s">
        <v>254</v>
      </c>
      <c r="H78" s="315" t="s">
        <v>255</v>
      </c>
      <c r="I78" s="243"/>
    </row>
    <row r="79" spans="2:9" ht="22.5" customHeight="1" x14ac:dyDescent="0.2">
      <c r="B79" s="260" t="s">
        <v>1263</v>
      </c>
      <c r="C79" s="260"/>
      <c r="D79" s="260"/>
      <c r="E79" s="314">
        <v>1.9</v>
      </c>
      <c r="F79" s="260"/>
      <c r="G79" s="260"/>
      <c r="H79" s="260"/>
      <c r="I79" s="243"/>
    </row>
    <row r="80" spans="2:9" ht="22.5" customHeight="1" x14ac:dyDescent="0.2">
      <c r="B80" s="260" t="s">
        <v>1264</v>
      </c>
      <c r="C80" s="260"/>
      <c r="D80" s="260"/>
      <c r="E80" s="314">
        <v>2.9</v>
      </c>
      <c r="F80" s="260"/>
      <c r="G80" s="260"/>
      <c r="H80" s="260"/>
      <c r="I80" s="243"/>
    </row>
    <row r="81" spans="2:9" ht="22.5" customHeight="1" x14ac:dyDescent="0.2">
      <c r="B81" s="260" t="s">
        <v>1265</v>
      </c>
      <c r="C81" s="260"/>
      <c r="D81" s="260"/>
      <c r="E81" s="314">
        <v>3.7</v>
      </c>
      <c r="F81" s="260"/>
      <c r="G81" s="260"/>
      <c r="H81" s="260"/>
      <c r="I81" s="243"/>
    </row>
    <row r="82" spans="2:9" ht="22.5" customHeight="1" x14ac:dyDescent="0.2">
      <c r="B82" s="260" t="s">
        <v>185</v>
      </c>
      <c r="C82" s="260"/>
      <c r="D82" s="260"/>
      <c r="E82" s="260"/>
      <c r="F82" s="260"/>
      <c r="G82" s="260"/>
      <c r="H82" s="260"/>
      <c r="I82" s="243"/>
    </row>
    <row r="83" spans="2:9" ht="22.5" customHeight="1" x14ac:dyDescent="0.2">
      <c r="B83" s="230"/>
      <c r="C83" s="230"/>
      <c r="D83" s="230"/>
      <c r="E83" s="230"/>
      <c r="F83" s="230"/>
      <c r="G83" s="230"/>
      <c r="H83" s="230"/>
      <c r="I83" s="230"/>
    </row>
  </sheetData>
  <mergeCells count="38">
    <mergeCell ref="B76:H76"/>
    <mergeCell ref="B77:B78"/>
    <mergeCell ref="B62:B63"/>
    <mergeCell ref="B64:B65"/>
    <mergeCell ref="B66:B67"/>
    <mergeCell ref="B68:B69"/>
    <mergeCell ref="B70:B71"/>
    <mergeCell ref="B72:B73"/>
    <mergeCell ref="B51:B52"/>
    <mergeCell ref="B53:B54"/>
    <mergeCell ref="B55:B56"/>
    <mergeCell ref="B59:I59"/>
    <mergeCell ref="B60:B61"/>
    <mergeCell ref="C60:C61"/>
    <mergeCell ref="B49:B50"/>
    <mergeCell ref="B30:B31"/>
    <mergeCell ref="B32:B33"/>
    <mergeCell ref="B34:B35"/>
    <mergeCell ref="B36:B37"/>
    <mergeCell ref="B38:B39"/>
    <mergeCell ref="B42:I42"/>
    <mergeCell ref="B43:B44"/>
    <mergeCell ref="C43:C44"/>
    <mergeCell ref="B45:B46"/>
    <mergeCell ref="B47:B48"/>
    <mergeCell ref="B17:B18"/>
    <mergeCell ref="B19:B20"/>
    <mergeCell ref="B21:B22"/>
    <mergeCell ref="B28:B29"/>
    <mergeCell ref="B25:I25"/>
    <mergeCell ref="B26:B27"/>
    <mergeCell ref="C26:C27"/>
    <mergeCell ref="B15:B16"/>
    <mergeCell ref="B8:I8"/>
    <mergeCell ref="B9:B10"/>
    <mergeCell ref="C9:C10"/>
    <mergeCell ref="B11:B12"/>
    <mergeCell ref="B13:B14"/>
  </mergeCells>
  <hyperlinks>
    <hyperlink ref="B2" location="Contents!A1" display="Back to contents page" xr:uid="{214FFAAF-59AE-4EA7-8679-E059FA5ABB8D}"/>
  </hyperlinks>
  <pageMargins left="0.7" right="0.7" top="0.75" bottom="0.75" header="0.3" footer="0.3"/>
  <pageSetup paperSize="9" orientation="portrait" horizontalDpi="144" verticalDpi="144"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D2C2C-EB3C-4EF4-B949-D531881CC8E5}">
  <sheetPr codeName="Sheet45"/>
  <dimension ref="A1:J25"/>
  <sheetViews>
    <sheetView showGridLines="0" showRowColHeaders="0" zoomScale="80" zoomScaleNormal="80" workbookViewId="0"/>
  </sheetViews>
  <sheetFormatPr baseColWidth="10" defaultColWidth="9.140625" defaultRowHeight="15" x14ac:dyDescent="0.25"/>
  <cols>
    <col min="1" max="1" width="2.85546875" style="635" customWidth="1"/>
    <col min="2" max="2" width="9.140625" style="635"/>
    <col min="3" max="3" width="49.85546875" style="635" bestFit="1" customWidth="1"/>
    <col min="4" max="10" width="15.7109375" style="635" customWidth="1"/>
    <col min="11" max="16384" width="9.140625" style="635"/>
  </cols>
  <sheetData>
    <row r="1" spans="1:10" x14ac:dyDescent="0.25">
      <c r="A1" s="634"/>
      <c r="B1" s="332"/>
      <c r="C1" s="634"/>
      <c r="D1" s="634"/>
      <c r="E1" s="634"/>
      <c r="F1" s="634"/>
      <c r="G1" s="634"/>
      <c r="H1" s="634"/>
      <c r="I1" s="634"/>
      <c r="J1" s="634"/>
    </row>
    <row r="2" spans="1:10" x14ac:dyDescent="0.25">
      <c r="A2" s="634"/>
      <c r="B2" s="200" t="s">
        <v>146</v>
      </c>
      <c r="C2" s="634"/>
      <c r="D2" s="634"/>
      <c r="E2" s="634"/>
      <c r="F2" s="634"/>
      <c r="G2" s="634"/>
      <c r="H2" s="634"/>
      <c r="I2" s="634"/>
      <c r="J2" s="634"/>
    </row>
    <row r="3" spans="1:10" x14ac:dyDescent="0.25">
      <c r="A3" s="634"/>
      <c r="B3" s="634"/>
      <c r="C3" s="634"/>
      <c r="D3" s="634"/>
      <c r="E3" s="634"/>
      <c r="F3" s="634"/>
      <c r="G3" s="634"/>
      <c r="H3" s="634"/>
      <c r="I3" s="634"/>
      <c r="J3" s="634"/>
    </row>
    <row r="4" spans="1:10" ht="18.75" customHeight="1" x14ac:dyDescent="0.35">
      <c r="A4" s="634"/>
      <c r="B4" s="4" t="s">
        <v>73</v>
      </c>
      <c r="C4" s="634"/>
      <c r="D4" s="634"/>
      <c r="E4" s="634"/>
      <c r="F4" s="634"/>
      <c r="G4" s="634"/>
      <c r="H4" s="634"/>
      <c r="I4" s="634"/>
      <c r="J4" s="634"/>
    </row>
    <row r="5" spans="1:10" x14ac:dyDescent="0.25">
      <c r="A5" s="634"/>
      <c r="B5" s="634"/>
      <c r="C5" s="634"/>
      <c r="D5" s="634"/>
      <c r="E5" s="634"/>
      <c r="F5" s="634"/>
      <c r="G5" s="634"/>
      <c r="H5" s="634"/>
      <c r="I5" s="634"/>
      <c r="J5" s="634"/>
    </row>
    <row r="6" spans="1:10" x14ac:dyDescent="0.25">
      <c r="A6" s="634"/>
      <c r="B6" s="636"/>
      <c r="C6" s="636"/>
      <c r="D6" s="637" t="s">
        <v>149</v>
      </c>
      <c r="E6" s="637" t="s">
        <v>150</v>
      </c>
      <c r="F6" s="637" t="s">
        <v>151</v>
      </c>
      <c r="G6" s="637" t="s">
        <v>253</v>
      </c>
      <c r="H6" s="637" t="s">
        <v>254</v>
      </c>
      <c r="I6" s="637" t="s">
        <v>255</v>
      </c>
      <c r="J6" s="637" t="s">
        <v>256</v>
      </c>
    </row>
    <row r="7" spans="1:10" ht="45" customHeight="1" x14ac:dyDescent="0.25">
      <c r="A7" s="634"/>
      <c r="B7" s="636"/>
      <c r="C7" s="636"/>
      <c r="D7" s="638" t="s">
        <v>1266</v>
      </c>
      <c r="E7" s="638" t="s">
        <v>1267</v>
      </c>
      <c r="F7" s="638" t="s">
        <v>1268</v>
      </c>
      <c r="G7" s="638" t="s">
        <v>1269</v>
      </c>
      <c r="H7" s="638" t="s">
        <v>1270</v>
      </c>
      <c r="I7" s="638" t="s">
        <v>1271</v>
      </c>
      <c r="J7" s="638" t="s">
        <v>1091</v>
      </c>
    </row>
    <row r="8" spans="1:10" ht="22.5" customHeight="1" x14ac:dyDescent="0.25">
      <c r="A8" s="634"/>
      <c r="B8" s="637">
        <v>1</v>
      </c>
      <c r="C8" s="639" t="s">
        <v>1272</v>
      </c>
      <c r="D8" s="640"/>
      <c r="E8" s="641">
        <v>1139.1828530099979</v>
      </c>
      <c r="F8" s="641">
        <v>501.29419999999999</v>
      </c>
      <c r="G8" s="640"/>
      <c r="H8" s="640"/>
      <c r="I8" s="641">
        <v>1038.751702118436</v>
      </c>
      <c r="J8" s="641">
        <v>764.12329807446099</v>
      </c>
    </row>
    <row r="9" spans="1:10" ht="22.5" customHeight="1" x14ac:dyDescent="0.25">
      <c r="A9" s="634"/>
      <c r="B9" s="637">
        <v>2</v>
      </c>
      <c r="C9" s="639" t="s">
        <v>1273</v>
      </c>
      <c r="D9" s="639"/>
      <c r="E9" s="640"/>
      <c r="F9" s="640"/>
      <c r="G9" s="640"/>
      <c r="H9" s="640"/>
      <c r="I9" s="639"/>
      <c r="J9" s="639"/>
    </row>
    <row r="10" spans="1:10" ht="22.5" customHeight="1" x14ac:dyDescent="0.25">
      <c r="A10" s="634"/>
      <c r="B10" s="637">
        <v>3</v>
      </c>
      <c r="C10" s="639" t="s">
        <v>61</v>
      </c>
      <c r="D10" s="640"/>
      <c r="E10" s="639"/>
      <c r="F10" s="640"/>
      <c r="G10" s="640"/>
      <c r="H10" s="639"/>
      <c r="I10" s="639"/>
      <c r="J10" s="639"/>
    </row>
    <row r="11" spans="1:10" ht="22.5" customHeight="1" x14ac:dyDescent="0.25">
      <c r="A11" s="634"/>
      <c r="B11" s="637">
        <v>4</v>
      </c>
      <c r="C11" s="639" t="s">
        <v>1274</v>
      </c>
      <c r="D11" s="640"/>
      <c r="E11" s="640"/>
      <c r="F11" s="640"/>
      <c r="G11" s="639"/>
      <c r="H11" s="639"/>
      <c r="I11" s="639"/>
      <c r="J11" s="639"/>
    </row>
    <row r="12" spans="1:10" ht="22.5" customHeight="1" x14ac:dyDescent="0.25">
      <c r="A12" s="634"/>
      <c r="B12" s="637">
        <v>5</v>
      </c>
      <c r="C12" s="639" t="s">
        <v>1275</v>
      </c>
      <c r="D12" s="640"/>
      <c r="E12" s="640"/>
      <c r="F12" s="640"/>
      <c r="G12" s="639"/>
      <c r="H12" s="639"/>
      <c r="I12" s="639"/>
      <c r="J12" s="639"/>
    </row>
    <row r="13" spans="1:10" ht="22.5" customHeight="1" x14ac:dyDescent="0.25">
      <c r="A13" s="634"/>
      <c r="B13" s="637">
        <v>6</v>
      </c>
      <c r="C13" s="639" t="s">
        <v>1276</v>
      </c>
      <c r="D13" s="640"/>
      <c r="E13" s="640"/>
      <c r="F13" s="640"/>
      <c r="G13" s="639"/>
      <c r="H13" s="639"/>
      <c r="I13" s="639"/>
      <c r="J13" s="639"/>
    </row>
    <row r="14" spans="1:10" ht="22.5" customHeight="1" x14ac:dyDescent="0.25">
      <c r="A14" s="634"/>
      <c r="B14" s="637">
        <v>7</v>
      </c>
      <c r="C14" s="639" t="s">
        <v>1277</v>
      </c>
      <c r="D14" s="640"/>
      <c r="E14" s="640"/>
      <c r="F14" s="640"/>
      <c r="G14" s="639"/>
      <c r="H14" s="639"/>
      <c r="I14" s="639"/>
      <c r="J14" s="639"/>
    </row>
    <row r="15" spans="1:10" ht="22.5" customHeight="1" x14ac:dyDescent="0.25">
      <c r="A15" s="634"/>
      <c r="B15" s="637">
        <v>8</v>
      </c>
      <c r="C15" s="639" t="s">
        <v>1278</v>
      </c>
      <c r="D15" s="640"/>
      <c r="E15" s="640"/>
      <c r="F15" s="640"/>
      <c r="G15" s="640"/>
      <c r="H15" s="640"/>
      <c r="I15" s="639"/>
      <c r="J15" s="639"/>
    </row>
    <row r="16" spans="1:10" ht="22.5" customHeight="1" x14ac:dyDescent="0.25">
      <c r="A16" s="634"/>
      <c r="B16" s="637">
        <v>9</v>
      </c>
      <c r="C16" s="639" t="s">
        <v>1279</v>
      </c>
      <c r="D16" s="640"/>
      <c r="E16" s="640"/>
      <c r="F16" s="640"/>
      <c r="G16" s="640"/>
      <c r="H16" s="640"/>
      <c r="I16" s="639"/>
      <c r="J16" s="639"/>
    </row>
    <row r="17" spans="1:10" ht="22.5" customHeight="1" x14ac:dyDescent="0.25">
      <c r="A17" s="634"/>
      <c r="B17" s="637">
        <v>10</v>
      </c>
      <c r="C17" s="639" t="s">
        <v>1280</v>
      </c>
      <c r="D17" s="640"/>
      <c r="E17" s="640"/>
      <c r="F17" s="640"/>
      <c r="G17" s="640"/>
      <c r="H17" s="640"/>
      <c r="I17" s="639"/>
      <c r="J17" s="639"/>
    </row>
    <row r="18" spans="1:10" ht="22.5" customHeight="1" x14ac:dyDescent="0.25">
      <c r="A18" s="634"/>
      <c r="B18" s="642">
        <v>11</v>
      </c>
      <c r="C18" s="643" t="s">
        <v>185</v>
      </c>
      <c r="D18" s="640"/>
      <c r="E18" s="640"/>
      <c r="F18" s="640"/>
      <c r="G18" s="640"/>
      <c r="H18" s="640"/>
      <c r="I18" s="640"/>
      <c r="J18" s="644">
        <f>SUM(J8)</f>
        <v>764.12329807446099</v>
      </c>
    </row>
    <row r="19" spans="1:10" ht="22.5" customHeight="1" x14ac:dyDescent="0.25">
      <c r="A19" s="634"/>
      <c r="B19" s="634"/>
      <c r="C19" s="634"/>
      <c r="D19" s="634"/>
      <c r="E19" s="634"/>
      <c r="F19" s="634"/>
      <c r="G19" s="634"/>
      <c r="H19" s="634"/>
      <c r="I19" s="634"/>
      <c r="J19" s="634"/>
    </row>
    <row r="20" spans="1:10" x14ac:dyDescent="0.25">
      <c r="A20" s="634"/>
      <c r="B20" s="634"/>
      <c r="C20" s="634"/>
      <c r="D20" s="634"/>
      <c r="E20" s="634"/>
      <c r="F20" s="634"/>
      <c r="G20" s="634"/>
      <c r="H20" s="634"/>
      <c r="I20" s="634"/>
      <c r="J20" s="634"/>
    </row>
    <row r="21" spans="1:10" x14ac:dyDescent="0.25">
      <c r="A21" s="634"/>
      <c r="B21" s="634"/>
      <c r="C21" s="634"/>
      <c r="D21" s="634"/>
      <c r="E21" s="634"/>
      <c r="F21" s="634"/>
      <c r="G21" s="634"/>
      <c r="H21" s="634"/>
      <c r="I21" s="634"/>
      <c r="J21" s="634"/>
    </row>
    <row r="22" spans="1:10" x14ac:dyDescent="0.25">
      <c r="A22" s="634"/>
      <c r="B22" s="634"/>
      <c r="C22" s="634"/>
      <c r="D22" s="634"/>
      <c r="E22" s="634"/>
      <c r="F22" s="634"/>
      <c r="G22" s="634"/>
      <c r="H22" s="634"/>
      <c r="I22" s="634"/>
      <c r="J22" s="634"/>
    </row>
    <row r="23" spans="1:10" x14ac:dyDescent="0.25">
      <c r="A23" s="634"/>
      <c r="B23" s="634"/>
      <c r="C23" s="634"/>
      <c r="D23" s="634"/>
      <c r="E23" s="634"/>
      <c r="F23" s="634"/>
      <c r="G23" s="634"/>
      <c r="H23" s="634"/>
      <c r="I23" s="634"/>
      <c r="J23" s="634"/>
    </row>
    <row r="24" spans="1:10" x14ac:dyDescent="0.25">
      <c r="A24" s="634"/>
      <c r="B24" s="634"/>
      <c r="C24" s="634"/>
      <c r="D24" s="634"/>
      <c r="E24" s="634"/>
      <c r="F24" s="634"/>
      <c r="G24" s="634"/>
      <c r="H24" s="634"/>
      <c r="I24" s="634"/>
      <c r="J24" s="634"/>
    </row>
    <row r="25" spans="1:10" x14ac:dyDescent="0.25">
      <c r="A25" s="634"/>
      <c r="B25" s="634"/>
      <c r="C25" s="634"/>
      <c r="D25" s="634"/>
      <c r="E25" s="634"/>
      <c r="F25" s="634"/>
      <c r="G25" s="634"/>
      <c r="H25" s="634"/>
      <c r="I25" s="634"/>
      <c r="J25" s="634"/>
    </row>
  </sheetData>
  <sheetProtection algorithmName="SHA-512" hashValue="I57PieUiNywKECNCIbz2Ae3csHB426goX1EF6OilufqoOBgIBdICTiy8dLuDlQ9YPVKgrvZwOv71e5UMOqZjRw==" saltValue="dxJdlaPppD6R36fypjuf9g==" spinCount="100000" sheet="1" objects="1" scenarios="1"/>
  <hyperlinks>
    <hyperlink ref="B2" location="Contents!A1" display="Back to contents page" xr:uid="{5E65ABB6-E5ED-43FC-BBED-28DF94876F14}"/>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F1AA-09F6-4EC0-8253-D84F0C74CC6B}">
  <sheetPr codeName="Sheet46"/>
  <dimension ref="B1:E16"/>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5" width="14.28515625" style="333" customWidth="1"/>
    <col min="6" max="16384" width="9.140625" style="333"/>
  </cols>
  <sheetData>
    <row r="1" spans="2:5" ht="15" customHeight="1" x14ac:dyDescent="0.2">
      <c r="B1" s="332"/>
      <c r="C1" s="332"/>
      <c r="D1" s="332"/>
      <c r="E1" s="332"/>
    </row>
    <row r="2" spans="2:5" ht="15" customHeight="1" x14ac:dyDescent="0.2">
      <c r="B2" s="200" t="s">
        <v>146</v>
      </c>
      <c r="C2" s="332"/>
      <c r="D2" s="332"/>
      <c r="E2" s="332"/>
    </row>
    <row r="3" spans="2:5" ht="15" customHeight="1" x14ac:dyDescent="0.2">
      <c r="B3" s="332"/>
      <c r="C3" s="332"/>
      <c r="D3" s="332"/>
      <c r="E3" s="332"/>
    </row>
    <row r="4" spans="2:5" ht="18.75" customHeight="1" x14ac:dyDescent="0.35">
      <c r="B4" s="4" t="s">
        <v>75</v>
      </c>
      <c r="C4" s="332"/>
      <c r="D4" s="332"/>
      <c r="E4" s="332"/>
    </row>
    <row r="5" spans="2:5" ht="15" customHeight="1" x14ac:dyDescent="0.2">
      <c r="B5" s="332"/>
      <c r="C5" s="332"/>
      <c r="D5" s="332"/>
      <c r="E5" s="332"/>
    </row>
    <row r="6" spans="2:5" ht="15" customHeight="1" x14ac:dyDescent="0.2">
      <c r="B6" s="332"/>
      <c r="C6" s="332"/>
      <c r="D6" s="332"/>
      <c r="E6" s="332"/>
    </row>
    <row r="7" spans="2:5" ht="15" customHeight="1" x14ac:dyDescent="0.2">
      <c r="B7" s="516"/>
      <c r="C7" s="645"/>
      <c r="D7" s="389" t="s">
        <v>149</v>
      </c>
      <c r="E7" s="389" t="s">
        <v>150</v>
      </c>
    </row>
    <row r="8" spans="2:5" ht="15" customHeight="1" x14ac:dyDescent="0.2">
      <c r="B8" s="516"/>
      <c r="C8" s="891"/>
      <c r="D8" s="892" t="s">
        <v>247</v>
      </c>
      <c r="E8" s="717" t="s">
        <v>1281</v>
      </c>
    </row>
    <row r="9" spans="2:5" ht="15" customHeight="1" x14ac:dyDescent="0.2">
      <c r="B9" s="517"/>
      <c r="C9" s="891"/>
      <c r="D9" s="892"/>
      <c r="E9" s="717"/>
    </row>
    <row r="10" spans="2:5" ht="22.5" customHeight="1" x14ac:dyDescent="0.2">
      <c r="B10" s="389">
        <v>1</v>
      </c>
      <c r="C10" s="646" t="s">
        <v>1282</v>
      </c>
      <c r="D10" s="422"/>
      <c r="E10" s="379"/>
    </row>
    <row r="11" spans="2:5" ht="22.5" customHeight="1" x14ac:dyDescent="0.2">
      <c r="B11" s="389">
        <v>2</v>
      </c>
      <c r="C11" s="646" t="s">
        <v>1283</v>
      </c>
      <c r="D11" s="360"/>
      <c r="E11" s="379"/>
    </row>
    <row r="12" spans="2:5" ht="22.5" customHeight="1" x14ac:dyDescent="0.2">
      <c r="B12" s="389">
        <v>3</v>
      </c>
      <c r="C12" s="646" t="s">
        <v>1284</v>
      </c>
      <c r="D12" s="360"/>
      <c r="E12" s="379"/>
    </row>
    <row r="13" spans="2:5" ht="22.5" customHeight="1" x14ac:dyDescent="0.2">
      <c r="B13" s="389">
        <v>4</v>
      </c>
      <c r="C13" s="646" t="s">
        <v>1285</v>
      </c>
      <c r="D13" s="378">
        <v>5609.8469450000002</v>
      </c>
      <c r="E13" s="378">
        <v>1069.2006624999999</v>
      </c>
    </row>
    <row r="14" spans="2:5" ht="26.25" customHeight="1" x14ac:dyDescent="0.2">
      <c r="B14" s="600" t="s">
        <v>1286</v>
      </c>
      <c r="C14" s="647" t="s">
        <v>1287</v>
      </c>
      <c r="D14" s="379"/>
      <c r="E14" s="379"/>
    </row>
    <row r="15" spans="2:5" ht="22.5" customHeight="1" x14ac:dyDescent="0.2">
      <c r="B15" s="493">
        <v>5</v>
      </c>
      <c r="C15" s="648" t="s">
        <v>1288</v>
      </c>
      <c r="D15" s="606">
        <v>5609.8469450000002</v>
      </c>
      <c r="E15" s="384">
        <v>1069.2006624999999</v>
      </c>
    </row>
    <row r="16" spans="2:5" ht="22.5" customHeight="1" x14ac:dyDescent="0.2">
      <c r="B16" s="332"/>
      <c r="C16" s="332"/>
      <c r="D16" s="332"/>
      <c r="E16" s="332"/>
    </row>
  </sheetData>
  <sheetProtection algorithmName="SHA-512" hashValue="KH4+68EWBkAWIL6p/Tw7pTOF92aeK3JfYBpJRa4Wbx9qDyBUfNyaDJAUpolyd/Le1wOUENy2ijwTRvDhd/toDw==" saltValue="bALH/S5NlyIk7UZG51hS6Q==" spinCount="100000" sheet="1" objects="1" scenarios="1"/>
  <mergeCells count="3">
    <mergeCell ref="C8:C9"/>
    <mergeCell ref="D8:D9"/>
    <mergeCell ref="E8:E9"/>
  </mergeCells>
  <hyperlinks>
    <hyperlink ref="B2" location="Contents!A1" display="Back to contents page" xr:uid="{10C18654-B7B8-43D7-B6D4-9306BF7917AF}"/>
  </hyperlinks>
  <pageMargins left="0.7" right="0.7" top="0.75" bottom="0.75" header="0.3" footer="0.3"/>
  <pageSetup paperSize="9" orientation="portrait" horizontalDpi="144" verticalDpi="144"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EB00C-0220-4696-B461-BFD1E14854DF}">
  <sheetPr codeName="Sheet47"/>
  <dimension ref="B1:O21"/>
  <sheetViews>
    <sheetView workbookViewId="0"/>
  </sheetViews>
  <sheetFormatPr baseColWidth="10" defaultColWidth="9.140625" defaultRowHeight="12.75" x14ac:dyDescent="0.2"/>
  <cols>
    <col min="1" max="1" width="2.85546875" style="29" customWidth="1"/>
    <col min="2" max="2" width="9.140625" style="29"/>
    <col min="3" max="3" width="57.140625" style="29" customWidth="1"/>
    <col min="4" max="15" width="14.28515625" style="29" customWidth="1"/>
    <col min="16" max="16384" width="9.140625" style="29"/>
  </cols>
  <sheetData>
    <row r="1" spans="2:15" ht="15" customHeight="1" x14ac:dyDescent="0.2">
      <c r="B1" s="230"/>
      <c r="C1" s="230"/>
      <c r="D1" s="230"/>
      <c r="E1" s="230"/>
      <c r="F1" s="230"/>
      <c r="G1" s="230"/>
      <c r="H1" s="230"/>
      <c r="I1" s="230"/>
      <c r="J1" s="230"/>
      <c r="K1" s="230"/>
      <c r="L1" s="230"/>
      <c r="M1" s="230"/>
      <c r="N1" s="230"/>
      <c r="O1" s="230"/>
    </row>
    <row r="2" spans="2:15" ht="15" customHeight="1" x14ac:dyDescent="0.2">
      <c r="B2" s="124" t="s">
        <v>146</v>
      </c>
      <c r="C2" s="230"/>
      <c r="D2" s="230"/>
      <c r="E2" s="230"/>
      <c r="F2" s="230"/>
      <c r="G2" s="230"/>
      <c r="H2" s="230"/>
      <c r="I2" s="230"/>
      <c r="J2" s="230"/>
      <c r="K2" s="230"/>
      <c r="L2" s="230"/>
      <c r="M2" s="230"/>
      <c r="N2" s="230"/>
      <c r="O2" s="230"/>
    </row>
    <row r="3" spans="2:15" ht="15" customHeight="1" x14ac:dyDescent="0.2">
      <c r="B3" s="230"/>
      <c r="C3" s="230"/>
      <c r="D3" s="230"/>
      <c r="E3" s="230"/>
      <c r="F3" s="230"/>
      <c r="G3" s="230"/>
      <c r="H3" s="230"/>
      <c r="I3" s="230"/>
      <c r="J3" s="230"/>
      <c r="K3" s="230"/>
      <c r="L3" s="230"/>
      <c r="M3" s="230"/>
      <c r="N3" s="230"/>
      <c r="O3" s="230"/>
    </row>
    <row r="4" spans="2:15" ht="18.75" customHeight="1" x14ac:dyDescent="0.35">
      <c r="B4" s="35" t="s">
        <v>77</v>
      </c>
      <c r="C4" s="230"/>
      <c r="D4" s="230"/>
      <c r="E4" s="230"/>
      <c r="F4" s="230"/>
      <c r="G4" s="230"/>
      <c r="H4" s="230"/>
      <c r="I4" s="230"/>
      <c r="J4" s="230"/>
      <c r="K4" s="230"/>
      <c r="L4" s="230"/>
      <c r="M4" s="230"/>
      <c r="N4" s="230"/>
      <c r="O4" s="230"/>
    </row>
    <row r="5" spans="2:15" ht="15" customHeight="1" x14ac:dyDescent="0.2">
      <c r="B5" s="230"/>
      <c r="C5" s="230"/>
      <c r="D5" s="230"/>
      <c r="E5" s="230"/>
      <c r="F5" s="230"/>
      <c r="G5" s="230"/>
      <c r="H5" s="230"/>
      <c r="I5" s="230"/>
      <c r="J5" s="230"/>
      <c r="K5" s="230"/>
      <c r="L5" s="230"/>
      <c r="M5" s="230"/>
      <c r="N5" s="230"/>
      <c r="O5" s="230"/>
    </row>
    <row r="6" spans="2:15" ht="15" customHeight="1" x14ac:dyDescent="0.2">
      <c r="B6" s="230"/>
      <c r="C6" s="230"/>
      <c r="D6" s="230"/>
      <c r="E6" s="230"/>
      <c r="F6" s="230"/>
      <c r="G6" s="230"/>
      <c r="H6" s="230"/>
      <c r="I6" s="230"/>
      <c r="J6" s="230"/>
      <c r="K6" s="230"/>
      <c r="L6" s="230"/>
      <c r="M6" s="230"/>
      <c r="N6" s="230"/>
      <c r="O6" s="230"/>
    </row>
    <row r="7" spans="2:15" ht="15" customHeight="1" x14ac:dyDescent="0.2">
      <c r="B7" s="316"/>
      <c r="C7" s="893" t="s">
        <v>1289</v>
      </c>
      <c r="D7" s="787" t="s">
        <v>1099</v>
      </c>
      <c r="E7" s="787"/>
      <c r="F7" s="787"/>
      <c r="G7" s="787"/>
      <c r="H7" s="787"/>
      <c r="I7" s="787"/>
      <c r="J7" s="787"/>
      <c r="K7" s="787"/>
      <c r="L7" s="787"/>
      <c r="M7" s="787"/>
      <c r="N7" s="787"/>
      <c r="O7" s="53"/>
    </row>
    <row r="8" spans="2:15" ht="15" customHeight="1" x14ac:dyDescent="0.2">
      <c r="B8" s="316"/>
      <c r="C8" s="893"/>
      <c r="D8" s="232" t="s">
        <v>149</v>
      </c>
      <c r="E8" s="232" t="s">
        <v>150</v>
      </c>
      <c r="F8" s="232" t="s">
        <v>151</v>
      </c>
      <c r="G8" s="232" t="s">
        <v>253</v>
      </c>
      <c r="H8" s="232" t="s">
        <v>254</v>
      </c>
      <c r="I8" s="232" t="s">
        <v>255</v>
      </c>
      <c r="J8" s="232" t="s">
        <v>256</v>
      </c>
      <c r="K8" s="232" t="s">
        <v>312</v>
      </c>
      <c r="L8" s="232" t="s">
        <v>640</v>
      </c>
      <c r="M8" s="232" t="s">
        <v>641</v>
      </c>
      <c r="N8" s="232" t="s">
        <v>642</v>
      </c>
      <c r="O8" s="218" t="s">
        <v>643</v>
      </c>
    </row>
    <row r="9" spans="2:15" ht="26.25" customHeight="1" x14ac:dyDescent="0.2">
      <c r="B9" s="317"/>
      <c r="C9" s="893"/>
      <c r="D9" s="318">
        <v>0</v>
      </c>
      <c r="E9" s="318">
        <v>0.02</v>
      </c>
      <c r="F9" s="318">
        <v>0.04</v>
      </c>
      <c r="G9" s="318">
        <v>0.1</v>
      </c>
      <c r="H9" s="318">
        <v>0.2</v>
      </c>
      <c r="I9" s="318">
        <v>0.5</v>
      </c>
      <c r="J9" s="318">
        <v>0.7</v>
      </c>
      <c r="K9" s="318">
        <v>0.75</v>
      </c>
      <c r="L9" s="318">
        <v>1</v>
      </c>
      <c r="M9" s="318">
        <v>1.5</v>
      </c>
      <c r="N9" s="232" t="s">
        <v>1101</v>
      </c>
      <c r="O9" s="218" t="s">
        <v>1290</v>
      </c>
    </row>
    <row r="10" spans="2:15" ht="22.5" customHeight="1" x14ac:dyDescent="0.2">
      <c r="B10" s="232">
        <v>1</v>
      </c>
      <c r="C10" s="234" t="s">
        <v>1150</v>
      </c>
      <c r="D10" s="241"/>
      <c r="E10" s="241"/>
      <c r="F10" s="241"/>
      <c r="G10" s="241"/>
      <c r="H10" s="241"/>
      <c r="I10" s="241"/>
      <c r="J10" s="241"/>
      <c r="K10" s="241"/>
      <c r="L10" s="241"/>
      <c r="M10" s="241"/>
      <c r="N10" s="241"/>
      <c r="O10" s="199"/>
    </row>
    <row r="11" spans="2:15" ht="22.5" customHeight="1" x14ac:dyDescent="0.2">
      <c r="B11" s="232">
        <v>2</v>
      </c>
      <c r="C11" s="234" t="s">
        <v>1291</v>
      </c>
      <c r="D11" s="241"/>
      <c r="E11" s="241"/>
      <c r="F11" s="241"/>
      <c r="G11" s="241"/>
      <c r="H11" s="241"/>
      <c r="I11" s="241"/>
      <c r="J11" s="241"/>
      <c r="K11" s="241"/>
      <c r="L11" s="241"/>
      <c r="M11" s="241"/>
      <c r="N11" s="241"/>
      <c r="O11" s="199"/>
    </row>
    <row r="12" spans="2:15" ht="22.5" customHeight="1" x14ac:dyDescent="0.2">
      <c r="B12" s="232">
        <v>3</v>
      </c>
      <c r="C12" s="234" t="s">
        <v>947</v>
      </c>
      <c r="D12" s="241"/>
      <c r="E12" s="241"/>
      <c r="F12" s="241"/>
      <c r="G12" s="241"/>
      <c r="H12" s="241"/>
      <c r="I12" s="241"/>
      <c r="J12" s="241"/>
      <c r="K12" s="241"/>
      <c r="L12" s="241"/>
      <c r="M12" s="241"/>
      <c r="N12" s="241"/>
      <c r="O12" s="199"/>
    </row>
    <row r="13" spans="2:15" ht="22.5" customHeight="1" x14ac:dyDescent="0.2">
      <c r="B13" s="232">
        <v>4</v>
      </c>
      <c r="C13" s="234" t="s">
        <v>948</v>
      </c>
      <c r="D13" s="241"/>
      <c r="E13" s="241"/>
      <c r="F13" s="241"/>
      <c r="G13" s="241"/>
      <c r="H13" s="241"/>
      <c r="I13" s="241"/>
      <c r="J13" s="241"/>
      <c r="K13" s="241"/>
      <c r="L13" s="241"/>
      <c r="M13" s="241"/>
      <c r="N13" s="241"/>
      <c r="O13" s="199"/>
    </row>
    <row r="14" spans="2:15" ht="22.5" customHeight="1" x14ac:dyDescent="0.2">
      <c r="B14" s="232">
        <v>5</v>
      </c>
      <c r="C14" s="234" t="s">
        <v>949</v>
      </c>
      <c r="D14" s="241"/>
      <c r="E14" s="241"/>
      <c r="F14" s="241"/>
      <c r="G14" s="241"/>
      <c r="H14" s="241"/>
      <c r="I14" s="241"/>
      <c r="J14" s="241"/>
      <c r="K14" s="241"/>
      <c r="L14" s="241"/>
      <c r="M14" s="241"/>
      <c r="N14" s="241"/>
      <c r="O14" s="199"/>
    </row>
    <row r="15" spans="2:15" ht="22.5" customHeight="1" x14ac:dyDescent="0.2">
      <c r="B15" s="232">
        <v>6</v>
      </c>
      <c r="C15" s="234" t="s">
        <v>785</v>
      </c>
      <c r="D15" s="241"/>
      <c r="E15" s="241"/>
      <c r="F15" s="241"/>
      <c r="G15" s="241"/>
      <c r="H15" s="241"/>
      <c r="I15" s="241"/>
      <c r="J15" s="241"/>
      <c r="K15" s="241"/>
      <c r="L15" s="241"/>
      <c r="M15" s="241"/>
      <c r="N15" s="241"/>
      <c r="O15" s="199"/>
    </row>
    <row r="16" spans="2:15" ht="22.5" customHeight="1" x14ac:dyDescent="0.2">
      <c r="B16" s="232">
        <v>7</v>
      </c>
      <c r="C16" s="234" t="s">
        <v>936</v>
      </c>
      <c r="D16" s="241"/>
      <c r="E16" s="241"/>
      <c r="F16" s="241"/>
      <c r="G16" s="241"/>
      <c r="H16" s="241"/>
      <c r="I16" s="241"/>
      <c r="J16" s="241"/>
      <c r="K16" s="241"/>
      <c r="L16" s="241"/>
      <c r="M16" s="241"/>
      <c r="N16" s="241"/>
      <c r="O16" s="199"/>
    </row>
    <row r="17" spans="2:15" ht="22.5" customHeight="1" x14ac:dyDescent="0.2">
      <c r="B17" s="232">
        <v>8</v>
      </c>
      <c r="C17" s="234" t="s">
        <v>939</v>
      </c>
      <c r="D17" s="241"/>
      <c r="E17" s="241"/>
      <c r="F17" s="241"/>
      <c r="G17" s="241"/>
      <c r="H17" s="241"/>
      <c r="I17" s="241"/>
      <c r="J17" s="241"/>
      <c r="K17" s="241"/>
      <c r="L17" s="241"/>
      <c r="M17" s="241"/>
      <c r="N17" s="241"/>
      <c r="O17" s="199"/>
    </row>
    <row r="18" spans="2:15" ht="22.5" customHeight="1" x14ac:dyDescent="0.2">
      <c r="B18" s="232">
        <v>9</v>
      </c>
      <c r="C18" s="234" t="s">
        <v>1095</v>
      </c>
      <c r="D18" s="241"/>
      <c r="E18" s="241"/>
      <c r="F18" s="241"/>
      <c r="G18" s="241"/>
      <c r="H18" s="241"/>
      <c r="I18" s="241"/>
      <c r="J18" s="241"/>
      <c r="K18" s="241"/>
      <c r="L18" s="241"/>
      <c r="M18" s="241"/>
      <c r="N18" s="241"/>
      <c r="O18" s="199"/>
    </row>
    <row r="19" spans="2:15" ht="22.5" customHeight="1" x14ac:dyDescent="0.2">
      <c r="B19" s="232">
        <v>10</v>
      </c>
      <c r="C19" s="234" t="s">
        <v>1097</v>
      </c>
      <c r="D19" s="241"/>
      <c r="E19" s="241"/>
      <c r="F19" s="241"/>
      <c r="G19" s="241"/>
      <c r="H19" s="241"/>
      <c r="I19" s="241"/>
      <c r="J19" s="241"/>
      <c r="K19" s="241"/>
      <c r="L19" s="241"/>
      <c r="M19" s="241"/>
      <c r="N19" s="241"/>
      <c r="O19" s="199"/>
    </row>
    <row r="20" spans="2:15" ht="22.5" customHeight="1" x14ac:dyDescent="0.2">
      <c r="B20" s="232">
        <v>11</v>
      </c>
      <c r="C20" s="54" t="s">
        <v>648</v>
      </c>
      <c r="D20" s="241"/>
      <c r="E20" s="241"/>
      <c r="F20" s="241"/>
      <c r="G20" s="241"/>
      <c r="H20" s="241"/>
      <c r="I20" s="241"/>
      <c r="J20" s="241"/>
      <c r="K20" s="241"/>
      <c r="L20" s="241"/>
      <c r="M20" s="241"/>
      <c r="N20" s="241"/>
      <c r="O20" s="199"/>
    </row>
    <row r="21" spans="2:15" ht="22.5" customHeight="1" x14ac:dyDescent="0.2">
      <c r="B21" s="230"/>
      <c r="C21" s="230"/>
      <c r="D21" s="230"/>
      <c r="E21" s="230"/>
      <c r="F21" s="230"/>
      <c r="G21" s="230"/>
      <c r="H21" s="230"/>
      <c r="I21" s="230"/>
      <c r="J21" s="230"/>
      <c r="K21" s="230"/>
      <c r="L21" s="230"/>
      <c r="M21" s="230"/>
      <c r="N21" s="230"/>
      <c r="O21" s="230"/>
    </row>
  </sheetData>
  <mergeCells count="2">
    <mergeCell ref="C7:C9"/>
    <mergeCell ref="D7:N7"/>
  </mergeCells>
  <hyperlinks>
    <hyperlink ref="B2" location="Contents!A1" display="Back to contents page" xr:uid="{870484E7-76B3-41F0-B78E-A977946539DA}"/>
  </hyperlinks>
  <pageMargins left="0.7" right="0.7" top="0.75" bottom="0.75" header="0.3" footer="0.3"/>
  <pageSetup paperSize="9" orientation="portrait" horizontalDpi="144" verticalDpi="144"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0D097-29C4-4DB8-80D5-74DECEAF9A95}">
  <sheetPr codeName="Sheet48"/>
  <dimension ref="B1:K21"/>
  <sheetViews>
    <sheetView workbookViewId="0"/>
  </sheetViews>
  <sheetFormatPr baseColWidth="10" defaultColWidth="9.140625" defaultRowHeight="12.75" x14ac:dyDescent="0.2"/>
  <cols>
    <col min="1" max="1" width="2.85546875" style="29" customWidth="1"/>
    <col min="2" max="2" width="9.140625" style="29"/>
    <col min="3" max="11" width="14.28515625" style="29" customWidth="1"/>
    <col min="12" max="16384" width="9.140625" style="29"/>
  </cols>
  <sheetData>
    <row r="1" spans="2:11" ht="15" customHeight="1" x14ac:dyDescent="0.2">
      <c r="B1" s="230"/>
      <c r="C1" s="230"/>
      <c r="D1" s="230"/>
      <c r="E1" s="230"/>
      <c r="F1" s="230"/>
      <c r="G1" s="230"/>
      <c r="H1" s="230"/>
      <c r="I1" s="230"/>
      <c r="J1" s="230"/>
      <c r="K1" s="230"/>
    </row>
    <row r="2" spans="2:11" ht="15" customHeight="1" x14ac:dyDescent="0.2">
      <c r="B2" s="124" t="s">
        <v>146</v>
      </c>
      <c r="C2" s="230"/>
      <c r="D2" s="230"/>
      <c r="E2" s="230"/>
      <c r="F2" s="230"/>
      <c r="G2" s="230"/>
      <c r="H2" s="230"/>
      <c r="I2" s="230"/>
      <c r="J2" s="230"/>
      <c r="K2" s="230"/>
    </row>
    <row r="3" spans="2:11" ht="15" customHeight="1" x14ac:dyDescent="0.2">
      <c r="B3" s="230"/>
      <c r="C3" s="230"/>
      <c r="D3" s="230"/>
      <c r="E3" s="230"/>
      <c r="F3" s="230"/>
      <c r="G3" s="230"/>
      <c r="H3" s="230"/>
      <c r="I3" s="230"/>
      <c r="J3" s="230"/>
      <c r="K3" s="230"/>
    </row>
    <row r="4" spans="2:11" ht="18.75" customHeight="1" x14ac:dyDescent="0.35">
      <c r="B4" s="35" t="s">
        <v>79</v>
      </c>
      <c r="C4" s="230"/>
      <c r="D4" s="230"/>
      <c r="E4" s="230"/>
      <c r="F4" s="230"/>
      <c r="G4" s="230"/>
      <c r="H4" s="230"/>
      <c r="I4" s="230"/>
      <c r="J4" s="230"/>
      <c r="K4" s="230"/>
    </row>
    <row r="5" spans="2:11" ht="15" customHeight="1" x14ac:dyDescent="0.2">
      <c r="B5" s="230"/>
      <c r="C5" s="230"/>
      <c r="D5" s="230"/>
      <c r="E5" s="230"/>
      <c r="F5" s="230"/>
      <c r="G5" s="230"/>
      <c r="H5" s="230"/>
      <c r="I5" s="230"/>
      <c r="J5" s="230"/>
      <c r="K5" s="230"/>
    </row>
    <row r="6" spans="2:11" ht="15" customHeight="1" x14ac:dyDescent="0.2">
      <c r="B6" s="230"/>
      <c r="C6" s="230"/>
      <c r="D6" s="230"/>
      <c r="E6" s="230"/>
      <c r="F6" s="230"/>
      <c r="G6" s="230"/>
      <c r="H6" s="230"/>
      <c r="I6" s="230"/>
      <c r="J6" s="230"/>
      <c r="K6" s="230"/>
    </row>
    <row r="7" spans="2:11" ht="15" customHeight="1" x14ac:dyDescent="0.2">
      <c r="B7" s="230"/>
      <c r="C7" s="220"/>
      <c r="D7" s="232"/>
      <c r="E7" s="218" t="s">
        <v>149</v>
      </c>
      <c r="F7" s="218" t="s">
        <v>150</v>
      </c>
      <c r="G7" s="218" t="s">
        <v>151</v>
      </c>
      <c r="H7" s="218" t="s">
        <v>253</v>
      </c>
      <c r="I7" s="218" t="s">
        <v>254</v>
      </c>
      <c r="J7" s="218" t="s">
        <v>255</v>
      </c>
      <c r="K7" s="218" t="s">
        <v>256</v>
      </c>
    </row>
    <row r="8" spans="2:11" ht="26.25" customHeight="1" x14ac:dyDescent="0.2">
      <c r="B8" s="230"/>
      <c r="C8" s="895"/>
      <c r="D8" s="787" t="s">
        <v>1292</v>
      </c>
      <c r="E8" s="896" t="s">
        <v>247</v>
      </c>
      <c r="F8" s="800" t="s">
        <v>1113</v>
      </c>
      <c r="G8" s="800" t="s">
        <v>1114</v>
      </c>
      <c r="H8" s="800" t="s">
        <v>1115</v>
      </c>
      <c r="I8" s="800" t="s">
        <v>1116</v>
      </c>
      <c r="J8" s="800" t="s">
        <v>1281</v>
      </c>
      <c r="K8" s="800" t="s">
        <v>1293</v>
      </c>
    </row>
    <row r="9" spans="2:11" ht="26.25" customHeight="1" x14ac:dyDescent="0.2">
      <c r="B9" s="319"/>
      <c r="C9" s="895"/>
      <c r="D9" s="787"/>
      <c r="E9" s="897"/>
      <c r="F9" s="802"/>
      <c r="G9" s="802"/>
      <c r="H9" s="802"/>
      <c r="I9" s="802"/>
      <c r="J9" s="802"/>
      <c r="K9" s="802"/>
    </row>
    <row r="10" spans="2:11" ht="22.5" customHeight="1" x14ac:dyDescent="0.2">
      <c r="B10" s="32" t="s">
        <v>1294</v>
      </c>
      <c r="C10" s="241" t="s">
        <v>1295</v>
      </c>
      <c r="D10" s="232"/>
      <c r="E10" s="241"/>
      <c r="F10" s="241"/>
      <c r="G10" s="241"/>
      <c r="H10" s="241"/>
      <c r="I10" s="241"/>
      <c r="J10" s="241"/>
      <c r="K10" s="241"/>
    </row>
    <row r="11" spans="2:11" ht="22.5" customHeight="1" x14ac:dyDescent="0.2">
      <c r="B11" s="55">
        <v>1</v>
      </c>
      <c r="C11" s="241"/>
      <c r="D11" s="232" t="s">
        <v>1296</v>
      </c>
      <c r="E11" s="241"/>
      <c r="F11" s="241"/>
      <c r="G11" s="241"/>
      <c r="H11" s="241"/>
      <c r="I11" s="241"/>
      <c r="J11" s="241"/>
      <c r="K11" s="241"/>
    </row>
    <row r="12" spans="2:11" ht="22.5" customHeight="1" x14ac:dyDescent="0.2">
      <c r="B12" s="55">
        <v>2</v>
      </c>
      <c r="C12" s="241"/>
      <c r="D12" s="232" t="s">
        <v>1297</v>
      </c>
      <c r="E12" s="241"/>
      <c r="F12" s="241"/>
      <c r="G12" s="241"/>
      <c r="H12" s="241"/>
      <c r="I12" s="241"/>
      <c r="J12" s="241"/>
      <c r="K12" s="241"/>
    </row>
    <row r="13" spans="2:11" ht="22.5" customHeight="1" x14ac:dyDescent="0.2">
      <c r="B13" s="55">
        <v>3</v>
      </c>
      <c r="C13" s="241"/>
      <c r="D13" s="232" t="s">
        <v>1298</v>
      </c>
      <c r="E13" s="241"/>
      <c r="F13" s="241"/>
      <c r="G13" s="241"/>
      <c r="H13" s="241"/>
      <c r="I13" s="241"/>
      <c r="J13" s="241"/>
      <c r="K13" s="241"/>
    </row>
    <row r="14" spans="2:11" ht="22.5" customHeight="1" x14ac:dyDescent="0.2">
      <c r="B14" s="55">
        <v>4</v>
      </c>
      <c r="C14" s="241"/>
      <c r="D14" s="232" t="s">
        <v>1299</v>
      </c>
      <c r="E14" s="241"/>
      <c r="F14" s="241"/>
      <c r="G14" s="241"/>
      <c r="H14" s="241"/>
      <c r="I14" s="241"/>
      <c r="J14" s="241"/>
      <c r="K14" s="241"/>
    </row>
    <row r="15" spans="2:11" ht="22.5" customHeight="1" x14ac:dyDescent="0.2">
      <c r="B15" s="55">
        <v>5</v>
      </c>
      <c r="C15" s="241"/>
      <c r="D15" s="232" t="s">
        <v>1300</v>
      </c>
      <c r="E15" s="241"/>
      <c r="F15" s="241"/>
      <c r="G15" s="241"/>
      <c r="H15" s="241"/>
      <c r="I15" s="241"/>
      <c r="J15" s="241"/>
      <c r="K15" s="241"/>
    </row>
    <row r="16" spans="2:11" ht="22.5" customHeight="1" x14ac:dyDescent="0.2">
      <c r="B16" s="55">
        <v>6</v>
      </c>
      <c r="C16" s="241"/>
      <c r="D16" s="232" t="s">
        <v>1301</v>
      </c>
      <c r="E16" s="241"/>
      <c r="F16" s="241"/>
      <c r="G16" s="241"/>
      <c r="H16" s="241"/>
      <c r="I16" s="241"/>
      <c r="J16" s="241"/>
      <c r="K16" s="241"/>
    </row>
    <row r="17" spans="2:11" ht="22.5" customHeight="1" x14ac:dyDescent="0.2">
      <c r="B17" s="55">
        <v>7</v>
      </c>
      <c r="C17" s="241"/>
      <c r="D17" s="232" t="s">
        <v>1302</v>
      </c>
      <c r="E17" s="241"/>
      <c r="F17" s="241"/>
      <c r="G17" s="241"/>
      <c r="H17" s="241"/>
      <c r="I17" s="241"/>
      <c r="J17" s="241"/>
      <c r="K17" s="241"/>
    </row>
    <row r="18" spans="2:11" ht="22.5" customHeight="1" x14ac:dyDescent="0.2">
      <c r="B18" s="55">
        <v>8</v>
      </c>
      <c r="C18" s="241"/>
      <c r="D18" s="232" t="s">
        <v>1303</v>
      </c>
      <c r="E18" s="241"/>
      <c r="F18" s="241"/>
      <c r="G18" s="241"/>
      <c r="H18" s="241"/>
      <c r="I18" s="241"/>
      <c r="J18" s="241"/>
      <c r="K18" s="241"/>
    </row>
    <row r="19" spans="2:11" ht="22.5" customHeight="1" x14ac:dyDescent="0.2">
      <c r="B19" s="55" t="s">
        <v>1304</v>
      </c>
      <c r="C19" s="241"/>
      <c r="D19" s="218" t="s">
        <v>1305</v>
      </c>
      <c r="E19" s="241"/>
      <c r="F19" s="241"/>
      <c r="G19" s="241"/>
      <c r="H19" s="241"/>
      <c r="I19" s="241"/>
      <c r="J19" s="241"/>
      <c r="K19" s="241"/>
    </row>
    <row r="20" spans="2:11" ht="22.5" customHeight="1" x14ac:dyDescent="0.2">
      <c r="B20" s="56" t="s">
        <v>1306</v>
      </c>
      <c r="C20" s="894" t="s">
        <v>1307</v>
      </c>
      <c r="D20" s="894"/>
      <c r="E20" s="241"/>
      <c r="F20" s="241"/>
      <c r="G20" s="241"/>
      <c r="H20" s="241"/>
      <c r="I20" s="241"/>
      <c r="J20" s="241"/>
      <c r="K20" s="241"/>
    </row>
    <row r="21" spans="2:11" ht="22.5" customHeight="1" x14ac:dyDescent="0.2">
      <c r="B21" s="230"/>
      <c r="C21" s="230"/>
      <c r="D21" s="230"/>
      <c r="E21" s="230"/>
      <c r="F21" s="230"/>
      <c r="G21" s="230"/>
      <c r="H21" s="230"/>
      <c r="I21" s="230"/>
      <c r="J21" s="230"/>
      <c r="K21" s="230"/>
    </row>
  </sheetData>
  <mergeCells count="10">
    <mergeCell ref="I8:I9"/>
    <mergeCell ref="J8:J9"/>
    <mergeCell ref="K8:K9"/>
    <mergeCell ref="C20:D20"/>
    <mergeCell ref="C8:C9"/>
    <mergeCell ref="D8:D9"/>
    <mergeCell ref="E8:E9"/>
    <mergeCell ref="F8:F9"/>
    <mergeCell ref="G8:G9"/>
    <mergeCell ref="H8:H9"/>
  </mergeCells>
  <hyperlinks>
    <hyperlink ref="B2" location="Contents!A1" display="Back to contents page" xr:uid="{CF4CADDF-CE7A-44FE-ABC6-DE70A3EC760B}"/>
  </hyperlinks>
  <pageMargins left="0.7" right="0.7" top="0.75" bottom="0.75" header="0.3" footer="0.3"/>
  <pageSetup paperSize="9" orientation="portrait" horizontalDpi="144" verticalDpi="14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0CA51-B5BE-48CC-81F9-F28EC64C9DB9}">
  <sheetPr codeName="Sheet5"/>
  <dimension ref="B1:E54"/>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186</v>
      </c>
      <c r="C4" s="230"/>
      <c r="D4" s="230"/>
      <c r="E4" s="230"/>
    </row>
    <row r="5" spans="2:5" ht="15" customHeight="1" x14ac:dyDescent="0.2">
      <c r="B5" s="230"/>
      <c r="C5" s="230"/>
      <c r="D5" s="230"/>
      <c r="E5" s="230"/>
    </row>
    <row r="6" spans="2:5" ht="15" customHeight="1" x14ac:dyDescent="0.2">
      <c r="B6" s="230"/>
      <c r="C6" s="230"/>
      <c r="D6" s="230"/>
      <c r="E6" s="230"/>
    </row>
    <row r="7" spans="2:5" ht="15" customHeight="1" x14ac:dyDescent="0.2">
      <c r="B7" s="10"/>
      <c r="C7" s="11"/>
      <c r="D7" s="232" t="s">
        <v>149</v>
      </c>
      <c r="E7" s="232" t="s">
        <v>150</v>
      </c>
    </row>
    <row r="8" spans="2:5" ht="15" customHeight="1" x14ac:dyDescent="0.2">
      <c r="B8" s="12"/>
      <c r="C8" s="13"/>
      <c r="D8" s="233" t="s">
        <v>187</v>
      </c>
      <c r="E8" s="233" t="s">
        <v>188</v>
      </c>
    </row>
    <row r="9" spans="2:5" ht="22.5" customHeight="1" x14ac:dyDescent="0.2">
      <c r="B9" s="14"/>
      <c r="C9" s="705" t="s">
        <v>189</v>
      </c>
      <c r="D9" s="705"/>
      <c r="E9" s="705"/>
    </row>
    <row r="10" spans="2:5" ht="22.5" customHeight="1" x14ac:dyDescent="0.2">
      <c r="B10" s="208">
        <v>1</v>
      </c>
      <c r="C10" s="6" t="s">
        <v>190</v>
      </c>
      <c r="D10" s="173"/>
      <c r="E10" s="173"/>
    </row>
    <row r="11" spans="2:5" ht="22.5" customHeight="1" x14ac:dyDescent="0.2">
      <c r="B11" s="208">
        <v>2</v>
      </c>
      <c r="C11" s="6" t="s">
        <v>191</v>
      </c>
      <c r="D11" s="173"/>
      <c r="E11" s="173"/>
    </row>
    <row r="12" spans="2:5" ht="22.5" customHeight="1" x14ac:dyDescent="0.2">
      <c r="B12" s="208">
        <v>3</v>
      </c>
      <c r="C12" s="6" t="s">
        <v>192</v>
      </c>
      <c r="D12" s="173"/>
      <c r="E12" s="173"/>
    </row>
    <row r="13" spans="2:5" ht="22.5" customHeight="1" x14ac:dyDescent="0.2">
      <c r="B13" s="209"/>
      <c r="C13" s="704" t="s">
        <v>193</v>
      </c>
      <c r="D13" s="704"/>
      <c r="E13" s="704"/>
    </row>
    <row r="14" spans="2:5" ht="22.5" customHeight="1" x14ac:dyDescent="0.2">
      <c r="B14" s="208">
        <v>4</v>
      </c>
      <c r="C14" s="6" t="s">
        <v>194</v>
      </c>
      <c r="D14" s="173"/>
      <c r="E14" s="173"/>
    </row>
    <row r="15" spans="2:5" ht="22.5" customHeight="1" x14ac:dyDescent="0.2">
      <c r="B15" s="209"/>
      <c r="C15" s="704" t="s">
        <v>195</v>
      </c>
      <c r="D15" s="704"/>
      <c r="E15" s="704"/>
    </row>
    <row r="16" spans="2:5" ht="22.5" customHeight="1" x14ac:dyDescent="0.2">
      <c r="B16" s="208">
        <v>5</v>
      </c>
      <c r="C16" s="6" t="s">
        <v>196</v>
      </c>
      <c r="D16" s="195"/>
      <c r="E16" s="195"/>
    </row>
    <row r="17" spans="2:5" ht="22.5" customHeight="1" x14ac:dyDescent="0.2">
      <c r="B17" s="208">
        <v>6</v>
      </c>
      <c r="C17" s="6" t="s">
        <v>197</v>
      </c>
      <c r="D17" s="195"/>
      <c r="E17" s="195"/>
    </row>
    <row r="18" spans="2:5" ht="22.5" customHeight="1" x14ac:dyDescent="0.2">
      <c r="B18" s="208">
        <v>7</v>
      </c>
      <c r="C18" s="6" t="s">
        <v>198</v>
      </c>
      <c r="D18" s="195"/>
      <c r="E18" s="195"/>
    </row>
    <row r="19" spans="2:5" ht="22.5" customHeight="1" x14ac:dyDescent="0.2">
      <c r="B19" s="209"/>
      <c r="C19" s="704" t="s">
        <v>199</v>
      </c>
      <c r="D19" s="704"/>
      <c r="E19" s="704"/>
    </row>
    <row r="20" spans="2:5" ht="22.5" customHeight="1" x14ac:dyDescent="0.2">
      <c r="B20" s="208" t="s">
        <v>200</v>
      </c>
      <c r="C20" s="6" t="s">
        <v>201</v>
      </c>
      <c r="D20" s="208"/>
      <c r="E20" s="208"/>
    </row>
    <row r="21" spans="2:5" ht="22.5" customHeight="1" x14ac:dyDescent="0.2">
      <c r="B21" s="208" t="s">
        <v>202</v>
      </c>
      <c r="C21" s="6" t="s">
        <v>203</v>
      </c>
      <c r="D21" s="208"/>
      <c r="E21" s="208"/>
    </row>
    <row r="22" spans="2:5" ht="22.5" customHeight="1" x14ac:dyDescent="0.2">
      <c r="B22" s="208" t="s">
        <v>204</v>
      </c>
      <c r="C22" s="6" t="s">
        <v>205</v>
      </c>
      <c r="D22" s="208"/>
      <c r="E22" s="208"/>
    </row>
    <row r="23" spans="2:5" ht="22.5" customHeight="1" x14ac:dyDescent="0.2">
      <c r="B23" s="208" t="s">
        <v>206</v>
      </c>
      <c r="C23" s="6" t="s">
        <v>207</v>
      </c>
      <c r="D23" s="174"/>
      <c r="E23" s="208"/>
    </row>
    <row r="24" spans="2:5" ht="22.5" customHeight="1" x14ac:dyDescent="0.2">
      <c r="B24" s="209"/>
      <c r="C24" s="704" t="s">
        <v>208</v>
      </c>
      <c r="D24" s="704"/>
      <c r="E24" s="704"/>
    </row>
    <row r="25" spans="2:5" ht="22.5" customHeight="1" x14ac:dyDescent="0.2">
      <c r="B25" s="208">
        <v>8</v>
      </c>
      <c r="C25" s="6" t="s">
        <v>209</v>
      </c>
      <c r="D25" s="195"/>
      <c r="E25" s="195"/>
    </row>
    <row r="26" spans="2:5" ht="26.25" customHeight="1" x14ac:dyDescent="0.2">
      <c r="B26" s="208" t="s">
        <v>161</v>
      </c>
      <c r="C26" s="6" t="s">
        <v>210</v>
      </c>
      <c r="D26" s="208"/>
      <c r="E26" s="208"/>
    </row>
    <row r="27" spans="2:5" ht="22.5" customHeight="1" x14ac:dyDescent="0.2">
      <c r="B27" s="208">
        <v>9</v>
      </c>
      <c r="C27" s="6" t="s">
        <v>211</v>
      </c>
      <c r="D27" s="195"/>
      <c r="E27" s="195"/>
    </row>
    <row r="28" spans="2:5" ht="22.5" customHeight="1" x14ac:dyDescent="0.2">
      <c r="B28" s="208" t="s">
        <v>212</v>
      </c>
      <c r="C28" s="6" t="s">
        <v>213</v>
      </c>
      <c r="D28" s="195"/>
      <c r="E28" s="195"/>
    </row>
    <row r="29" spans="2:5" ht="22.5" customHeight="1" x14ac:dyDescent="0.2">
      <c r="B29" s="208">
        <v>10</v>
      </c>
      <c r="C29" s="6" t="s">
        <v>214</v>
      </c>
      <c r="D29" s="208"/>
      <c r="E29" s="208"/>
    </row>
    <row r="30" spans="2:5" ht="22.5" customHeight="1" x14ac:dyDescent="0.2">
      <c r="B30" s="208" t="s">
        <v>215</v>
      </c>
      <c r="C30" s="6" t="s">
        <v>216</v>
      </c>
      <c r="D30" s="208"/>
      <c r="E30" s="208"/>
    </row>
    <row r="31" spans="2:5" ht="22.5" customHeight="1" x14ac:dyDescent="0.2">
      <c r="B31" s="208">
        <v>11</v>
      </c>
      <c r="C31" s="6" t="s">
        <v>217</v>
      </c>
      <c r="D31" s="195"/>
      <c r="E31" s="196"/>
    </row>
    <row r="32" spans="2:5" ht="22.5" customHeight="1" x14ac:dyDescent="0.2">
      <c r="B32" s="208" t="s">
        <v>218</v>
      </c>
      <c r="C32" s="6" t="s">
        <v>219</v>
      </c>
      <c r="D32" s="195"/>
      <c r="E32" s="208"/>
    </row>
    <row r="33" spans="2:5" ht="22.5" customHeight="1" x14ac:dyDescent="0.2">
      <c r="B33" s="208">
        <v>12</v>
      </c>
      <c r="C33" s="6" t="s">
        <v>220</v>
      </c>
      <c r="D33" s="195"/>
      <c r="E33" s="195"/>
    </row>
    <row r="34" spans="2:5" ht="22.5" customHeight="1" x14ac:dyDescent="0.2">
      <c r="B34" s="209"/>
      <c r="C34" s="704" t="s">
        <v>221</v>
      </c>
      <c r="D34" s="704"/>
      <c r="E34" s="704"/>
    </row>
    <row r="35" spans="2:5" ht="22.5" customHeight="1" x14ac:dyDescent="0.2">
      <c r="B35" s="208">
        <v>13</v>
      </c>
      <c r="C35" s="15" t="s">
        <v>222</v>
      </c>
      <c r="D35" s="173"/>
      <c r="E35" s="173"/>
    </row>
    <row r="36" spans="2:5" ht="22.5" customHeight="1" x14ac:dyDescent="0.2">
      <c r="B36" s="208">
        <v>14</v>
      </c>
      <c r="C36" s="15" t="s">
        <v>221</v>
      </c>
      <c r="D36" s="195"/>
      <c r="E36" s="195"/>
    </row>
    <row r="37" spans="2:5" ht="22.5" customHeight="1" x14ac:dyDescent="0.2">
      <c r="B37" s="209"/>
      <c r="C37" s="703" t="s">
        <v>223</v>
      </c>
      <c r="D37" s="703"/>
      <c r="E37" s="703"/>
    </row>
    <row r="38" spans="2:5" ht="22.5" customHeight="1" x14ac:dyDescent="0.2">
      <c r="B38" s="218" t="s">
        <v>224</v>
      </c>
      <c r="C38" s="199" t="s">
        <v>225</v>
      </c>
      <c r="D38" s="16"/>
      <c r="E38" s="16"/>
    </row>
    <row r="39" spans="2:5" ht="22.5" customHeight="1" x14ac:dyDescent="0.2">
      <c r="B39" s="218" t="s">
        <v>226</v>
      </c>
      <c r="C39" s="199" t="s">
        <v>227</v>
      </c>
      <c r="D39" s="16"/>
      <c r="E39" s="16"/>
    </row>
    <row r="40" spans="2:5" ht="22.5" customHeight="1" x14ac:dyDescent="0.2">
      <c r="B40" s="218" t="s">
        <v>228</v>
      </c>
      <c r="C40" s="199" t="s">
        <v>229</v>
      </c>
      <c r="D40" s="16"/>
      <c r="E40" s="16"/>
    </row>
    <row r="41" spans="2:5" ht="22.5" customHeight="1" x14ac:dyDescent="0.2">
      <c r="B41" s="218" t="s">
        <v>230</v>
      </c>
      <c r="C41" s="199" t="s">
        <v>231</v>
      </c>
      <c r="D41" s="16"/>
      <c r="E41" s="16"/>
    </row>
    <row r="42" spans="2:5" ht="22.5" customHeight="1" x14ac:dyDescent="0.2">
      <c r="B42" s="218" t="s">
        <v>232</v>
      </c>
      <c r="C42" s="17" t="s">
        <v>233</v>
      </c>
      <c r="D42" s="16"/>
      <c r="E42" s="16"/>
    </row>
    <row r="43" spans="2:5" ht="22.5" customHeight="1" x14ac:dyDescent="0.2">
      <c r="B43" s="218" t="s">
        <v>234</v>
      </c>
      <c r="C43" s="17" t="s">
        <v>235</v>
      </c>
      <c r="D43" s="16"/>
      <c r="E43" s="16"/>
    </row>
    <row r="44" spans="2:5" ht="22.5" customHeight="1" x14ac:dyDescent="0.2">
      <c r="B44" s="209"/>
      <c r="C44" s="704" t="s">
        <v>236</v>
      </c>
      <c r="D44" s="704"/>
      <c r="E44" s="704"/>
    </row>
    <row r="45" spans="2:5" ht="22.5" customHeight="1" x14ac:dyDescent="0.2">
      <c r="B45" s="208">
        <v>15</v>
      </c>
      <c r="C45" s="15" t="s">
        <v>237</v>
      </c>
      <c r="D45" s="173"/>
      <c r="E45" s="173"/>
    </row>
    <row r="46" spans="2:5" ht="22.5" customHeight="1" x14ac:dyDescent="0.2">
      <c r="B46" s="218" t="s">
        <v>238</v>
      </c>
      <c r="C46" s="18" t="s">
        <v>239</v>
      </c>
      <c r="D46" s="173"/>
      <c r="E46" s="173"/>
    </row>
    <row r="47" spans="2:5" ht="22.5" customHeight="1" x14ac:dyDescent="0.2">
      <c r="B47" s="218" t="s">
        <v>240</v>
      </c>
      <c r="C47" s="18" t="s">
        <v>241</v>
      </c>
      <c r="D47" s="173"/>
      <c r="E47" s="173"/>
    </row>
    <row r="48" spans="2:5" ht="22.5" customHeight="1" x14ac:dyDescent="0.2">
      <c r="B48" s="208">
        <v>16</v>
      </c>
      <c r="C48" s="15" t="s">
        <v>242</v>
      </c>
      <c r="D48" s="173"/>
      <c r="E48" s="173"/>
    </row>
    <row r="49" spans="2:5" ht="22.5" customHeight="1" x14ac:dyDescent="0.2">
      <c r="B49" s="208">
        <v>17</v>
      </c>
      <c r="C49" s="15" t="s">
        <v>243</v>
      </c>
      <c r="D49" s="194"/>
      <c r="E49" s="197"/>
    </row>
    <row r="50" spans="2:5" ht="22.5" customHeight="1" x14ac:dyDescent="0.2">
      <c r="B50" s="209"/>
      <c r="C50" s="704" t="s">
        <v>115</v>
      </c>
      <c r="D50" s="704"/>
      <c r="E50" s="704"/>
    </row>
    <row r="51" spans="2:5" ht="22.5" customHeight="1" x14ac:dyDescent="0.2">
      <c r="B51" s="208">
        <v>18</v>
      </c>
      <c r="C51" s="15" t="s">
        <v>244</v>
      </c>
      <c r="D51" s="208"/>
      <c r="E51" s="208"/>
    </row>
    <row r="52" spans="2:5" ht="22.5" customHeight="1" x14ac:dyDescent="0.2">
      <c r="B52" s="208">
        <v>19</v>
      </c>
      <c r="C52" s="234" t="s">
        <v>245</v>
      </c>
      <c r="D52" s="208"/>
      <c r="E52" s="208"/>
    </row>
    <row r="53" spans="2:5" ht="22.5" customHeight="1" x14ac:dyDescent="0.2">
      <c r="B53" s="208">
        <v>20</v>
      </c>
      <c r="C53" s="15" t="s">
        <v>246</v>
      </c>
      <c r="D53" s="208"/>
      <c r="E53" s="208"/>
    </row>
    <row r="54" spans="2:5" ht="22.5" customHeight="1" x14ac:dyDescent="0.2">
      <c r="B54" s="230"/>
      <c r="C54" s="230"/>
      <c r="D54" s="230"/>
      <c r="E54" s="230"/>
    </row>
  </sheetData>
  <mergeCells count="9">
    <mergeCell ref="C37:E37"/>
    <mergeCell ref="C44:E44"/>
    <mergeCell ref="C50:E50"/>
    <mergeCell ref="C9:E9"/>
    <mergeCell ref="C13:E13"/>
    <mergeCell ref="C15:E15"/>
    <mergeCell ref="C19:E19"/>
    <mergeCell ref="C24:E24"/>
    <mergeCell ref="C34:E34"/>
  </mergeCells>
  <hyperlinks>
    <hyperlink ref="B2" location="Contents!A1" display="Back to contents page" xr:uid="{352F4976-B527-4A4C-ADFE-A6A5FCA3EC41}"/>
  </hyperlinks>
  <pageMargins left="0.7" right="0.7" top="0.75" bottom="0.75" header="0.3" footer="0.3"/>
  <pageSetup paperSize="9" orientation="portrait" horizontalDpi="144" verticalDpi="144"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60DA-0164-4BCA-99EB-962E2F8834C4}">
  <sheetPr codeName="Sheet49"/>
  <dimension ref="A1:L24"/>
  <sheetViews>
    <sheetView showGridLines="0" showRowColHeaders="0" zoomScale="80" zoomScaleNormal="80" workbookViewId="0"/>
  </sheetViews>
  <sheetFormatPr baseColWidth="10" defaultColWidth="9.140625" defaultRowHeight="15" x14ac:dyDescent="0.25"/>
  <cols>
    <col min="1" max="1" width="2.85546875" style="635" customWidth="1"/>
    <col min="2" max="2" width="9.140625" style="635"/>
    <col min="3" max="3" width="22.5703125" style="635" customWidth="1"/>
    <col min="4" max="8" width="15.7109375" style="635" customWidth="1"/>
    <col min="9" max="16384" width="9.140625" style="635"/>
  </cols>
  <sheetData>
    <row r="1" spans="1:12" x14ac:dyDescent="0.25">
      <c r="A1" s="634"/>
      <c r="B1" s="332"/>
      <c r="C1" s="634"/>
      <c r="D1" s="634"/>
      <c r="E1" s="634"/>
      <c r="F1" s="634"/>
      <c r="G1" s="634"/>
      <c r="H1" s="634"/>
      <c r="I1" s="634"/>
      <c r="J1" s="634"/>
      <c r="K1" s="634"/>
      <c r="L1" s="634"/>
    </row>
    <row r="2" spans="1:12" x14ac:dyDescent="0.25">
      <c r="A2" s="634"/>
      <c r="B2" s="200" t="s">
        <v>146</v>
      </c>
      <c r="C2" s="634"/>
      <c r="D2" s="634"/>
      <c r="E2" s="634"/>
      <c r="F2" s="634"/>
      <c r="G2" s="634"/>
      <c r="H2" s="634"/>
      <c r="I2" s="634"/>
      <c r="J2" s="634"/>
      <c r="K2" s="634"/>
      <c r="L2" s="634"/>
    </row>
    <row r="3" spans="1:12" x14ac:dyDescent="0.25">
      <c r="A3" s="634"/>
      <c r="B3" s="634"/>
      <c r="C3" s="634"/>
      <c r="D3" s="634"/>
      <c r="E3" s="634"/>
      <c r="F3" s="634"/>
      <c r="G3" s="634"/>
      <c r="H3" s="634"/>
      <c r="I3" s="634"/>
      <c r="J3" s="634"/>
      <c r="K3" s="634"/>
      <c r="L3" s="634"/>
    </row>
    <row r="4" spans="1:12" ht="18.75" customHeight="1" x14ac:dyDescent="0.35">
      <c r="A4" s="634"/>
      <c r="B4" s="4" t="s">
        <v>81</v>
      </c>
      <c r="C4" s="634"/>
      <c r="D4" s="634"/>
      <c r="E4" s="634"/>
      <c r="F4" s="634"/>
      <c r="G4" s="634"/>
      <c r="H4" s="634"/>
      <c r="I4" s="634"/>
      <c r="J4" s="634"/>
      <c r="K4" s="634"/>
      <c r="L4" s="634"/>
    </row>
    <row r="5" spans="1:12" x14ac:dyDescent="0.25">
      <c r="A5" s="634"/>
      <c r="B5" s="634"/>
      <c r="C5" s="634"/>
      <c r="D5" s="634"/>
      <c r="E5" s="634"/>
      <c r="F5" s="634"/>
      <c r="G5" s="634"/>
      <c r="H5" s="634"/>
      <c r="I5" s="634"/>
      <c r="J5" s="634"/>
      <c r="K5" s="634"/>
      <c r="L5" s="634"/>
    </row>
    <row r="6" spans="1:12" x14ac:dyDescent="0.25">
      <c r="A6" s="634"/>
      <c r="B6" s="634"/>
      <c r="C6" s="634"/>
      <c r="D6" s="637" t="s">
        <v>149</v>
      </c>
      <c r="E6" s="637" t="s">
        <v>150</v>
      </c>
      <c r="F6" s="637" t="s">
        <v>151</v>
      </c>
      <c r="G6" s="637" t="s">
        <v>253</v>
      </c>
      <c r="H6" s="637" t="s">
        <v>254</v>
      </c>
      <c r="I6" s="634"/>
      <c r="J6" s="634"/>
      <c r="K6" s="634"/>
      <c r="L6" s="634"/>
    </row>
    <row r="7" spans="1:12" ht="45" customHeight="1" x14ac:dyDescent="0.25">
      <c r="A7" s="634"/>
      <c r="B7" s="634"/>
      <c r="C7" s="634"/>
      <c r="D7" s="638" t="s">
        <v>1308</v>
      </c>
      <c r="E7" s="638" t="s">
        <v>1309</v>
      </c>
      <c r="F7" s="638" t="s">
        <v>1310</v>
      </c>
      <c r="G7" s="638" t="s">
        <v>1311</v>
      </c>
      <c r="H7" s="638" t="s">
        <v>1312</v>
      </c>
      <c r="I7" s="634"/>
      <c r="J7" s="634"/>
      <c r="K7" s="634"/>
      <c r="L7" s="634"/>
    </row>
    <row r="8" spans="1:12" ht="22.5" customHeight="1" x14ac:dyDescent="0.25">
      <c r="A8" s="634"/>
      <c r="B8" s="642">
        <v>1</v>
      </c>
      <c r="C8" s="643" t="s">
        <v>1313</v>
      </c>
      <c r="D8" s="641">
        <v>1696.2930627899998</v>
      </c>
      <c r="E8" s="641">
        <v>557.11020978000192</v>
      </c>
      <c r="F8" s="641">
        <v>1139.1828530099979</v>
      </c>
      <c r="G8" s="641">
        <v>601.72535100000005</v>
      </c>
      <c r="H8" s="641">
        <v>537.45750200999782</v>
      </c>
      <c r="I8" s="634"/>
      <c r="J8" s="634"/>
      <c r="K8" s="634"/>
      <c r="L8" s="634"/>
    </row>
    <row r="9" spans="1:12" ht="22.5" customHeight="1" x14ac:dyDescent="0.25">
      <c r="A9" s="634"/>
      <c r="B9" s="642">
        <v>2</v>
      </c>
      <c r="C9" s="643" t="s">
        <v>1314</v>
      </c>
      <c r="D9" s="639"/>
      <c r="E9" s="639"/>
      <c r="F9" s="639"/>
      <c r="G9" s="639"/>
      <c r="H9" s="639"/>
      <c r="I9" s="634"/>
      <c r="J9" s="634"/>
      <c r="K9" s="634"/>
      <c r="L9" s="634"/>
    </row>
    <row r="10" spans="1:12" ht="22.5" customHeight="1" x14ac:dyDescent="0.25">
      <c r="A10" s="634"/>
      <c r="B10" s="637">
        <v>3</v>
      </c>
      <c r="C10" s="639" t="s">
        <v>1315</v>
      </c>
      <c r="D10" s="639"/>
      <c r="E10" s="639"/>
      <c r="F10" s="639"/>
      <c r="G10" s="639"/>
      <c r="H10" s="639"/>
      <c r="I10" s="634"/>
      <c r="J10" s="634"/>
      <c r="K10" s="634"/>
      <c r="L10" s="634"/>
    </row>
    <row r="11" spans="1:12" ht="22.5" customHeight="1" x14ac:dyDescent="0.25">
      <c r="A11" s="634"/>
      <c r="B11" s="637">
        <v>4</v>
      </c>
      <c r="C11" s="639" t="s">
        <v>185</v>
      </c>
      <c r="D11" s="649">
        <v>1696.2930627899998</v>
      </c>
      <c r="E11" s="649">
        <v>557.11020978000192</v>
      </c>
      <c r="F11" s="649">
        <v>1139.1828530099979</v>
      </c>
      <c r="G11" s="649">
        <v>601.72535100000005</v>
      </c>
      <c r="H11" s="649">
        <v>537.45750200999782</v>
      </c>
      <c r="I11" s="634"/>
      <c r="J11" s="634"/>
      <c r="K11" s="634"/>
      <c r="L11" s="634"/>
    </row>
    <row r="12" spans="1:12" ht="22.5" customHeight="1" x14ac:dyDescent="0.25">
      <c r="A12" s="634"/>
      <c r="B12" s="634"/>
      <c r="C12" s="634"/>
      <c r="D12" s="634"/>
      <c r="E12" s="634"/>
      <c r="F12" s="634"/>
      <c r="G12" s="634"/>
      <c r="H12" s="634"/>
      <c r="I12" s="634"/>
      <c r="J12" s="634"/>
      <c r="K12" s="634"/>
      <c r="L12" s="634"/>
    </row>
    <row r="13" spans="1:12" x14ac:dyDescent="0.25">
      <c r="A13" s="634"/>
      <c r="B13" s="634"/>
      <c r="C13" s="634"/>
      <c r="D13" s="634"/>
      <c r="E13" s="634"/>
      <c r="F13" s="634"/>
      <c r="G13" s="634"/>
      <c r="H13" s="634"/>
      <c r="I13" s="634"/>
      <c r="J13" s="634"/>
      <c r="K13" s="634"/>
      <c r="L13" s="634"/>
    </row>
    <row r="14" spans="1:12" x14ac:dyDescent="0.25">
      <c r="A14" s="634"/>
      <c r="B14" s="634"/>
      <c r="C14" s="634"/>
      <c r="D14" s="634"/>
      <c r="E14" s="634"/>
      <c r="F14" s="634"/>
      <c r="G14" s="634"/>
      <c r="H14" s="634"/>
      <c r="I14" s="634"/>
      <c r="J14" s="634"/>
      <c r="K14" s="634"/>
      <c r="L14" s="634"/>
    </row>
    <row r="15" spans="1:12" x14ac:dyDescent="0.25">
      <c r="A15" s="634"/>
      <c r="B15" s="634"/>
      <c r="C15" s="634"/>
      <c r="D15" s="634"/>
      <c r="E15" s="634"/>
      <c r="F15" s="634"/>
      <c r="G15" s="634"/>
      <c r="H15" s="634"/>
      <c r="I15" s="634"/>
      <c r="J15" s="634"/>
      <c r="K15" s="634"/>
      <c r="L15" s="634"/>
    </row>
    <row r="16" spans="1:12" x14ac:dyDescent="0.25">
      <c r="A16" s="634"/>
      <c r="B16" s="634"/>
      <c r="C16" s="634"/>
      <c r="D16" s="634"/>
      <c r="E16" s="634"/>
      <c r="F16" s="634"/>
      <c r="G16" s="634"/>
      <c r="H16" s="634"/>
      <c r="I16" s="634"/>
      <c r="J16" s="634"/>
      <c r="K16" s="634"/>
      <c r="L16" s="634"/>
    </row>
    <row r="17" spans="1:12" x14ac:dyDescent="0.25">
      <c r="A17" s="634"/>
      <c r="B17" s="634"/>
      <c r="C17" s="634"/>
      <c r="D17" s="634"/>
      <c r="E17" s="634"/>
      <c r="F17" s="634"/>
      <c r="G17" s="634"/>
      <c r="H17" s="634"/>
      <c r="I17" s="634"/>
      <c r="J17" s="634"/>
      <c r="K17" s="634"/>
      <c r="L17" s="634"/>
    </row>
    <row r="18" spans="1:12" x14ac:dyDescent="0.25">
      <c r="A18" s="634"/>
      <c r="B18" s="634"/>
      <c r="C18" s="634"/>
      <c r="D18" s="634"/>
      <c r="E18" s="634"/>
      <c r="F18" s="634"/>
      <c r="G18" s="634"/>
      <c r="H18" s="634"/>
      <c r="I18" s="634"/>
      <c r="J18" s="634"/>
      <c r="K18" s="634"/>
      <c r="L18" s="634"/>
    </row>
    <row r="19" spans="1:12" x14ac:dyDescent="0.25">
      <c r="A19" s="634"/>
      <c r="B19" s="634"/>
      <c r="C19" s="634"/>
      <c r="D19" s="634"/>
      <c r="E19" s="634"/>
      <c r="F19" s="634"/>
      <c r="G19" s="634"/>
      <c r="H19" s="634"/>
      <c r="I19" s="634"/>
      <c r="J19" s="634"/>
      <c r="K19" s="634"/>
      <c r="L19" s="634"/>
    </row>
    <row r="20" spans="1:12" x14ac:dyDescent="0.25">
      <c r="A20" s="634"/>
      <c r="B20" s="634"/>
      <c r="C20" s="634"/>
      <c r="D20" s="634"/>
      <c r="E20" s="634"/>
      <c r="F20" s="634"/>
      <c r="G20" s="634"/>
      <c r="H20" s="634"/>
      <c r="I20" s="634"/>
      <c r="J20" s="634"/>
      <c r="K20" s="634"/>
      <c r="L20" s="634"/>
    </row>
    <row r="21" spans="1:12" x14ac:dyDescent="0.25">
      <c r="A21" s="634"/>
      <c r="B21" s="634"/>
      <c r="C21" s="634"/>
      <c r="D21" s="634"/>
      <c r="E21" s="634"/>
      <c r="F21" s="634"/>
      <c r="G21" s="634"/>
      <c r="H21" s="634"/>
      <c r="I21" s="634"/>
      <c r="J21" s="634"/>
      <c r="K21" s="634"/>
      <c r="L21" s="634"/>
    </row>
    <row r="22" spans="1:12" x14ac:dyDescent="0.25">
      <c r="A22" s="634"/>
      <c r="B22" s="634"/>
      <c r="C22" s="634"/>
      <c r="D22" s="634"/>
      <c r="E22" s="634"/>
      <c r="F22" s="634"/>
      <c r="G22" s="634"/>
      <c r="H22" s="634"/>
      <c r="I22" s="634"/>
      <c r="J22" s="634"/>
      <c r="K22" s="634"/>
      <c r="L22" s="634"/>
    </row>
    <row r="23" spans="1:12" x14ac:dyDescent="0.25">
      <c r="A23" s="634"/>
      <c r="B23" s="634"/>
      <c r="C23" s="634"/>
      <c r="D23" s="634"/>
      <c r="E23" s="634"/>
      <c r="F23" s="634"/>
      <c r="G23" s="634"/>
      <c r="H23" s="634"/>
      <c r="I23" s="634"/>
      <c r="J23" s="634"/>
      <c r="K23" s="634"/>
      <c r="L23" s="634"/>
    </row>
    <row r="24" spans="1:12" x14ac:dyDescent="0.25">
      <c r="A24" s="634"/>
      <c r="B24" s="634"/>
      <c r="C24" s="634"/>
      <c r="D24" s="634"/>
      <c r="E24" s="634"/>
      <c r="F24" s="634"/>
      <c r="G24" s="634"/>
      <c r="H24" s="634"/>
      <c r="I24" s="634"/>
      <c r="J24" s="634"/>
      <c r="K24" s="634"/>
      <c r="L24" s="634"/>
    </row>
  </sheetData>
  <sheetProtection algorithmName="SHA-512" hashValue="OWjRXdVwZym5hbWt/Kju3uOgDDs3GoZ7Wjb00Kf9jNMPbBSHr0b2XCkpZDGjR9nKXCxrlswkq6/0tPHBOnFdEg==" saltValue="gnhmLDuxQlrriaBGy8P4RA==" spinCount="100000" sheet="1" objects="1" scenarios="1"/>
  <hyperlinks>
    <hyperlink ref="B2" location="Contents!A1" display="Back to contents page" xr:uid="{0A9678F0-A4F2-444E-B554-B78AFBFBC809}"/>
  </hyperlink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091A-9934-4745-B1B9-9C1E7CE6251B}">
  <sheetPr codeName="Sheet50"/>
  <dimension ref="B1:J11"/>
  <sheetViews>
    <sheetView showGridLines="0" showRowColHeaders="0" zoomScale="80" zoomScaleNormal="80" workbookViewId="0"/>
  </sheetViews>
  <sheetFormatPr baseColWidth="10" defaultColWidth="9.140625" defaultRowHeight="15" x14ac:dyDescent="0.25"/>
  <cols>
    <col min="1" max="1" width="2.85546875" style="635" customWidth="1"/>
    <col min="2" max="2" width="9.140625" style="635"/>
    <col min="3" max="8" width="15.7109375" style="635" customWidth="1"/>
    <col min="9" max="16384" width="9.140625" style="635"/>
  </cols>
  <sheetData>
    <row r="1" spans="2:10" x14ac:dyDescent="0.25">
      <c r="B1" s="332"/>
      <c r="C1" s="634"/>
      <c r="D1" s="634"/>
      <c r="E1" s="634"/>
      <c r="F1" s="634"/>
      <c r="G1" s="634"/>
      <c r="H1" s="634"/>
      <c r="I1" s="634"/>
      <c r="J1" s="634"/>
    </row>
    <row r="2" spans="2:10" x14ac:dyDescent="0.25">
      <c r="B2" s="200" t="s">
        <v>146</v>
      </c>
      <c r="C2" s="634"/>
      <c r="D2" s="634"/>
      <c r="E2" s="634"/>
      <c r="F2" s="634"/>
      <c r="G2" s="634"/>
      <c r="H2" s="634"/>
      <c r="I2" s="634"/>
      <c r="J2" s="634"/>
    </row>
    <row r="3" spans="2:10" x14ac:dyDescent="0.25">
      <c r="B3" s="634"/>
      <c r="C3" s="634"/>
      <c r="D3" s="634"/>
      <c r="E3" s="634"/>
      <c r="F3" s="634"/>
      <c r="G3" s="634"/>
      <c r="H3" s="634"/>
      <c r="I3" s="634"/>
      <c r="J3" s="634"/>
    </row>
    <row r="4" spans="2:10" ht="18.75" customHeight="1" x14ac:dyDescent="0.35">
      <c r="B4" s="4" t="s">
        <v>83</v>
      </c>
      <c r="C4" s="634"/>
      <c r="D4" s="634"/>
      <c r="E4" s="634"/>
      <c r="F4" s="634"/>
      <c r="G4" s="634"/>
      <c r="H4" s="634"/>
      <c r="I4" s="634"/>
      <c r="J4" s="634"/>
    </row>
    <row r="5" spans="2:10" x14ac:dyDescent="0.25">
      <c r="B5" s="634"/>
      <c r="C5" s="634"/>
      <c r="D5" s="634"/>
      <c r="E5" s="634"/>
      <c r="F5" s="634"/>
      <c r="G5" s="634"/>
      <c r="H5" s="634"/>
      <c r="I5" s="634"/>
      <c r="J5" s="634"/>
    </row>
    <row r="6" spans="2:10" x14ac:dyDescent="0.25">
      <c r="B6" s="634"/>
      <c r="C6" s="637" t="s">
        <v>149</v>
      </c>
      <c r="D6" s="637" t="s">
        <v>150</v>
      </c>
      <c r="E6" s="637" t="s">
        <v>151</v>
      </c>
      <c r="F6" s="637" t="s">
        <v>253</v>
      </c>
      <c r="G6" s="637" t="s">
        <v>254</v>
      </c>
      <c r="H6" s="637" t="s">
        <v>255</v>
      </c>
      <c r="I6" s="634"/>
      <c r="J6" s="634"/>
    </row>
    <row r="7" spans="2:10" x14ac:dyDescent="0.25">
      <c r="B7" s="634"/>
      <c r="C7" s="898" t="s">
        <v>1316</v>
      </c>
      <c r="D7" s="898"/>
      <c r="E7" s="898"/>
      <c r="F7" s="898"/>
      <c r="G7" s="898" t="s">
        <v>1317</v>
      </c>
      <c r="H7" s="898"/>
      <c r="I7" s="634"/>
      <c r="J7" s="634"/>
    </row>
    <row r="8" spans="2:10" x14ac:dyDescent="0.25">
      <c r="B8" s="634"/>
      <c r="C8" s="898" t="s">
        <v>1318</v>
      </c>
      <c r="D8" s="898"/>
      <c r="E8" s="898" t="s">
        <v>1319</v>
      </c>
      <c r="F8" s="898"/>
      <c r="G8" s="899" t="s">
        <v>1318</v>
      </c>
      <c r="H8" s="899" t="s">
        <v>1319</v>
      </c>
      <c r="I8" s="634"/>
      <c r="J8" s="634"/>
    </row>
    <row r="9" spans="2:10" ht="26.25" customHeight="1" x14ac:dyDescent="0.25">
      <c r="B9" s="634"/>
      <c r="C9" s="637" t="s">
        <v>1320</v>
      </c>
      <c r="D9" s="637" t="s">
        <v>1321</v>
      </c>
      <c r="E9" s="637" t="s">
        <v>1320</v>
      </c>
      <c r="F9" s="637" t="s">
        <v>1321</v>
      </c>
      <c r="G9" s="899"/>
      <c r="H9" s="899"/>
      <c r="I9" s="634"/>
      <c r="J9" s="634"/>
    </row>
    <row r="10" spans="2:10" ht="22.5" customHeight="1" x14ac:dyDescent="0.25">
      <c r="B10" s="642" t="s">
        <v>185</v>
      </c>
      <c r="C10" s="643"/>
      <c r="D10" s="644">
        <v>602</v>
      </c>
      <c r="E10" s="643"/>
      <c r="F10" s="644">
        <v>423</v>
      </c>
      <c r="G10" s="643"/>
      <c r="H10" s="643"/>
      <c r="I10" s="634"/>
      <c r="J10" s="634"/>
    </row>
    <row r="11" spans="2:10" ht="22.5" customHeight="1" x14ac:dyDescent="0.25"/>
  </sheetData>
  <sheetProtection algorithmName="SHA-512" hashValue="sMgHa984eEkepMDslLZA2WLua8O0zbp7noABduysg4+JmXMrPO2T4uQIk/q/plT2Q7fHapLwHub2vyz4Nec6+A==" saltValue="2h3WMFPN1x/5f4pyr+sFAA==" spinCount="100000" sheet="1" objects="1" scenarios="1"/>
  <mergeCells count="6">
    <mergeCell ref="C7:F7"/>
    <mergeCell ref="G7:H7"/>
    <mergeCell ref="C8:D8"/>
    <mergeCell ref="E8:F8"/>
    <mergeCell ref="G8:G9"/>
    <mergeCell ref="H8:H9"/>
  </mergeCells>
  <hyperlinks>
    <hyperlink ref="B2" location="Contents!A1" display="Back to contents page" xr:uid="{3C81998E-2382-4C4C-9CC0-7FE380F0EA32}"/>
  </hyperlinks>
  <pageMargins left="0.7" right="0.7" top="0.75" bottom="0.75" header="0.3" footer="0.3"/>
  <pageSetup paperSize="9" orientation="portrait" verticalDpi="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1C6D-3496-483D-B967-2ADA8E4F1F11}">
  <sheetPr codeName="Sheet501"/>
  <dimension ref="B1:E19"/>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85</v>
      </c>
      <c r="C4" s="230"/>
      <c r="D4" s="230"/>
      <c r="E4" s="230"/>
    </row>
    <row r="5" spans="2:5" ht="15" customHeight="1" x14ac:dyDescent="0.2">
      <c r="B5" s="230"/>
      <c r="C5" s="230"/>
      <c r="D5" s="230"/>
      <c r="E5" s="230"/>
    </row>
    <row r="6" spans="2:5" ht="15" customHeight="1" x14ac:dyDescent="0.2">
      <c r="B6" s="230"/>
      <c r="C6" s="230"/>
      <c r="D6" s="230"/>
      <c r="E6" s="230"/>
    </row>
    <row r="7" spans="2:5" ht="15" customHeight="1" x14ac:dyDescent="0.2">
      <c r="B7" s="230"/>
      <c r="C7" s="277"/>
      <c r="D7" s="218" t="s">
        <v>149</v>
      </c>
      <c r="E7" s="221" t="s">
        <v>150</v>
      </c>
    </row>
    <row r="8" spans="2:5" ht="26.25" customHeight="1" x14ac:dyDescent="0.2">
      <c r="B8" s="230"/>
      <c r="C8" s="277"/>
      <c r="D8" s="278" t="s">
        <v>1322</v>
      </c>
      <c r="E8" s="232" t="s">
        <v>1323</v>
      </c>
    </row>
    <row r="9" spans="2:5" ht="15" customHeight="1" x14ac:dyDescent="0.2">
      <c r="B9" s="900" t="s">
        <v>1324</v>
      </c>
      <c r="C9" s="901"/>
      <c r="D9" s="57"/>
      <c r="E9" s="58"/>
    </row>
    <row r="10" spans="2:5" ht="22.5" customHeight="1" x14ac:dyDescent="0.2">
      <c r="B10" s="238">
        <v>1</v>
      </c>
      <c r="C10" s="320" t="s">
        <v>1325</v>
      </c>
      <c r="D10" s="241"/>
      <c r="E10" s="241"/>
    </row>
    <row r="11" spans="2:5" ht="22.5" customHeight="1" x14ac:dyDescent="0.2">
      <c r="B11" s="238">
        <v>2</v>
      </c>
      <c r="C11" s="320" t="s">
        <v>1326</v>
      </c>
      <c r="D11" s="241"/>
      <c r="E11" s="241"/>
    </row>
    <row r="12" spans="2:5" ht="22.5" customHeight="1" x14ac:dyDescent="0.2">
      <c r="B12" s="238">
        <v>3</v>
      </c>
      <c r="C12" s="320" t="s">
        <v>1327</v>
      </c>
      <c r="D12" s="241"/>
      <c r="E12" s="241"/>
    </row>
    <row r="13" spans="2:5" ht="22.5" customHeight="1" x14ac:dyDescent="0.2">
      <c r="B13" s="238">
        <v>4</v>
      </c>
      <c r="C13" s="320" t="s">
        <v>1328</v>
      </c>
      <c r="D13" s="241"/>
      <c r="E13" s="241"/>
    </row>
    <row r="14" spans="2:5" ht="22.5" customHeight="1" x14ac:dyDescent="0.2">
      <c r="B14" s="238">
        <v>5</v>
      </c>
      <c r="C14" s="320" t="s">
        <v>1329</v>
      </c>
      <c r="D14" s="241"/>
      <c r="E14" s="241"/>
    </row>
    <row r="15" spans="2:5" ht="22.5" customHeight="1" x14ac:dyDescent="0.2">
      <c r="B15" s="238">
        <v>6</v>
      </c>
      <c r="C15" s="59" t="s">
        <v>1330</v>
      </c>
      <c r="D15" s="241"/>
      <c r="E15" s="241"/>
    </row>
    <row r="16" spans="2:5" ht="15" customHeight="1" x14ac:dyDescent="0.2">
      <c r="B16" s="900" t="s">
        <v>1331</v>
      </c>
      <c r="C16" s="901"/>
      <c r="D16" s="270"/>
      <c r="E16" s="270"/>
    </row>
    <row r="17" spans="2:5" ht="22.5" customHeight="1" x14ac:dyDescent="0.2">
      <c r="B17" s="32">
        <v>7</v>
      </c>
      <c r="C17" s="320" t="s">
        <v>1332</v>
      </c>
      <c r="D17" s="241"/>
      <c r="E17" s="241"/>
    </row>
    <row r="18" spans="2:5" ht="22.5" customHeight="1" x14ac:dyDescent="0.2">
      <c r="B18" s="32">
        <v>8</v>
      </c>
      <c r="C18" s="320" t="s">
        <v>1333</v>
      </c>
      <c r="D18" s="241"/>
      <c r="E18" s="241"/>
    </row>
    <row r="19" spans="2:5" ht="22.5" customHeight="1" x14ac:dyDescent="0.2">
      <c r="B19" s="230"/>
      <c r="C19" s="230"/>
      <c r="D19" s="230"/>
      <c r="E19" s="230"/>
    </row>
  </sheetData>
  <mergeCells count="2">
    <mergeCell ref="B9:C9"/>
    <mergeCell ref="B16:C16"/>
  </mergeCells>
  <hyperlinks>
    <hyperlink ref="B2" location="Contents!A1" display="Back to contents page" xr:uid="{B14801B5-CF8A-4733-B415-7FBDE6465563}"/>
  </hyperlinks>
  <pageMargins left="0.7" right="0.7" top="0.75" bottom="0.75" header="0.3" footer="0.3"/>
  <pageSetup paperSize="9" orientation="portrait" horizontalDpi="144" verticalDpi="144"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C4717-413B-48F3-98B9-F97F28B394CB}">
  <sheetPr codeName="Sheet51"/>
  <dimension ref="B1:D18"/>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87</v>
      </c>
      <c r="C4" s="230"/>
      <c r="D4" s="230"/>
    </row>
    <row r="5" spans="2:4" ht="15" customHeight="1" x14ac:dyDescent="0.2">
      <c r="B5" s="230"/>
      <c r="C5" s="230"/>
      <c r="D5" s="230"/>
    </row>
    <row r="6" spans="2:4" ht="15" customHeight="1" x14ac:dyDescent="0.2">
      <c r="B6" s="230"/>
      <c r="C6" s="230"/>
      <c r="D6" s="230"/>
    </row>
    <row r="7" spans="2:4" ht="15" customHeight="1" x14ac:dyDescent="0.2">
      <c r="B7" s="60"/>
      <c r="C7" s="61"/>
      <c r="D7" s="218" t="s">
        <v>149</v>
      </c>
    </row>
    <row r="8" spans="2:4" ht="15" customHeight="1" x14ac:dyDescent="0.2">
      <c r="B8" s="61"/>
      <c r="C8" s="62"/>
      <c r="D8" s="218" t="s">
        <v>1281</v>
      </c>
    </row>
    <row r="9" spans="2:4" ht="22.5" customHeight="1" x14ac:dyDescent="0.2">
      <c r="B9" s="219">
        <v>1</v>
      </c>
      <c r="C9" s="52" t="s">
        <v>1334</v>
      </c>
      <c r="D9" s="199"/>
    </row>
    <row r="10" spans="2:4" ht="22.5" customHeight="1" x14ac:dyDescent="0.2">
      <c r="B10" s="218">
        <v>2</v>
      </c>
      <c r="C10" s="199" t="s">
        <v>1335</v>
      </c>
      <c r="D10" s="199"/>
    </row>
    <row r="11" spans="2:4" ht="22.5" customHeight="1" x14ac:dyDescent="0.2">
      <c r="B11" s="218">
        <v>3</v>
      </c>
      <c r="C11" s="199" t="s">
        <v>1336</v>
      </c>
      <c r="D11" s="199"/>
    </row>
    <row r="12" spans="2:4" ht="22.5" customHeight="1" x14ac:dyDescent="0.2">
      <c r="B12" s="218">
        <v>4</v>
      </c>
      <c r="C12" s="199" t="s">
        <v>1337</v>
      </c>
      <c r="D12" s="199"/>
    </row>
    <row r="13" spans="2:4" ht="22.5" customHeight="1" x14ac:dyDescent="0.2">
      <c r="B13" s="218">
        <v>5</v>
      </c>
      <c r="C13" s="199" t="s">
        <v>1338</v>
      </c>
      <c r="D13" s="199"/>
    </row>
    <row r="14" spans="2:4" ht="22.5" customHeight="1" x14ac:dyDescent="0.2">
      <c r="B14" s="218">
        <v>6</v>
      </c>
      <c r="C14" s="199" t="s">
        <v>1339</v>
      </c>
      <c r="D14" s="199"/>
    </row>
    <row r="15" spans="2:4" ht="22.5" customHeight="1" x14ac:dyDescent="0.2">
      <c r="B15" s="218">
        <v>7</v>
      </c>
      <c r="C15" s="199" t="s">
        <v>1340</v>
      </c>
      <c r="D15" s="199"/>
    </row>
    <row r="16" spans="2:4" ht="22.5" customHeight="1" x14ac:dyDescent="0.2">
      <c r="B16" s="218">
        <v>8</v>
      </c>
      <c r="C16" s="199" t="s">
        <v>1341</v>
      </c>
      <c r="D16" s="199"/>
    </row>
    <row r="17" spans="2:4" ht="22.5" customHeight="1" x14ac:dyDescent="0.2">
      <c r="B17" s="219">
        <v>9</v>
      </c>
      <c r="C17" s="52" t="s">
        <v>1342</v>
      </c>
      <c r="D17" s="199"/>
    </row>
    <row r="18" spans="2:4" ht="22.5" customHeight="1" x14ac:dyDescent="0.2">
      <c r="B18" s="230"/>
      <c r="C18" s="230"/>
      <c r="D18" s="230"/>
    </row>
  </sheetData>
  <hyperlinks>
    <hyperlink ref="B2" location="Contents!A1" display="Back to contents page" xr:uid="{6577B32A-80E8-47A8-9CCC-BE7F59D7DD5E}"/>
  </hyperlinks>
  <pageMargins left="0.7" right="0.7" top="0.75" bottom="0.75" header="0.3" footer="0.3"/>
  <pageSetup paperSize="9" orientation="portrait" horizontalDpi="144" verticalDpi="144"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8E20-E048-4EF6-8BC3-8ABE195ED835}">
  <sheetPr codeName="Sheet52"/>
  <dimension ref="B1:E29"/>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89</v>
      </c>
      <c r="C4" s="230"/>
      <c r="D4" s="230"/>
      <c r="E4" s="230"/>
    </row>
    <row r="5" spans="2:5" ht="15" customHeight="1" x14ac:dyDescent="0.2">
      <c r="B5" s="230"/>
      <c r="C5" s="230"/>
      <c r="D5" s="230"/>
      <c r="E5" s="230"/>
    </row>
    <row r="6" spans="2:5" ht="15" customHeight="1" x14ac:dyDescent="0.2">
      <c r="B6" s="230"/>
      <c r="C6" s="230"/>
      <c r="D6" s="230"/>
      <c r="E6" s="230"/>
    </row>
    <row r="7" spans="2:5" ht="15" customHeight="1" x14ac:dyDescent="0.2">
      <c r="B7" s="63"/>
      <c r="C7" s="64"/>
      <c r="D7" s="218" t="s">
        <v>149</v>
      </c>
      <c r="E7" s="218" t="s">
        <v>150</v>
      </c>
    </row>
    <row r="8" spans="2:5" ht="26.25" customHeight="1" x14ac:dyDescent="0.2">
      <c r="B8" s="65"/>
      <c r="C8" s="64"/>
      <c r="D8" s="218" t="s">
        <v>1343</v>
      </c>
      <c r="E8" s="218" t="s">
        <v>1281</v>
      </c>
    </row>
    <row r="9" spans="2:5" ht="22.5" customHeight="1" x14ac:dyDescent="0.2">
      <c r="B9" s="219">
        <v>1</v>
      </c>
      <c r="C9" s="52" t="s">
        <v>1344</v>
      </c>
      <c r="D9" s="66"/>
      <c r="E9" s="67"/>
    </row>
    <row r="10" spans="2:5" ht="22.5" customHeight="1" x14ac:dyDescent="0.2">
      <c r="B10" s="218">
        <v>2</v>
      </c>
      <c r="C10" s="199" t="s">
        <v>1345</v>
      </c>
      <c r="D10" s="67"/>
      <c r="E10" s="67"/>
    </row>
    <row r="11" spans="2:5" ht="22.5" customHeight="1" x14ac:dyDescent="0.2">
      <c r="B11" s="218">
        <v>3</v>
      </c>
      <c r="C11" s="199" t="s">
        <v>1346</v>
      </c>
      <c r="D11" s="67"/>
      <c r="E11" s="67"/>
    </row>
    <row r="12" spans="2:5" ht="22.5" customHeight="1" x14ac:dyDescent="0.2">
      <c r="B12" s="218">
        <v>4</v>
      </c>
      <c r="C12" s="199" t="s">
        <v>1347</v>
      </c>
      <c r="D12" s="67"/>
      <c r="E12" s="67"/>
    </row>
    <row r="13" spans="2:5" ht="22.5" customHeight="1" x14ac:dyDescent="0.2">
      <c r="B13" s="218">
        <v>5</v>
      </c>
      <c r="C13" s="199" t="s">
        <v>1348</v>
      </c>
      <c r="D13" s="67"/>
      <c r="E13" s="67"/>
    </row>
    <row r="14" spans="2:5" ht="22.5" customHeight="1" x14ac:dyDescent="0.2">
      <c r="B14" s="218">
        <v>6</v>
      </c>
      <c r="C14" s="199" t="s">
        <v>1349</v>
      </c>
      <c r="D14" s="67"/>
      <c r="E14" s="67"/>
    </row>
    <row r="15" spans="2:5" ht="22.5" customHeight="1" x14ac:dyDescent="0.2">
      <c r="B15" s="218">
        <v>7</v>
      </c>
      <c r="C15" s="199" t="s">
        <v>1350</v>
      </c>
      <c r="D15" s="67"/>
      <c r="E15" s="66"/>
    </row>
    <row r="16" spans="2:5" ht="22.5" customHeight="1" x14ac:dyDescent="0.2">
      <c r="B16" s="218">
        <v>8</v>
      </c>
      <c r="C16" s="199" t="s">
        <v>1351</v>
      </c>
      <c r="D16" s="67"/>
      <c r="E16" s="67"/>
    </row>
    <row r="17" spans="2:5" ht="22.5" customHeight="1" x14ac:dyDescent="0.2">
      <c r="B17" s="218">
        <v>9</v>
      </c>
      <c r="C17" s="199" t="s">
        <v>1352</v>
      </c>
      <c r="D17" s="67"/>
      <c r="E17" s="67"/>
    </row>
    <row r="18" spans="2:5" ht="22.5" customHeight="1" x14ac:dyDescent="0.2">
      <c r="B18" s="218">
        <v>10</v>
      </c>
      <c r="C18" s="199" t="s">
        <v>1353</v>
      </c>
      <c r="D18" s="67"/>
      <c r="E18" s="67"/>
    </row>
    <row r="19" spans="2:5" ht="22.5" customHeight="1" x14ac:dyDescent="0.2">
      <c r="B19" s="219">
        <v>11</v>
      </c>
      <c r="C19" s="54" t="s">
        <v>1354</v>
      </c>
      <c r="D19" s="66"/>
      <c r="E19" s="67"/>
    </row>
    <row r="20" spans="2:5" ht="22.5" customHeight="1" x14ac:dyDescent="0.2">
      <c r="B20" s="218">
        <v>12</v>
      </c>
      <c r="C20" s="199" t="s">
        <v>1355</v>
      </c>
      <c r="D20" s="67"/>
      <c r="E20" s="67"/>
    </row>
    <row r="21" spans="2:5" ht="22.5" customHeight="1" x14ac:dyDescent="0.2">
      <c r="B21" s="218">
        <v>13</v>
      </c>
      <c r="C21" s="199" t="s">
        <v>1346</v>
      </c>
      <c r="D21" s="67"/>
      <c r="E21" s="67"/>
    </row>
    <row r="22" spans="2:5" ht="22.5" customHeight="1" x14ac:dyDescent="0.2">
      <c r="B22" s="218">
        <v>14</v>
      </c>
      <c r="C22" s="199" t="s">
        <v>1347</v>
      </c>
      <c r="D22" s="67"/>
      <c r="E22" s="67"/>
    </row>
    <row r="23" spans="2:5" ht="22.5" customHeight="1" x14ac:dyDescent="0.2">
      <c r="B23" s="218">
        <v>15</v>
      </c>
      <c r="C23" s="199" t="s">
        <v>1348</v>
      </c>
      <c r="D23" s="67"/>
      <c r="E23" s="67"/>
    </row>
    <row r="24" spans="2:5" ht="22.5" customHeight="1" x14ac:dyDescent="0.2">
      <c r="B24" s="218">
        <v>16</v>
      </c>
      <c r="C24" s="199" t="s">
        <v>1349</v>
      </c>
      <c r="D24" s="67"/>
      <c r="E24" s="67"/>
    </row>
    <row r="25" spans="2:5" ht="22.5" customHeight="1" x14ac:dyDescent="0.2">
      <c r="B25" s="218">
        <v>17</v>
      </c>
      <c r="C25" s="199" t="s">
        <v>1350</v>
      </c>
      <c r="D25" s="67"/>
      <c r="E25" s="68"/>
    </row>
    <row r="26" spans="2:5" ht="22.5" customHeight="1" x14ac:dyDescent="0.2">
      <c r="B26" s="218">
        <v>18</v>
      </c>
      <c r="C26" s="199" t="s">
        <v>1351</v>
      </c>
      <c r="D26" s="67"/>
      <c r="E26" s="67"/>
    </row>
    <row r="27" spans="2:5" ht="22.5" customHeight="1" x14ac:dyDescent="0.2">
      <c r="B27" s="218">
        <v>19</v>
      </c>
      <c r="C27" s="199" t="s">
        <v>1352</v>
      </c>
      <c r="D27" s="67"/>
      <c r="E27" s="67"/>
    </row>
    <row r="28" spans="2:5" ht="22.5" customHeight="1" x14ac:dyDescent="0.2">
      <c r="B28" s="218">
        <v>20</v>
      </c>
      <c r="C28" s="199" t="s">
        <v>1353</v>
      </c>
      <c r="D28" s="67"/>
      <c r="E28" s="67"/>
    </row>
    <row r="29" spans="2:5" ht="22.5" customHeight="1" x14ac:dyDescent="0.2">
      <c r="B29" s="230"/>
      <c r="C29" s="230"/>
      <c r="D29" s="230"/>
      <c r="E29" s="230"/>
    </row>
  </sheetData>
  <hyperlinks>
    <hyperlink ref="B2" location="Contents!A1" display="Back to contents page" xr:uid="{DD120A32-5902-43E4-98B0-5988875DD5ED}"/>
  </hyperlinks>
  <pageMargins left="0.7" right="0.7" top="0.75" bottom="0.75" header="0.3" footer="0.3"/>
  <pageSetup paperSize="9" orientation="portrait" horizontalDpi="144" verticalDpi="144"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F4FC-C935-4A09-9BEA-01C1DDBA126A}">
  <sheetPr codeName="Sheet53"/>
  <dimension ref="B1:R24"/>
  <sheetViews>
    <sheetView workbookViewId="0"/>
  </sheetViews>
  <sheetFormatPr baseColWidth="10" defaultColWidth="9.140625" defaultRowHeight="12.75" x14ac:dyDescent="0.2"/>
  <cols>
    <col min="1" max="1" width="2.85546875" style="29" customWidth="1"/>
    <col min="2" max="2" width="9.140625" style="29"/>
    <col min="3" max="3" width="28.5703125" style="29" customWidth="1"/>
    <col min="4" max="18" width="14.28515625" style="29" customWidth="1"/>
    <col min="19" max="16384" width="9.140625" style="29"/>
  </cols>
  <sheetData>
    <row r="1" spans="2:18" ht="15" customHeight="1" x14ac:dyDescent="0.2">
      <c r="B1" s="230"/>
      <c r="C1" s="230"/>
      <c r="D1" s="230"/>
      <c r="E1" s="230"/>
      <c r="F1" s="230"/>
      <c r="G1" s="230"/>
      <c r="H1" s="230"/>
      <c r="I1" s="230"/>
      <c r="J1" s="230"/>
      <c r="K1" s="230"/>
      <c r="L1" s="230"/>
      <c r="M1" s="230"/>
      <c r="N1" s="230"/>
      <c r="O1" s="230"/>
      <c r="P1" s="230"/>
      <c r="Q1" s="230"/>
      <c r="R1" s="230"/>
    </row>
    <row r="2" spans="2:18" ht="15" customHeight="1" x14ac:dyDescent="0.2">
      <c r="B2" s="124" t="s">
        <v>146</v>
      </c>
      <c r="C2" s="230"/>
      <c r="D2" s="230"/>
      <c r="E2" s="230"/>
      <c r="F2" s="230"/>
      <c r="G2" s="230"/>
      <c r="H2" s="230"/>
      <c r="I2" s="230"/>
      <c r="J2" s="230"/>
      <c r="K2" s="230"/>
      <c r="L2" s="230"/>
      <c r="M2" s="230"/>
      <c r="N2" s="230"/>
      <c r="O2" s="230"/>
      <c r="P2" s="230"/>
      <c r="Q2" s="230"/>
      <c r="R2" s="230"/>
    </row>
    <row r="3" spans="2:18" ht="15" customHeight="1" x14ac:dyDescent="0.2">
      <c r="B3" s="230"/>
      <c r="C3" s="230"/>
      <c r="D3" s="230"/>
      <c r="E3" s="230"/>
      <c r="F3" s="230"/>
      <c r="G3" s="230"/>
      <c r="H3" s="230"/>
      <c r="I3" s="230"/>
      <c r="J3" s="230"/>
      <c r="K3" s="230"/>
      <c r="L3" s="230"/>
      <c r="M3" s="230"/>
      <c r="N3" s="230"/>
      <c r="O3" s="230"/>
      <c r="P3" s="230"/>
      <c r="Q3" s="230"/>
      <c r="R3" s="230"/>
    </row>
    <row r="4" spans="2:18" ht="18.75" customHeight="1" x14ac:dyDescent="0.35">
      <c r="B4" s="35" t="s">
        <v>125</v>
      </c>
      <c r="C4" s="230"/>
      <c r="D4" s="230"/>
      <c r="E4" s="230"/>
      <c r="F4" s="230"/>
      <c r="G4" s="230"/>
      <c r="H4" s="230"/>
      <c r="I4" s="230"/>
      <c r="J4" s="230"/>
      <c r="K4" s="230"/>
      <c r="L4" s="230"/>
      <c r="M4" s="230"/>
      <c r="N4" s="230"/>
      <c r="O4" s="230"/>
      <c r="P4" s="230"/>
      <c r="Q4" s="230"/>
      <c r="R4" s="230"/>
    </row>
    <row r="5" spans="2:18" ht="15" customHeight="1" x14ac:dyDescent="0.2">
      <c r="B5" s="230"/>
      <c r="C5" s="230"/>
      <c r="D5" s="230"/>
      <c r="E5" s="230"/>
      <c r="F5" s="230"/>
      <c r="G5" s="230"/>
      <c r="H5" s="230"/>
      <c r="I5" s="230"/>
      <c r="J5" s="230"/>
      <c r="K5" s="230"/>
      <c r="L5" s="230"/>
      <c r="M5" s="230"/>
      <c r="N5" s="230"/>
      <c r="O5" s="230"/>
      <c r="P5" s="230"/>
      <c r="Q5" s="230"/>
      <c r="R5" s="230"/>
    </row>
    <row r="6" spans="2:18" ht="15" customHeight="1" x14ac:dyDescent="0.2">
      <c r="B6" s="230"/>
      <c r="C6" s="230"/>
      <c r="D6" s="230"/>
      <c r="E6" s="230"/>
      <c r="F6" s="230"/>
      <c r="G6" s="230"/>
      <c r="H6" s="230"/>
      <c r="I6" s="230"/>
      <c r="J6" s="230"/>
      <c r="K6" s="230"/>
      <c r="L6" s="230"/>
      <c r="M6" s="230"/>
      <c r="N6" s="230"/>
      <c r="O6" s="230"/>
      <c r="P6" s="230"/>
      <c r="Q6" s="230"/>
      <c r="R6" s="230"/>
    </row>
    <row r="7" spans="2:18" ht="15" customHeight="1" x14ac:dyDescent="0.2">
      <c r="B7" s="69"/>
      <c r="C7" s="70"/>
      <c r="D7" s="224" t="s">
        <v>149</v>
      </c>
      <c r="E7" s="224" t="s">
        <v>150</v>
      </c>
      <c r="F7" s="224" t="s">
        <v>151</v>
      </c>
      <c r="G7" s="224" t="s">
        <v>253</v>
      </c>
      <c r="H7" s="224" t="s">
        <v>254</v>
      </c>
      <c r="I7" s="224" t="s">
        <v>255</v>
      </c>
      <c r="J7" s="224" t="s">
        <v>256</v>
      </c>
      <c r="K7" s="224" t="s">
        <v>312</v>
      </c>
      <c r="L7" s="224" t="s">
        <v>640</v>
      </c>
      <c r="M7" s="224" t="s">
        <v>641</v>
      </c>
      <c r="N7" s="224" t="s">
        <v>642</v>
      </c>
      <c r="O7" s="224" t="s">
        <v>643</v>
      </c>
      <c r="P7" s="224" t="s">
        <v>644</v>
      </c>
      <c r="Q7" s="224" t="s">
        <v>881</v>
      </c>
      <c r="R7" s="224" t="s">
        <v>882</v>
      </c>
    </row>
    <row r="8" spans="2:18" ht="15" customHeight="1" x14ac:dyDescent="0.2">
      <c r="B8" s="69"/>
      <c r="C8" s="70"/>
      <c r="D8" s="907" t="s">
        <v>1356</v>
      </c>
      <c r="E8" s="907"/>
      <c r="F8" s="907"/>
      <c r="G8" s="907"/>
      <c r="H8" s="907"/>
      <c r="I8" s="907"/>
      <c r="J8" s="907"/>
      <c r="K8" s="907" t="s">
        <v>1357</v>
      </c>
      <c r="L8" s="907"/>
      <c r="M8" s="907"/>
      <c r="N8" s="907"/>
      <c r="O8" s="907" t="s">
        <v>1358</v>
      </c>
      <c r="P8" s="907"/>
      <c r="Q8" s="907"/>
      <c r="R8" s="907"/>
    </row>
    <row r="9" spans="2:18" ht="15" customHeight="1" x14ac:dyDescent="0.2">
      <c r="B9" s="69"/>
      <c r="C9" s="70"/>
      <c r="D9" s="908" t="s">
        <v>1359</v>
      </c>
      <c r="E9" s="909"/>
      <c r="F9" s="909"/>
      <c r="G9" s="903"/>
      <c r="H9" s="910" t="s">
        <v>1360</v>
      </c>
      <c r="I9" s="907"/>
      <c r="J9" s="225" t="s">
        <v>1361</v>
      </c>
      <c r="K9" s="907" t="s">
        <v>1359</v>
      </c>
      <c r="L9" s="907"/>
      <c r="M9" s="906" t="s">
        <v>1360</v>
      </c>
      <c r="N9" s="225" t="s">
        <v>1361</v>
      </c>
      <c r="O9" s="907" t="s">
        <v>1359</v>
      </c>
      <c r="P9" s="907"/>
      <c r="Q9" s="906" t="s">
        <v>1360</v>
      </c>
      <c r="R9" s="225" t="s">
        <v>1361</v>
      </c>
    </row>
    <row r="10" spans="2:18" ht="15" customHeight="1" x14ac:dyDescent="0.2">
      <c r="B10" s="69"/>
      <c r="C10" s="70"/>
      <c r="D10" s="902" t="s">
        <v>1362</v>
      </c>
      <c r="E10" s="903"/>
      <c r="F10" s="902" t="s">
        <v>1363</v>
      </c>
      <c r="G10" s="903"/>
      <c r="H10" s="904"/>
      <c r="I10" s="906" t="s">
        <v>1364</v>
      </c>
      <c r="J10" s="904"/>
      <c r="K10" s="906" t="s">
        <v>1362</v>
      </c>
      <c r="L10" s="906" t="s">
        <v>1363</v>
      </c>
      <c r="M10" s="904"/>
      <c r="N10" s="904"/>
      <c r="O10" s="906" t="s">
        <v>1362</v>
      </c>
      <c r="P10" s="906" t="s">
        <v>1363</v>
      </c>
      <c r="Q10" s="904"/>
      <c r="R10" s="904"/>
    </row>
    <row r="11" spans="2:18" ht="15" customHeight="1" x14ac:dyDescent="0.2">
      <c r="B11" s="71"/>
      <c r="C11" s="72"/>
      <c r="D11" s="73"/>
      <c r="E11" s="224" t="s">
        <v>1364</v>
      </c>
      <c r="F11" s="73"/>
      <c r="G11" s="224" t="s">
        <v>1364</v>
      </c>
      <c r="H11" s="905"/>
      <c r="I11" s="905"/>
      <c r="J11" s="905"/>
      <c r="K11" s="905"/>
      <c r="L11" s="905"/>
      <c r="M11" s="905"/>
      <c r="N11" s="905"/>
      <c r="O11" s="905"/>
      <c r="P11" s="905"/>
      <c r="Q11" s="905"/>
      <c r="R11" s="905"/>
    </row>
    <row r="12" spans="2:18" ht="22.5" customHeight="1" x14ac:dyDescent="0.2">
      <c r="B12" s="25">
        <v>1</v>
      </c>
      <c r="C12" s="74" t="s">
        <v>1365</v>
      </c>
      <c r="D12" s="73"/>
      <c r="E12" s="224"/>
      <c r="F12" s="73"/>
      <c r="G12" s="224"/>
      <c r="H12" s="223"/>
      <c r="I12" s="223"/>
      <c r="J12" s="223"/>
      <c r="K12" s="223"/>
      <c r="L12" s="223"/>
      <c r="M12" s="223"/>
      <c r="N12" s="223"/>
      <c r="O12" s="223"/>
      <c r="P12" s="223"/>
      <c r="Q12" s="223"/>
      <c r="R12" s="223"/>
    </row>
    <row r="13" spans="2:18" ht="22.5" customHeight="1" x14ac:dyDescent="0.2">
      <c r="B13" s="22">
        <v>2</v>
      </c>
      <c r="C13" s="75" t="s">
        <v>1366</v>
      </c>
      <c r="D13" s="224"/>
      <c r="E13" s="224"/>
      <c r="F13" s="224"/>
      <c r="G13" s="224"/>
      <c r="H13" s="224"/>
      <c r="I13" s="224"/>
      <c r="J13" s="224"/>
      <c r="K13" s="224"/>
      <c r="L13" s="224"/>
      <c r="M13" s="224"/>
      <c r="N13" s="224"/>
      <c r="O13" s="224"/>
      <c r="P13" s="224"/>
      <c r="Q13" s="224"/>
      <c r="R13" s="224"/>
    </row>
    <row r="14" spans="2:18" ht="22.5" customHeight="1" x14ac:dyDescent="0.2">
      <c r="B14" s="22">
        <v>3</v>
      </c>
      <c r="C14" s="34" t="s">
        <v>1367</v>
      </c>
      <c r="D14" s="34"/>
      <c r="E14" s="34"/>
      <c r="F14" s="34"/>
      <c r="G14" s="34"/>
      <c r="H14" s="34"/>
      <c r="I14" s="76"/>
      <c r="J14" s="76"/>
      <c r="K14" s="76"/>
      <c r="L14" s="76"/>
      <c r="M14" s="76"/>
      <c r="N14" s="76"/>
      <c r="O14" s="76"/>
      <c r="P14" s="76"/>
      <c r="Q14" s="76"/>
      <c r="R14" s="76"/>
    </row>
    <row r="15" spans="2:18" ht="22.5" customHeight="1" x14ac:dyDescent="0.2">
      <c r="B15" s="22">
        <v>4</v>
      </c>
      <c r="C15" s="34" t="s">
        <v>1368</v>
      </c>
      <c r="D15" s="34"/>
      <c r="E15" s="34"/>
      <c r="F15" s="34"/>
      <c r="G15" s="34"/>
      <c r="H15" s="34"/>
      <c r="I15" s="76"/>
      <c r="J15" s="76"/>
      <c r="K15" s="76"/>
      <c r="L15" s="76"/>
      <c r="M15" s="76"/>
      <c r="N15" s="76"/>
      <c r="O15" s="76"/>
      <c r="P15" s="76"/>
      <c r="Q15" s="76"/>
      <c r="R15" s="76"/>
    </row>
    <row r="16" spans="2:18" ht="22.5" customHeight="1" x14ac:dyDescent="0.2">
      <c r="B16" s="22">
        <v>5</v>
      </c>
      <c r="C16" s="34" t="s">
        <v>1369</v>
      </c>
      <c r="D16" s="34"/>
      <c r="E16" s="34"/>
      <c r="F16" s="34"/>
      <c r="G16" s="34"/>
      <c r="H16" s="34"/>
      <c r="I16" s="76"/>
      <c r="J16" s="76"/>
      <c r="K16" s="76"/>
      <c r="L16" s="76"/>
      <c r="M16" s="76"/>
      <c r="N16" s="76"/>
      <c r="O16" s="76"/>
      <c r="P16" s="76"/>
      <c r="Q16" s="76"/>
      <c r="R16" s="76"/>
    </row>
    <row r="17" spans="2:18" ht="22.5" customHeight="1" x14ac:dyDescent="0.2">
      <c r="B17" s="22">
        <v>6</v>
      </c>
      <c r="C17" s="34" t="s">
        <v>1370</v>
      </c>
      <c r="D17" s="34"/>
      <c r="E17" s="34"/>
      <c r="F17" s="34"/>
      <c r="G17" s="34"/>
      <c r="H17" s="34"/>
      <c r="I17" s="76"/>
      <c r="J17" s="76"/>
      <c r="K17" s="76"/>
      <c r="L17" s="76"/>
      <c r="M17" s="76"/>
      <c r="N17" s="76"/>
      <c r="O17" s="76"/>
      <c r="P17" s="76"/>
      <c r="Q17" s="76"/>
      <c r="R17" s="76"/>
    </row>
    <row r="18" spans="2:18" ht="22.5" customHeight="1" x14ac:dyDescent="0.2">
      <c r="B18" s="22">
        <v>7</v>
      </c>
      <c r="C18" s="77" t="s">
        <v>1371</v>
      </c>
      <c r="D18" s="224"/>
      <c r="E18" s="224"/>
      <c r="F18" s="224"/>
      <c r="G18" s="224"/>
      <c r="H18" s="224"/>
      <c r="I18" s="224"/>
      <c r="J18" s="224"/>
      <c r="K18" s="224"/>
      <c r="L18" s="224"/>
      <c r="M18" s="224"/>
      <c r="N18" s="224"/>
      <c r="O18" s="224"/>
      <c r="P18" s="224"/>
      <c r="Q18" s="224"/>
      <c r="R18" s="224"/>
    </row>
    <row r="19" spans="2:18" ht="22.5" customHeight="1" x14ac:dyDescent="0.2">
      <c r="B19" s="22">
        <v>8</v>
      </c>
      <c r="C19" s="34" t="s">
        <v>1372</v>
      </c>
      <c r="D19" s="34"/>
      <c r="E19" s="34"/>
      <c r="F19" s="34"/>
      <c r="G19" s="34"/>
      <c r="H19" s="34"/>
      <c r="I19" s="34"/>
      <c r="J19" s="34"/>
      <c r="K19" s="34"/>
      <c r="L19" s="34"/>
      <c r="M19" s="34"/>
      <c r="N19" s="34"/>
      <c r="O19" s="34"/>
      <c r="P19" s="34"/>
      <c r="Q19" s="34"/>
      <c r="R19" s="34"/>
    </row>
    <row r="20" spans="2:18" ht="22.5" customHeight="1" x14ac:dyDescent="0.2">
      <c r="B20" s="22">
        <v>9</v>
      </c>
      <c r="C20" s="34" t="s">
        <v>1373</v>
      </c>
      <c r="D20" s="34"/>
      <c r="E20" s="34"/>
      <c r="F20" s="34"/>
      <c r="G20" s="34"/>
      <c r="H20" s="34"/>
      <c r="I20" s="34"/>
      <c r="J20" s="34"/>
      <c r="K20" s="34"/>
      <c r="L20" s="34"/>
      <c r="M20" s="34"/>
      <c r="N20" s="34"/>
      <c r="O20" s="34"/>
      <c r="P20" s="34"/>
      <c r="Q20" s="34"/>
      <c r="R20" s="34"/>
    </row>
    <row r="21" spans="2:18" ht="22.5" customHeight="1" x14ac:dyDescent="0.2">
      <c r="B21" s="22">
        <v>10</v>
      </c>
      <c r="C21" s="34" t="s">
        <v>1374</v>
      </c>
      <c r="D21" s="34"/>
      <c r="E21" s="34"/>
      <c r="F21" s="34"/>
      <c r="G21" s="34"/>
      <c r="H21" s="34"/>
      <c r="I21" s="34"/>
      <c r="J21" s="34"/>
      <c r="K21" s="34"/>
      <c r="L21" s="34"/>
      <c r="M21" s="34"/>
      <c r="N21" s="34"/>
      <c r="O21" s="34"/>
      <c r="P21" s="34"/>
      <c r="Q21" s="34"/>
      <c r="R21" s="34"/>
    </row>
    <row r="22" spans="2:18" ht="22.5" customHeight="1" x14ac:dyDescent="0.2">
      <c r="B22" s="22">
        <v>11</v>
      </c>
      <c r="C22" s="34" t="s">
        <v>1375</v>
      </c>
      <c r="D22" s="34"/>
      <c r="E22" s="34"/>
      <c r="F22" s="34"/>
      <c r="G22" s="34"/>
      <c r="H22" s="34"/>
      <c r="I22" s="34"/>
      <c r="J22" s="34"/>
      <c r="K22" s="34"/>
      <c r="L22" s="34"/>
      <c r="M22" s="34"/>
      <c r="N22" s="34"/>
      <c r="O22" s="34"/>
      <c r="P22" s="34"/>
      <c r="Q22" s="34"/>
      <c r="R22" s="34"/>
    </row>
    <row r="23" spans="2:18" ht="22.5" customHeight="1" x14ac:dyDescent="0.2">
      <c r="B23" s="22">
        <v>12</v>
      </c>
      <c r="C23" s="34" t="s">
        <v>1370</v>
      </c>
      <c r="D23" s="34"/>
      <c r="E23" s="34"/>
      <c r="F23" s="34"/>
      <c r="G23" s="34"/>
      <c r="H23" s="34"/>
      <c r="I23" s="34"/>
      <c r="J23" s="34"/>
      <c r="K23" s="34"/>
      <c r="L23" s="34"/>
      <c r="M23" s="34"/>
      <c r="N23" s="34"/>
      <c r="O23" s="34"/>
      <c r="P23" s="34"/>
      <c r="Q23" s="34"/>
      <c r="R23" s="34"/>
    </row>
    <row r="24" spans="2:18" ht="22.5" customHeight="1" x14ac:dyDescent="0.2">
      <c r="B24" s="230"/>
      <c r="C24" s="230"/>
      <c r="D24" s="230"/>
      <c r="E24" s="230"/>
      <c r="F24" s="230"/>
      <c r="G24" s="230"/>
      <c r="H24" s="230"/>
      <c r="I24" s="230"/>
      <c r="J24" s="230"/>
      <c r="K24" s="230"/>
      <c r="L24" s="230"/>
      <c r="M24" s="230"/>
      <c r="N24" s="230"/>
      <c r="O24" s="230"/>
      <c r="P24" s="230"/>
      <c r="Q24" s="230"/>
      <c r="R24" s="230"/>
    </row>
  </sheetData>
  <mergeCells count="20">
    <mergeCell ref="L10:L11"/>
    <mergeCell ref="D8:J8"/>
    <mergeCell ref="K8:N8"/>
    <mergeCell ref="O8:R8"/>
    <mergeCell ref="D9:G9"/>
    <mergeCell ref="H9:I9"/>
    <mergeCell ref="K9:L9"/>
    <mergeCell ref="M9:M11"/>
    <mergeCell ref="O9:P9"/>
    <mergeCell ref="Q9:Q11"/>
    <mergeCell ref="D10:E10"/>
    <mergeCell ref="N10:N11"/>
    <mergeCell ref="O10:O11"/>
    <mergeCell ref="P10:P11"/>
    <mergeCell ref="R10:R11"/>
    <mergeCell ref="F10:G10"/>
    <mergeCell ref="H10:H11"/>
    <mergeCell ref="I10:I11"/>
    <mergeCell ref="J10:J11"/>
    <mergeCell ref="K10:K11"/>
  </mergeCells>
  <hyperlinks>
    <hyperlink ref="B2" location="Contents!A1" display="Back to contents page" xr:uid="{97126994-28AD-41C3-B2B8-30D61DD21070}"/>
  </hyperlinks>
  <pageMargins left="0.7" right="0.7" top="0.75" bottom="0.75" header="0.3" footer="0.3"/>
  <pageSetup paperSize="9" orientation="portrait" horizontalDpi="144" verticalDpi="144"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08754-0D1A-486E-AD90-C7C4A7731050}">
  <sheetPr codeName="Sheet54"/>
  <dimension ref="B1:O23"/>
  <sheetViews>
    <sheetView workbookViewId="0"/>
  </sheetViews>
  <sheetFormatPr baseColWidth="10" defaultColWidth="9.140625" defaultRowHeight="12.75" x14ac:dyDescent="0.2"/>
  <cols>
    <col min="1" max="1" width="2.85546875" style="29" customWidth="1"/>
    <col min="2" max="2" width="9.140625" style="29"/>
    <col min="3" max="3" width="28.5703125" style="29" customWidth="1"/>
    <col min="4" max="15" width="14.28515625" style="29" customWidth="1"/>
    <col min="16" max="16384" width="9.140625" style="29"/>
  </cols>
  <sheetData>
    <row r="1" spans="2:15" ht="15" customHeight="1" x14ac:dyDescent="0.2">
      <c r="B1" s="230"/>
      <c r="C1" s="230"/>
      <c r="D1" s="230"/>
      <c r="E1" s="230"/>
      <c r="F1" s="230"/>
      <c r="G1" s="230"/>
      <c r="H1" s="230"/>
      <c r="I1" s="230"/>
      <c r="J1" s="230"/>
      <c r="K1" s="230"/>
      <c r="L1" s="230"/>
      <c r="M1" s="230"/>
      <c r="N1" s="230"/>
      <c r="O1" s="230"/>
    </row>
    <row r="2" spans="2:15" ht="15" customHeight="1" x14ac:dyDescent="0.2">
      <c r="B2" s="124" t="s">
        <v>146</v>
      </c>
      <c r="C2" s="230"/>
      <c r="D2" s="230"/>
      <c r="E2" s="230"/>
      <c r="F2" s="230"/>
      <c r="G2" s="230"/>
      <c r="H2" s="230"/>
      <c r="I2" s="230"/>
      <c r="J2" s="230"/>
      <c r="K2" s="230"/>
      <c r="L2" s="230"/>
      <c r="M2" s="230"/>
      <c r="N2" s="230"/>
      <c r="O2" s="230"/>
    </row>
    <row r="3" spans="2:15" ht="15" customHeight="1" x14ac:dyDescent="0.2">
      <c r="B3" s="230"/>
      <c r="C3" s="230"/>
      <c r="D3" s="230"/>
      <c r="E3" s="230"/>
      <c r="F3" s="230"/>
      <c r="G3" s="230"/>
      <c r="H3" s="230"/>
      <c r="I3" s="230"/>
      <c r="J3" s="230"/>
      <c r="K3" s="230"/>
      <c r="L3" s="230"/>
      <c r="M3" s="230"/>
      <c r="N3" s="230"/>
      <c r="O3" s="230"/>
    </row>
    <row r="4" spans="2:15" ht="18.75" customHeight="1" x14ac:dyDescent="0.35">
      <c r="B4" s="35" t="s">
        <v>127</v>
      </c>
      <c r="C4" s="230"/>
      <c r="D4" s="230"/>
      <c r="E4" s="230"/>
      <c r="F4" s="230"/>
      <c r="G4" s="230"/>
      <c r="H4" s="230"/>
      <c r="I4" s="230"/>
      <c r="J4" s="230"/>
      <c r="K4" s="230"/>
      <c r="L4" s="230"/>
      <c r="M4" s="230"/>
      <c r="N4" s="230"/>
      <c r="O4" s="230"/>
    </row>
    <row r="5" spans="2:15" ht="15" customHeight="1" x14ac:dyDescent="0.2">
      <c r="B5" s="230"/>
      <c r="C5" s="230"/>
      <c r="D5" s="230"/>
      <c r="E5" s="230"/>
      <c r="F5" s="230"/>
      <c r="G5" s="230"/>
      <c r="H5" s="230"/>
      <c r="I5" s="230"/>
      <c r="J5" s="230"/>
      <c r="K5" s="230"/>
      <c r="L5" s="230"/>
      <c r="M5" s="230"/>
      <c r="N5" s="230"/>
      <c r="O5" s="230"/>
    </row>
    <row r="6" spans="2:15" ht="15" customHeight="1" x14ac:dyDescent="0.2">
      <c r="B6" s="230"/>
      <c r="C6" s="230"/>
      <c r="D6" s="230"/>
      <c r="E6" s="230"/>
      <c r="F6" s="230"/>
      <c r="G6" s="230"/>
      <c r="H6" s="230"/>
      <c r="I6" s="230"/>
      <c r="J6" s="230"/>
      <c r="K6" s="230"/>
      <c r="L6" s="230"/>
      <c r="M6" s="230"/>
      <c r="N6" s="230"/>
      <c r="O6" s="230"/>
    </row>
    <row r="7" spans="2:15" ht="15" customHeight="1" x14ac:dyDescent="0.2">
      <c r="B7" s="69"/>
      <c r="C7" s="70"/>
      <c r="D7" s="224" t="s">
        <v>149</v>
      </c>
      <c r="E7" s="224" t="s">
        <v>150</v>
      </c>
      <c r="F7" s="224" t="s">
        <v>151</v>
      </c>
      <c r="G7" s="224" t="s">
        <v>253</v>
      </c>
      <c r="H7" s="224" t="s">
        <v>254</v>
      </c>
      <c r="I7" s="224" t="s">
        <v>255</v>
      </c>
      <c r="J7" s="224" t="s">
        <v>256</v>
      </c>
      <c r="K7" s="224" t="s">
        <v>312</v>
      </c>
      <c r="L7" s="224" t="s">
        <v>640</v>
      </c>
      <c r="M7" s="224" t="s">
        <v>641</v>
      </c>
      <c r="N7" s="224" t="s">
        <v>642</v>
      </c>
      <c r="O7" s="224" t="s">
        <v>643</v>
      </c>
    </row>
    <row r="8" spans="2:15" ht="15" customHeight="1" x14ac:dyDescent="0.2">
      <c r="B8" s="69"/>
      <c r="C8" s="70"/>
      <c r="D8" s="907" t="s">
        <v>1356</v>
      </c>
      <c r="E8" s="907"/>
      <c r="F8" s="907"/>
      <c r="G8" s="907"/>
      <c r="H8" s="907" t="s">
        <v>1357</v>
      </c>
      <c r="I8" s="907"/>
      <c r="J8" s="907"/>
      <c r="K8" s="907"/>
      <c r="L8" s="907" t="s">
        <v>1358</v>
      </c>
      <c r="M8" s="907"/>
      <c r="N8" s="907"/>
      <c r="O8" s="907"/>
    </row>
    <row r="9" spans="2:15" ht="15" customHeight="1" x14ac:dyDescent="0.2">
      <c r="B9" s="69"/>
      <c r="C9" s="70"/>
      <c r="D9" s="908" t="s">
        <v>1359</v>
      </c>
      <c r="E9" s="909"/>
      <c r="F9" s="906" t="s">
        <v>1360</v>
      </c>
      <c r="G9" s="225" t="s">
        <v>1361</v>
      </c>
      <c r="H9" s="907" t="s">
        <v>1359</v>
      </c>
      <c r="I9" s="907"/>
      <c r="J9" s="906" t="s">
        <v>1360</v>
      </c>
      <c r="K9" s="225" t="s">
        <v>1361</v>
      </c>
      <c r="L9" s="907" t="s">
        <v>1359</v>
      </c>
      <c r="M9" s="907"/>
      <c r="N9" s="906" t="s">
        <v>1360</v>
      </c>
      <c r="O9" s="225" t="s">
        <v>1361</v>
      </c>
    </row>
    <row r="10" spans="2:15" ht="15" customHeight="1" x14ac:dyDescent="0.2">
      <c r="B10" s="71"/>
      <c r="C10" s="72"/>
      <c r="D10" s="226" t="s">
        <v>1362</v>
      </c>
      <c r="E10" s="226" t="s">
        <v>1363</v>
      </c>
      <c r="F10" s="905"/>
      <c r="G10" s="223"/>
      <c r="H10" s="222" t="s">
        <v>1362</v>
      </c>
      <c r="I10" s="222" t="s">
        <v>1363</v>
      </c>
      <c r="J10" s="905"/>
      <c r="K10" s="223"/>
      <c r="L10" s="222" t="s">
        <v>1362</v>
      </c>
      <c r="M10" s="222" t="s">
        <v>1363</v>
      </c>
      <c r="N10" s="905"/>
      <c r="O10" s="223"/>
    </row>
    <row r="11" spans="2:15" ht="22.5" customHeight="1" x14ac:dyDescent="0.2">
      <c r="B11" s="25">
        <v>1</v>
      </c>
      <c r="C11" s="74" t="s">
        <v>1365</v>
      </c>
      <c r="D11" s="226"/>
      <c r="E11" s="226"/>
      <c r="F11" s="223"/>
      <c r="G11" s="222"/>
      <c r="H11" s="222"/>
      <c r="I11" s="222"/>
      <c r="J11" s="223"/>
      <c r="K11" s="222"/>
      <c r="L11" s="222"/>
      <c r="M11" s="222"/>
      <c r="N11" s="223"/>
      <c r="O11" s="222"/>
    </row>
    <row r="12" spans="2:15" ht="22.5" customHeight="1" x14ac:dyDescent="0.2">
      <c r="B12" s="22">
        <v>2</v>
      </c>
      <c r="C12" s="78" t="s">
        <v>1366</v>
      </c>
      <c r="D12" s="224"/>
      <c r="E12" s="224"/>
      <c r="F12" s="224"/>
      <c r="G12" s="224"/>
      <c r="H12" s="224"/>
      <c r="I12" s="224"/>
      <c r="J12" s="224"/>
      <c r="K12" s="224"/>
      <c r="L12" s="224"/>
      <c r="M12" s="224"/>
      <c r="N12" s="224"/>
      <c r="O12" s="224"/>
    </row>
    <row r="13" spans="2:15" ht="22.5" customHeight="1" x14ac:dyDescent="0.2">
      <c r="B13" s="22">
        <v>3</v>
      </c>
      <c r="C13" s="79" t="s">
        <v>1367</v>
      </c>
      <c r="D13" s="76"/>
      <c r="E13" s="76"/>
      <c r="F13" s="76"/>
      <c r="G13" s="76"/>
      <c r="H13" s="76"/>
      <c r="I13" s="76"/>
      <c r="J13" s="76"/>
      <c r="K13" s="76"/>
      <c r="L13" s="76"/>
      <c r="M13" s="76"/>
      <c r="N13" s="76"/>
      <c r="O13" s="76"/>
    </row>
    <row r="14" spans="2:15" ht="22.5" customHeight="1" x14ac:dyDescent="0.2">
      <c r="B14" s="22">
        <v>4</v>
      </c>
      <c r="C14" s="79" t="s">
        <v>1368</v>
      </c>
      <c r="D14" s="76"/>
      <c r="E14" s="76"/>
      <c r="F14" s="76"/>
      <c r="G14" s="76"/>
      <c r="H14" s="76"/>
      <c r="I14" s="76"/>
      <c r="J14" s="76"/>
      <c r="K14" s="76"/>
      <c r="L14" s="76"/>
      <c r="M14" s="76"/>
      <c r="N14" s="76"/>
      <c r="O14" s="76"/>
    </row>
    <row r="15" spans="2:15" ht="22.5" customHeight="1" x14ac:dyDescent="0.2">
      <c r="B15" s="22">
        <v>5</v>
      </c>
      <c r="C15" s="79" t="s">
        <v>1369</v>
      </c>
      <c r="D15" s="76"/>
      <c r="E15" s="76"/>
      <c r="F15" s="76"/>
      <c r="G15" s="76"/>
      <c r="H15" s="76"/>
      <c r="I15" s="76"/>
      <c r="J15" s="76"/>
      <c r="K15" s="76"/>
      <c r="L15" s="76"/>
      <c r="M15" s="76"/>
      <c r="N15" s="76"/>
      <c r="O15" s="76"/>
    </row>
    <row r="16" spans="2:15" ht="22.5" customHeight="1" x14ac:dyDescent="0.2">
      <c r="B16" s="22">
        <v>6</v>
      </c>
      <c r="C16" s="79" t="s">
        <v>1370</v>
      </c>
      <c r="D16" s="76"/>
      <c r="E16" s="76"/>
      <c r="F16" s="76"/>
      <c r="G16" s="76"/>
      <c r="H16" s="76"/>
      <c r="I16" s="76"/>
      <c r="J16" s="76"/>
      <c r="K16" s="76"/>
      <c r="L16" s="76"/>
      <c r="M16" s="76"/>
      <c r="N16" s="76"/>
      <c r="O16" s="76"/>
    </row>
    <row r="17" spans="2:15" ht="22.5" customHeight="1" x14ac:dyDescent="0.2">
      <c r="B17" s="22">
        <v>7</v>
      </c>
      <c r="C17" s="78" t="s">
        <v>1371</v>
      </c>
      <c r="D17" s="224"/>
      <c r="E17" s="224"/>
      <c r="F17" s="224"/>
      <c r="G17" s="224"/>
      <c r="H17" s="224"/>
      <c r="I17" s="224"/>
      <c r="J17" s="224"/>
      <c r="K17" s="224"/>
      <c r="L17" s="224"/>
      <c r="M17" s="224"/>
      <c r="N17" s="224"/>
      <c r="O17" s="224"/>
    </row>
    <row r="18" spans="2:15" ht="22.5" customHeight="1" x14ac:dyDescent="0.2">
      <c r="B18" s="22">
        <v>8</v>
      </c>
      <c r="C18" s="79" t="s">
        <v>1372</v>
      </c>
      <c r="D18" s="76"/>
      <c r="E18" s="76"/>
      <c r="F18" s="76"/>
      <c r="G18" s="76"/>
      <c r="H18" s="76"/>
      <c r="I18" s="76"/>
      <c r="J18" s="76"/>
      <c r="K18" s="76"/>
      <c r="L18" s="76"/>
      <c r="M18" s="76"/>
      <c r="N18" s="76"/>
      <c r="O18" s="76"/>
    </row>
    <row r="19" spans="2:15" ht="22.5" customHeight="1" x14ac:dyDescent="0.2">
      <c r="B19" s="22">
        <v>9</v>
      </c>
      <c r="C19" s="79" t="s">
        <v>1373</v>
      </c>
      <c r="D19" s="76"/>
      <c r="E19" s="76"/>
      <c r="F19" s="76"/>
      <c r="G19" s="76"/>
      <c r="H19" s="76"/>
      <c r="I19" s="76"/>
      <c r="J19" s="76"/>
      <c r="K19" s="76"/>
      <c r="L19" s="76"/>
      <c r="M19" s="76"/>
      <c r="N19" s="76"/>
      <c r="O19" s="76"/>
    </row>
    <row r="20" spans="2:15" ht="22.5" customHeight="1" x14ac:dyDescent="0.2">
      <c r="B20" s="22">
        <v>10</v>
      </c>
      <c r="C20" s="79" t="s">
        <v>1374</v>
      </c>
      <c r="D20" s="76"/>
      <c r="E20" s="76"/>
      <c r="F20" s="76"/>
      <c r="G20" s="76"/>
      <c r="H20" s="76"/>
      <c r="I20" s="76"/>
      <c r="J20" s="76"/>
      <c r="K20" s="76"/>
      <c r="L20" s="76"/>
      <c r="M20" s="76"/>
      <c r="N20" s="76"/>
      <c r="O20" s="76"/>
    </row>
    <row r="21" spans="2:15" ht="22.5" customHeight="1" x14ac:dyDescent="0.2">
      <c r="B21" s="22">
        <v>11</v>
      </c>
      <c r="C21" s="79" t="s">
        <v>1375</v>
      </c>
      <c r="D21" s="76"/>
      <c r="E21" s="76"/>
      <c r="F21" s="76"/>
      <c r="G21" s="76"/>
      <c r="H21" s="76"/>
      <c r="I21" s="76"/>
      <c r="J21" s="76"/>
      <c r="K21" s="76"/>
      <c r="L21" s="76"/>
      <c r="M21" s="76"/>
      <c r="N21" s="76"/>
      <c r="O21" s="76"/>
    </row>
    <row r="22" spans="2:15" ht="22.5" customHeight="1" x14ac:dyDescent="0.2">
      <c r="B22" s="22">
        <v>12</v>
      </c>
      <c r="C22" s="79" t="s">
        <v>1370</v>
      </c>
      <c r="D22" s="34"/>
      <c r="E22" s="34"/>
      <c r="F22" s="34"/>
      <c r="G22" s="34"/>
      <c r="H22" s="34"/>
      <c r="I22" s="34"/>
      <c r="J22" s="34"/>
      <c r="K22" s="34"/>
      <c r="L22" s="34"/>
      <c r="M22" s="34"/>
      <c r="N22" s="34"/>
      <c r="O22" s="34"/>
    </row>
    <row r="23" spans="2:15" ht="22.5" customHeight="1" x14ac:dyDescent="0.2">
      <c r="B23" s="230"/>
      <c r="C23" s="230"/>
      <c r="D23" s="230"/>
      <c r="E23" s="230"/>
      <c r="F23" s="230"/>
      <c r="G23" s="230"/>
      <c r="H23" s="230"/>
      <c r="I23" s="230"/>
      <c r="J23" s="230"/>
      <c r="K23" s="230"/>
      <c r="L23" s="230"/>
      <c r="M23" s="230"/>
      <c r="N23" s="230"/>
      <c r="O23" s="230"/>
    </row>
  </sheetData>
  <mergeCells count="9">
    <mergeCell ref="D8:G8"/>
    <mergeCell ref="H8:K8"/>
    <mergeCell ref="L8:O8"/>
    <mergeCell ref="D9:E9"/>
    <mergeCell ref="F9:F10"/>
    <mergeCell ref="H9:I9"/>
    <mergeCell ref="J9:J10"/>
    <mergeCell ref="L9:M9"/>
    <mergeCell ref="N9:N10"/>
  </mergeCells>
  <hyperlinks>
    <hyperlink ref="B2" location="Contents!A1" display="Back to contents page" xr:uid="{B9223A69-3579-4ABC-9630-888E7AA87DBA}"/>
  </hyperlinks>
  <pageMargins left="0.7" right="0.7" top="0.75" bottom="0.75" header="0.3" footer="0.3"/>
  <pageSetup paperSize="9" orientation="portrait" horizontalDpi="144" verticalDpi="144"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9CB85-80DA-4505-8E8F-5434E85DAC9D}">
  <sheetPr codeName="Sheet55"/>
  <dimension ref="B1:U23"/>
  <sheetViews>
    <sheetView workbookViewId="0"/>
  </sheetViews>
  <sheetFormatPr baseColWidth="10" defaultColWidth="9.140625" defaultRowHeight="12.75" x14ac:dyDescent="0.2"/>
  <cols>
    <col min="1" max="1" width="2.85546875" style="29" customWidth="1"/>
    <col min="2" max="2" width="9.140625" style="29"/>
    <col min="3" max="3" width="28.5703125" style="29" customWidth="1"/>
    <col min="4" max="4" width="9.140625" style="29"/>
    <col min="5" max="21" width="14.42578125" style="29" customWidth="1"/>
    <col min="22" max="16384" width="9.140625" style="29"/>
  </cols>
  <sheetData>
    <row r="1" spans="2:21" ht="15" customHeight="1" x14ac:dyDescent="0.2">
      <c r="B1" s="230"/>
      <c r="C1" s="230"/>
      <c r="D1" s="230"/>
      <c r="E1" s="230"/>
      <c r="F1" s="230"/>
      <c r="G1" s="230"/>
      <c r="H1" s="230"/>
      <c r="I1" s="230"/>
      <c r="J1" s="230"/>
      <c r="K1" s="230"/>
      <c r="L1" s="230"/>
      <c r="M1" s="230"/>
      <c r="N1" s="230"/>
      <c r="O1" s="230"/>
      <c r="P1" s="230"/>
      <c r="Q1" s="230"/>
      <c r="R1" s="230"/>
      <c r="S1" s="230"/>
      <c r="T1" s="230"/>
      <c r="U1" s="230"/>
    </row>
    <row r="2" spans="2:21" ht="15" customHeight="1" x14ac:dyDescent="0.2">
      <c r="B2" s="124" t="s">
        <v>146</v>
      </c>
      <c r="C2" s="230"/>
      <c r="D2" s="230"/>
      <c r="E2" s="230"/>
      <c r="F2" s="230"/>
      <c r="G2" s="230"/>
      <c r="H2" s="230"/>
      <c r="I2" s="230"/>
      <c r="J2" s="230"/>
      <c r="K2" s="230"/>
      <c r="L2" s="230"/>
      <c r="M2" s="230"/>
      <c r="N2" s="230"/>
      <c r="O2" s="230"/>
      <c r="P2" s="230"/>
      <c r="Q2" s="230"/>
      <c r="R2" s="230"/>
      <c r="S2" s="230"/>
      <c r="T2" s="230"/>
      <c r="U2" s="230"/>
    </row>
    <row r="3" spans="2:21" ht="15" customHeight="1" x14ac:dyDescent="0.2">
      <c r="B3" s="230"/>
      <c r="C3" s="230"/>
      <c r="D3" s="230"/>
      <c r="E3" s="230"/>
      <c r="F3" s="230"/>
      <c r="G3" s="230"/>
      <c r="H3" s="230"/>
      <c r="I3" s="230"/>
      <c r="J3" s="230"/>
      <c r="K3" s="230"/>
      <c r="L3" s="230"/>
      <c r="M3" s="230"/>
      <c r="N3" s="230"/>
      <c r="O3" s="230"/>
      <c r="P3" s="230"/>
      <c r="Q3" s="230"/>
      <c r="R3" s="230"/>
      <c r="S3" s="230"/>
      <c r="T3" s="230"/>
      <c r="U3" s="230"/>
    </row>
    <row r="4" spans="2:21" ht="18.75" customHeight="1" x14ac:dyDescent="0.35">
      <c r="B4" s="35" t="s">
        <v>129</v>
      </c>
      <c r="C4" s="230"/>
      <c r="D4" s="230"/>
      <c r="E4" s="230"/>
      <c r="F4" s="230"/>
      <c r="G4" s="230"/>
      <c r="H4" s="230"/>
      <c r="I4" s="230"/>
      <c r="J4" s="230"/>
      <c r="K4" s="230"/>
      <c r="L4" s="230"/>
      <c r="M4" s="230"/>
      <c r="N4" s="230"/>
      <c r="O4" s="230"/>
      <c r="P4" s="230"/>
      <c r="Q4" s="230"/>
      <c r="R4" s="230"/>
      <c r="S4" s="230"/>
      <c r="T4" s="230"/>
      <c r="U4" s="230"/>
    </row>
    <row r="5" spans="2:21" ht="15" customHeight="1" x14ac:dyDescent="0.2">
      <c r="B5" s="230"/>
      <c r="C5" s="230"/>
      <c r="D5" s="230"/>
      <c r="E5" s="230"/>
      <c r="F5" s="230"/>
      <c r="G5" s="230"/>
      <c r="H5" s="230"/>
      <c r="I5" s="230"/>
      <c r="J5" s="230"/>
      <c r="K5" s="230"/>
      <c r="L5" s="230"/>
      <c r="M5" s="230"/>
      <c r="N5" s="230"/>
      <c r="O5" s="230"/>
      <c r="P5" s="230"/>
      <c r="Q5" s="230"/>
      <c r="R5" s="230"/>
      <c r="S5" s="230"/>
      <c r="T5" s="230"/>
      <c r="U5" s="230"/>
    </row>
    <row r="6" spans="2:21" ht="15" customHeight="1" x14ac:dyDescent="0.2">
      <c r="B6" s="230"/>
      <c r="C6" s="230"/>
      <c r="D6" s="230"/>
      <c r="E6" s="230"/>
      <c r="F6" s="230"/>
      <c r="G6" s="230"/>
      <c r="H6" s="230"/>
      <c r="I6" s="230"/>
      <c r="J6" s="230"/>
      <c r="K6" s="230"/>
      <c r="L6" s="230"/>
      <c r="M6" s="230"/>
      <c r="N6" s="230"/>
      <c r="O6" s="230"/>
      <c r="P6" s="230"/>
      <c r="Q6" s="230"/>
      <c r="R6" s="230"/>
      <c r="S6" s="230"/>
      <c r="T6" s="230"/>
      <c r="U6" s="230"/>
    </row>
    <row r="7" spans="2:21" ht="15" customHeight="1" x14ac:dyDescent="0.2">
      <c r="B7" s="80"/>
      <c r="C7" s="80"/>
      <c r="D7" s="80"/>
      <c r="E7" s="224" t="s">
        <v>149</v>
      </c>
      <c r="F7" s="224" t="s">
        <v>150</v>
      </c>
      <c r="G7" s="224" t="s">
        <v>151</v>
      </c>
      <c r="H7" s="224" t="s">
        <v>253</v>
      </c>
      <c r="I7" s="224" t="s">
        <v>254</v>
      </c>
      <c r="J7" s="224" t="s">
        <v>255</v>
      </c>
      <c r="K7" s="224" t="s">
        <v>256</v>
      </c>
      <c r="L7" s="224" t="s">
        <v>312</v>
      </c>
      <c r="M7" s="224" t="s">
        <v>640</v>
      </c>
      <c r="N7" s="224" t="s">
        <v>641</v>
      </c>
      <c r="O7" s="224" t="s">
        <v>642</v>
      </c>
      <c r="P7" s="224" t="s">
        <v>643</v>
      </c>
      <c r="Q7" s="224" t="s">
        <v>644</v>
      </c>
      <c r="R7" s="224" t="s">
        <v>881</v>
      </c>
      <c r="S7" s="224" t="s">
        <v>882</v>
      </c>
      <c r="T7" s="224" t="s">
        <v>1102</v>
      </c>
      <c r="U7" s="224" t="s">
        <v>1103</v>
      </c>
    </row>
    <row r="8" spans="2:21" ht="15" customHeight="1" x14ac:dyDescent="0.2">
      <c r="B8" s="80"/>
      <c r="C8" s="80"/>
      <c r="D8" s="80"/>
      <c r="E8" s="912" t="s">
        <v>1376</v>
      </c>
      <c r="F8" s="907"/>
      <c r="G8" s="907"/>
      <c r="H8" s="907"/>
      <c r="I8" s="907"/>
      <c r="J8" s="907" t="s">
        <v>1377</v>
      </c>
      <c r="K8" s="907"/>
      <c r="L8" s="907"/>
      <c r="M8" s="907"/>
      <c r="N8" s="907" t="s">
        <v>1378</v>
      </c>
      <c r="O8" s="907"/>
      <c r="P8" s="907"/>
      <c r="Q8" s="907"/>
      <c r="R8" s="907" t="s">
        <v>1379</v>
      </c>
      <c r="S8" s="907"/>
      <c r="T8" s="907"/>
      <c r="U8" s="907"/>
    </row>
    <row r="9" spans="2:21" ht="37.5" customHeight="1" x14ac:dyDescent="0.2">
      <c r="B9" s="81"/>
      <c r="C9" s="81"/>
      <c r="D9" s="81"/>
      <c r="E9" s="228" t="s">
        <v>1380</v>
      </c>
      <c r="F9" s="228" t="s">
        <v>1381</v>
      </c>
      <c r="G9" s="228" t="s">
        <v>1382</v>
      </c>
      <c r="H9" s="228" t="s">
        <v>1383</v>
      </c>
      <c r="I9" s="228" t="s">
        <v>1384</v>
      </c>
      <c r="J9" s="228" t="s">
        <v>1385</v>
      </c>
      <c r="K9" s="228" t="s">
        <v>1386</v>
      </c>
      <c r="L9" s="228" t="s">
        <v>1387</v>
      </c>
      <c r="M9" s="82" t="s">
        <v>1388</v>
      </c>
      <c r="N9" s="228" t="s">
        <v>1385</v>
      </c>
      <c r="O9" s="228" t="s">
        <v>1386</v>
      </c>
      <c r="P9" s="228" t="s">
        <v>1387</v>
      </c>
      <c r="Q9" s="82" t="s">
        <v>1389</v>
      </c>
      <c r="R9" s="228" t="s">
        <v>1385</v>
      </c>
      <c r="S9" s="228" t="s">
        <v>1386</v>
      </c>
      <c r="T9" s="228" t="s">
        <v>1387</v>
      </c>
      <c r="U9" s="82" t="s">
        <v>1389</v>
      </c>
    </row>
    <row r="10" spans="2:21" ht="22.5" customHeight="1" x14ac:dyDescent="0.2">
      <c r="B10" s="83">
        <v>1</v>
      </c>
      <c r="C10" s="913" t="s">
        <v>1365</v>
      </c>
      <c r="D10" s="913"/>
      <c r="E10" s="34"/>
      <c r="F10" s="34"/>
      <c r="G10" s="34"/>
      <c r="H10" s="34"/>
      <c r="I10" s="34"/>
      <c r="J10" s="34"/>
      <c r="K10" s="34"/>
      <c r="L10" s="34"/>
      <c r="M10" s="34"/>
      <c r="N10" s="34"/>
      <c r="O10" s="34"/>
      <c r="P10" s="34"/>
      <c r="Q10" s="34"/>
      <c r="R10" s="34"/>
      <c r="S10" s="34"/>
      <c r="T10" s="34"/>
      <c r="U10" s="34"/>
    </row>
    <row r="11" spans="2:21" ht="22.5" customHeight="1" x14ac:dyDescent="0.2">
      <c r="B11" s="224">
        <v>2</v>
      </c>
      <c r="C11" s="911" t="s">
        <v>1390</v>
      </c>
      <c r="D11" s="911"/>
      <c r="E11" s="34"/>
      <c r="F11" s="34"/>
      <c r="G11" s="34"/>
      <c r="H11" s="34"/>
      <c r="I11" s="34"/>
      <c r="J11" s="34"/>
      <c r="K11" s="34"/>
      <c r="L11" s="34"/>
      <c r="M11" s="34"/>
      <c r="N11" s="34"/>
      <c r="O11" s="34"/>
      <c r="P11" s="34"/>
      <c r="Q11" s="34"/>
      <c r="R11" s="34"/>
      <c r="S11" s="34"/>
      <c r="T11" s="34"/>
      <c r="U11" s="34"/>
    </row>
    <row r="12" spans="2:21" ht="22.5" customHeight="1" x14ac:dyDescent="0.2">
      <c r="B12" s="224">
        <v>3</v>
      </c>
      <c r="C12" s="911" t="s">
        <v>1391</v>
      </c>
      <c r="D12" s="911"/>
      <c r="E12" s="34"/>
      <c r="F12" s="34"/>
      <c r="G12" s="34"/>
      <c r="H12" s="34"/>
      <c r="I12" s="34"/>
      <c r="J12" s="34"/>
      <c r="K12" s="34"/>
      <c r="L12" s="34"/>
      <c r="M12" s="34"/>
      <c r="N12" s="34"/>
      <c r="O12" s="34"/>
      <c r="P12" s="34"/>
      <c r="Q12" s="34"/>
      <c r="R12" s="34"/>
      <c r="S12" s="34"/>
      <c r="T12" s="34"/>
      <c r="U12" s="34"/>
    </row>
    <row r="13" spans="2:21" ht="22.5" customHeight="1" x14ac:dyDescent="0.2">
      <c r="B13" s="224">
        <v>4</v>
      </c>
      <c r="C13" s="911" t="s">
        <v>1392</v>
      </c>
      <c r="D13" s="911"/>
      <c r="E13" s="34"/>
      <c r="F13" s="34"/>
      <c r="G13" s="34"/>
      <c r="H13" s="34"/>
      <c r="I13" s="34"/>
      <c r="J13" s="34"/>
      <c r="K13" s="34"/>
      <c r="L13" s="34"/>
      <c r="M13" s="34"/>
      <c r="N13" s="34"/>
      <c r="O13" s="34"/>
      <c r="P13" s="34"/>
      <c r="Q13" s="34"/>
      <c r="R13" s="34"/>
      <c r="S13" s="34"/>
      <c r="T13" s="34"/>
      <c r="U13" s="34"/>
    </row>
    <row r="14" spans="2:21" ht="22.5" customHeight="1" x14ac:dyDescent="0.2">
      <c r="B14" s="224">
        <v>5</v>
      </c>
      <c r="C14" s="914" t="s">
        <v>1393</v>
      </c>
      <c r="D14" s="914"/>
      <c r="E14" s="34"/>
      <c r="F14" s="34"/>
      <c r="G14" s="34"/>
      <c r="H14" s="34"/>
      <c r="I14" s="34"/>
      <c r="J14" s="34"/>
      <c r="K14" s="34"/>
      <c r="L14" s="34"/>
      <c r="M14" s="34"/>
      <c r="N14" s="34"/>
      <c r="O14" s="34"/>
      <c r="P14" s="34"/>
      <c r="Q14" s="34"/>
      <c r="R14" s="34"/>
      <c r="S14" s="34"/>
      <c r="T14" s="34"/>
      <c r="U14" s="34"/>
    </row>
    <row r="15" spans="2:21" ht="22.5" customHeight="1" x14ac:dyDescent="0.2">
      <c r="B15" s="224">
        <v>6</v>
      </c>
      <c r="C15" s="911" t="s">
        <v>1394</v>
      </c>
      <c r="D15" s="911"/>
      <c r="E15" s="34"/>
      <c r="F15" s="34"/>
      <c r="G15" s="34"/>
      <c r="H15" s="34"/>
      <c r="I15" s="34"/>
      <c r="J15" s="34"/>
      <c r="K15" s="34"/>
      <c r="L15" s="34"/>
      <c r="M15" s="34"/>
      <c r="N15" s="34"/>
      <c r="O15" s="34"/>
      <c r="P15" s="34"/>
      <c r="Q15" s="34"/>
      <c r="R15" s="34"/>
      <c r="S15" s="34"/>
      <c r="T15" s="34"/>
      <c r="U15" s="34"/>
    </row>
    <row r="16" spans="2:21" ht="22.5" customHeight="1" x14ac:dyDescent="0.2">
      <c r="B16" s="224">
        <v>7</v>
      </c>
      <c r="C16" s="914" t="s">
        <v>1393</v>
      </c>
      <c r="D16" s="914"/>
      <c r="E16" s="34"/>
      <c r="F16" s="34"/>
      <c r="G16" s="34"/>
      <c r="H16" s="34"/>
      <c r="I16" s="34"/>
      <c r="J16" s="34"/>
      <c r="K16" s="34"/>
      <c r="L16" s="34"/>
      <c r="M16" s="34"/>
      <c r="N16" s="34"/>
      <c r="O16" s="34"/>
      <c r="P16" s="34"/>
      <c r="Q16" s="34"/>
      <c r="R16" s="34"/>
      <c r="S16" s="34"/>
      <c r="T16" s="34"/>
      <c r="U16" s="34"/>
    </row>
    <row r="17" spans="2:21" ht="22.5" customHeight="1" x14ac:dyDescent="0.2">
      <c r="B17" s="224">
        <v>8</v>
      </c>
      <c r="C17" s="911" t="s">
        <v>1395</v>
      </c>
      <c r="D17" s="911"/>
      <c r="E17" s="34"/>
      <c r="F17" s="34"/>
      <c r="G17" s="34"/>
      <c r="H17" s="34"/>
      <c r="I17" s="34"/>
      <c r="J17" s="34"/>
      <c r="K17" s="34"/>
      <c r="L17" s="34"/>
      <c r="M17" s="34"/>
      <c r="N17" s="34"/>
      <c r="O17" s="34"/>
      <c r="P17" s="34"/>
      <c r="Q17" s="34"/>
      <c r="R17" s="34"/>
      <c r="S17" s="34"/>
      <c r="T17" s="34"/>
      <c r="U17" s="34"/>
    </row>
    <row r="18" spans="2:21" ht="22.5" customHeight="1" x14ac:dyDescent="0.2">
      <c r="B18" s="224">
        <v>9</v>
      </c>
      <c r="C18" s="911" t="s">
        <v>1396</v>
      </c>
      <c r="D18" s="911"/>
      <c r="E18" s="34"/>
      <c r="F18" s="34"/>
      <c r="G18" s="34"/>
      <c r="H18" s="34"/>
      <c r="I18" s="34"/>
      <c r="J18" s="34"/>
      <c r="K18" s="34"/>
      <c r="L18" s="34"/>
      <c r="M18" s="34"/>
      <c r="N18" s="34"/>
      <c r="O18" s="34"/>
      <c r="P18" s="34"/>
      <c r="Q18" s="34"/>
      <c r="R18" s="34"/>
      <c r="S18" s="34"/>
      <c r="T18" s="34"/>
      <c r="U18" s="34"/>
    </row>
    <row r="19" spans="2:21" ht="22.5" customHeight="1" x14ac:dyDescent="0.2">
      <c r="B19" s="224">
        <v>10</v>
      </c>
      <c r="C19" s="911" t="s">
        <v>1391</v>
      </c>
      <c r="D19" s="911"/>
      <c r="E19" s="34"/>
      <c r="F19" s="34"/>
      <c r="G19" s="34"/>
      <c r="H19" s="34"/>
      <c r="I19" s="34"/>
      <c r="J19" s="34"/>
      <c r="K19" s="34"/>
      <c r="L19" s="34"/>
      <c r="M19" s="34"/>
      <c r="N19" s="34"/>
      <c r="O19" s="34"/>
      <c r="P19" s="34"/>
      <c r="Q19" s="34"/>
      <c r="R19" s="34"/>
      <c r="S19" s="34"/>
      <c r="T19" s="34"/>
      <c r="U19" s="34"/>
    </row>
    <row r="20" spans="2:21" ht="22.5" customHeight="1" x14ac:dyDescent="0.2">
      <c r="B20" s="224">
        <v>11</v>
      </c>
      <c r="C20" s="911" t="s">
        <v>1392</v>
      </c>
      <c r="D20" s="911"/>
      <c r="E20" s="34"/>
      <c r="F20" s="34"/>
      <c r="G20" s="34"/>
      <c r="H20" s="34"/>
      <c r="I20" s="34"/>
      <c r="J20" s="34"/>
      <c r="K20" s="34"/>
      <c r="L20" s="34"/>
      <c r="M20" s="34"/>
      <c r="N20" s="34"/>
      <c r="O20" s="34"/>
      <c r="P20" s="34"/>
      <c r="Q20" s="34"/>
      <c r="R20" s="34"/>
      <c r="S20" s="34"/>
      <c r="T20" s="34"/>
      <c r="U20" s="34"/>
    </row>
    <row r="21" spans="2:21" ht="22.5" customHeight="1" x14ac:dyDescent="0.2">
      <c r="B21" s="224">
        <v>12</v>
      </c>
      <c r="C21" s="911" t="s">
        <v>1394</v>
      </c>
      <c r="D21" s="911"/>
      <c r="E21" s="34"/>
      <c r="F21" s="34"/>
      <c r="G21" s="34"/>
      <c r="H21" s="34"/>
      <c r="I21" s="34"/>
      <c r="J21" s="34"/>
      <c r="K21" s="34"/>
      <c r="L21" s="34"/>
      <c r="M21" s="34"/>
      <c r="N21" s="34"/>
      <c r="O21" s="34"/>
      <c r="P21" s="34"/>
      <c r="Q21" s="34"/>
      <c r="R21" s="34"/>
      <c r="S21" s="34"/>
      <c r="T21" s="34"/>
      <c r="U21" s="34"/>
    </row>
    <row r="22" spans="2:21" ht="22.5" customHeight="1" x14ac:dyDescent="0.2">
      <c r="B22" s="224">
        <v>13</v>
      </c>
      <c r="C22" s="911" t="s">
        <v>1395</v>
      </c>
      <c r="D22" s="911"/>
      <c r="E22" s="34"/>
      <c r="F22" s="34"/>
      <c r="G22" s="34"/>
      <c r="H22" s="34"/>
      <c r="I22" s="34"/>
      <c r="J22" s="34"/>
      <c r="K22" s="34"/>
      <c r="L22" s="34"/>
      <c r="M22" s="34"/>
      <c r="N22" s="34"/>
      <c r="O22" s="34"/>
      <c r="P22" s="34"/>
      <c r="Q22" s="34"/>
      <c r="R22" s="34"/>
      <c r="S22" s="34"/>
      <c r="T22" s="34"/>
      <c r="U22" s="34"/>
    </row>
    <row r="23" spans="2:21" ht="22.5" customHeight="1" x14ac:dyDescent="0.2">
      <c r="B23" s="230"/>
      <c r="C23" s="230"/>
      <c r="D23" s="230"/>
      <c r="E23" s="230"/>
      <c r="F23" s="230"/>
      <c r="G23" s="230"/>
      <c r="H23" s="230"/>
      <c r="I23" s="230"/>
      <c r="J23" s="230"/>
      <c r="K23" s="230"/>
      <c r="L23" s="230"/>
      <c r="M23" s="230"/>
      <c r="N23" s="230"/>
      <c r="O23" s="230"/>
      <c r="P23" s="230"/>
      <c r="Q23" s="230"/>
      <c r="R23" s="230"/>
      <c r="S23" s="230"/>
      <c r="T23" s="230"/>
      <c r="U23" s="230"/>
    </row>
  </sheetData>
  <mergeCells count="17">
    <mergeCell ref="C18:D18"/>
    <mergeCell ref="C19:D19"/>
    <mergeCell ref="C20:D20"/>
    <mergeCell ref="C21:D21"/>
    <mergeCell ref="C22:D22"/>
    <mergeCell ref="C17:D17"/>
    <mergeCell ref="E8:I8"/>
    <mergeCell ref="J8:M8"/>
    <mergeCell ref="N8:Q8"/>
    <mergeCell ref="R8:U8"/>
    <mergeCell ref="C10:D10"/>
    <mergeCell ref="C11:D11"/>
    <mergeCell ref="C12:D12"/>
    <mergeCell ref="C13:D13"/>
    <mergeCell ref="C14:D14"/>
    <mergeCell ref="C15:D15"/>
    <mergeCell ref="C16:D16"/>
  </mergeCells>
  <hyperlinks>
    <hyperlink ref="B2" location="Contents!A1" display="Back to contents page" xr:uid="{2C5EE51D-9849-4A9A-A546-EC76B8DDDAE5}"/>
  </hyperlinks>
  <pageMargins left="0.7" right="0.7" top="0.75" bottom="0.75" header="0.3" footer="0.3"/>
  <pageSetup paperSize="9" orientation="portrait" horizontalDpi="144" verticalDpi="144"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2F4E-33C3-4B64-A830-9A759ED9AB6B}">
  <sheetPr codeName="Sheet56"/>
  <dimension ref="B1:U23"/>
  <sheetViews>
    <sheetView workbookViewId="0"/>
  </sheetViews>
  <sheetFormatPr baseColWidth="10" defaultColWidth="9.140625" defaultRowHeight="12.75" x14ac:dyDescent="0.2"/>
  <cols>
    <col min="1" max="1" width="2.85546875" style="29" customWidth="1"/>
    <col min="2" max="2" width="9.140625" style="29"/>
    <col min="3" max="3" width="21.42578125" style="29" customWidth="1"/>
    <col min="4" max="4" width="9.140625" style="29"/>
    <col min="5" max="21" width="14.28515625" style="29" customWidth="1"/>
    <col min="22" max="16384" width="9.140625" style="29"/>
  </cols>
  <sheetData>
    <row r="1" spans="2:21" ht="15" customHeight="1" x14ac:dyDescent="0.2">
      <c r="B1" s="230"/>
      <c r="C1" s="230"/>
      <c r="D1" s="230"/>
      <c r="E1" s="230"/>
      <c r="F1" s="230"/>
      <c r="G1" s="230"/>
      <c r="H1" s="230"/>
      <c r="I1" s="230"/>
      <c r="J1" s="230"/>
      <c r="K1" s="230"/>
      <c r="L1" s="230"/>
      <c r="M1" s="230"/>
      <c r="N1" s="230"/>
      <c r="O1" s="230"/>
      <c r="P1" s="230"/>
      <c r="Q1" s="230"/>
      <c r="R1" s="230"/>
      <c r="S1" s="230"/>
      <c r="T1" s="230"/>
      <c r="U1" s="230"/>
    </row>
    <row r="2" spans="2:21" ht="15" customHeight="1" x14ac:dyDescent="0.2">
      <c r="B2" s="124" t="s">
        <v>146</v>
      </c>
      <c r="C2" s="230"/>
      <c r="D2" s="230"/>
      <c r="E2" s="230"/>
      <c r="F2" s="230"/>
      <c r="G2" s="230"/>
      <c r="H2" s="230"/>
      <c r="I2" s="230"/>
      <c r="J2" s="230"/>
      <c r="K2" s="230"/>
      <c r="L2" s="230"/>
      <c r="M2" s="230"/>
      <c r="N2" s="230"/>
      <c r="O2" s="230"/>
      <c r="P2" s="230"/>
      <c r="Q2" s="230"/>
      <c r="R2" s="230"/>
      <c r="S2" s="230"/>
      <c r="T2" s="230"/>
      <c r="U2" s="230"/>
    </row>
    <row r="3" spans="2:21" ht="15" customHeight="1" x14ac:dyDescent="0.2">
      <c r="B3" s="230"/>
      <c r="C3" s="230"/>
      <c r="D3" s="230"/>
      <c r="E3" s="230"/>
      <c r="F3" s="230"/>
      <c r="G3" s="230"/>
      <c r="H3" s="230"/>
      <c r="I3" s="230"/>
      <c r="J3" s="230"/>
      <c r="K3" s="230"/>
      <c r="L3" s="230"/>
      <c r="M3" s="230"/>
      <c r="N3" s="230"/>
      <c r="O3" s="230"/>
      <c r="P3" s="230"/>
      <c r="Q3" s="230"/>
      <c r="R3" s="230"/>
      <c r="S3" s="230"/>
      <c r="T3" s="230"/>
      <c r="U3" s="230"/>
    </row>
    <row r="4" spans="2:21" ht="18.75" customHeight="1" x14ac:dyDescent="0.35">
      <c r="B4" s="35" t="s">
        <v>131</v>
      </c>
      <c r="C4" s="230"/>
      <c r="D4" s="230"/>
      <c r="E4" s="230"/>
      <c r="F4" s="230"/>
      <c r="G4" s="230"/>
      <c r="H4" s="230"/>
      <c r="I4" s="230"/>
      <c r="J4" s="230"/>
      <c r="K4" s="230"/>
      <c r="L4" s="230"/>
      <c r="M4" s="230"/>
      <c r="N4" s="230"/>
      <c r="O4" s="230"/>
      <c r="P4" s="230"/>
      <c r="Q4" s="230"/>
      <c r="R4" s="230"/>
      <c r="S4" s="230"/>
      <c r="T4" s="230"/>
      <c r="U4" s="230"/>
    </row>
    <row r="5" spans="2:21" ht="15" customHeight="1" x14ac:dyDescent="0.2">
      <c r="B5" s="230"/>
      <c r="C5" s="230"/>
      <c r="D5" s="230"/>
      <c r="E5" s="230"/>
      <c r="F5" s="230"/>
      <c r="G5" s="230"/>
      <c r="H5" s="230"/>
      <c r="I5" s="230"/>
      <c r="J5" s="230"/>
      <c r="K5" s="230"/>
      <c r="L5" s="230"/>
      <c r="M5" s="230"/>
      <c r="N5" s="230"/>
      <c r="O5" s="230"/>
      <c r="P5" s="230"/>
      <c r="Q5" s="230"/>
      <c r="R5" s="230"/>
      <c r="S5" s="230"/>
      <c r="T5" s="230"/>
      <c r="U5" s="230"/>
    </row>
    <row r="6" spans="2:21" ht="15" customHeight="1" x14ac:dyDescent="0.2">
      <c r="B6" s="230"/>
      <c r="C6" s="230"/>
      <c r="D6" s="230"/>
      <c r="E6" s="230"/>
      <c r="F6" s="230"/>
      <c r="G6" s="230"/>
      <c r="H6" s="230"/>
      <c r="I6" s="230"/>
      <c r="J6" s="230"/>
      <c r="K6" s="230"/>
      <c r="L6" s="230"/>
      <c r="M6" s="230"/>
      <c r="N6" s="230"/>
      <c r="O6" s="230"/>
      <c r="P6" s="230"/>
      <c r="Q6" s="230"/>
      <c r="R6" s="230"/>
      <c r="S6" s="230"/>
      <c r="T6" s="230"/>
      <c r="U6" s="230"/>
    </row>
    <row r="7" spans="2:21" ht="15" customHeight="1" x14ac:dyDescent="0.2">
      <c r="B7" s="84"/>
      <c r="C7" s="84"/>
      <c r="D7" s="85"/>
      <c r="E7" s="224" t="s">
        <v>149</v>
      </c>
      <c r="F7" s="224" t="s">
        <v>150</v>
      </c>
      <c r="G7" s="224" t="s">
        <v>151</v>
      </c>
      <c r="H7" s="224" t="s">
        <v>253</v>
      </c>
      <c r="I7" s="224" t="s">
        <v>254</v>
      </c>
      <c r="J7" s="224" t="s">
        <v>255</v>
      </c>
      <c r="K7" s="224" t="s">
        <v>256</v>
      </c>
      <c r="L7" s="224" t="s">
        <v>312</v>
      </c>
      <c r="M7" s="224" t="s">
        <v>640</v>
      </c>
      <c r="N7" s="224" t="s">
        <v>641</v>
      </c>
      <c r="O7" s="224" t="s">
        <v>642</v>
      </c>
      <c r="P7" s="224" t="s">
        <v>643</v>
      </c>
      <c r="Q7" s="224" t="s">
        <v>644</v>
      </c>
      <c r="R7" s="224" t="s">
        <v>881</v>
      </c>
      <c r="S7" s="224" t="s">
        <v>882</v>
      </c>
      <c r="T7" s="224" t="s">
        <v>1102</v>
      </c>
      <c r="U7" s="224" t="s">
        <v>1103</v>
      </c>
    </row>
    <row r="8" spans="2:21" ht="15" customHeight="1" x14ac:dyDescent="0.2">
      <c r="B8" s="84"/>
      <c r="C8" s="84"/>
      <c r="D8" s="85"/>
      <c r="E8" s="912" t="s">
        <v>1376</v>
      </c>
      <c r="F8" s="907"/>
      <c r="G8" s="907"/>
      <c r="H8" s="907"/>
      <c r="I8" s="907"/>
      <c r="J8" s="907" t="s">
        <v>1377</v>
      </c>
      <c r="K8" s="907"/>
      <c r="L8" s="907"/>
      <c r="M8" s="907"/>
      <c r="N8" s="907" t="s">
        <v>1378</v>
      </c>
      <c r="O8" s="907"/>
      <c r="P8" s="907"/>
      <c r="Q8" s="907"/>
      <c r="R8" s="907" t="s">
        <v>1379</v>
      </c>
      <c r="S8" s="907"/>
      <c r="T8" s="907"/>
      <c r="U8" s="907"/>
    </row>
    <row r="9" spans="2:21" ht="37.5" customHeight="1" x14ac:dyDescent="0.2">
      <c r="B9" s="86"/>
      <c r="C9" s="86"/>
      <c r="D9" s="87"/>
      <c r="E9" s="228" t="s">
        <v>1380</v>
      </c>
      <c r="F9" s="228" t="s">
        <v>1381</v>
      </c>
      <c r="G9" s="228" t="s">
        <v>1382</v>
      </c>
      <c r="H9" s="228" t="s">
        <v>1383</v>
      </c>
      <c r="I9" s="228" t="s">
        <v>1384</v>
      </c>
      <c r="J9" s="228" t="s">
        <v>1385</v>
      </c>
      <c r="K9" s="228" t="s">
        <v>1386</v>
      </c>
      <c r="L9" s="228" t="s">
        <v>1387</v>
      </c>
      <c r="M9" s="82" t="s">
        <v>1388</v>
      </c>
      <c r="N9" s="228" t="s">
        <v>1385</v>
      </c>
      <c r="O9" s="228" t="s">
        <v>1386</v>
      </c>
      <c r="P9" s="228" t="s">
        <v>1387</v>
      </c>
      <c r="Q9" s="82" t="s">
        <v>1388</v>
      </c>
      <c r="R9" s="228" t="s">
        <v>1385</v>
      </c>
      <c r="S9" s="228" t="s">
        <v>1386</v>
      </c>
      <c r="T9" s="228" t="s">
        <v>1387</v>
      </c>
      <c r="U9" s="82" t="s">
        <v>1388</v>
      </c>
    </row>
    <row r="10" spans="2:21" ht="22.5" customHeight="1" x14ac:dyDescent="0.2">
      <c r="B10" s="83">
        <v>1</v>
      </c>
      <c r="C10" s="913" t="s">
        <v>1365</v>
      </c>
      <c r="D10" s="913"/>
      <c r="E10" s="34"/>
      <c r="F10" s="34"/>
      <c r="G10" s="34"/>
      <c r="H10" s="34"/>
      <c r="I10" s="34"/>
      <c r="J10" s="34"/>
      <c r="K10" s="34"/>
      <c r="L10" s="34"/>
      <c r="M10" s="34"/>
      <c r="N10" s="34"/>
      <c r="O10" s="34"/>
      <c r="P10" s="34"/>
      <c r="Q10" s="34"/>
      <c r="R10" s="34"/>
      <c r="S10" s="34"/>
      <c r="T10" s="34"/>
      <c r="U10" s="34"/>
    </row>
    <row r="11" spans="2:21" ht="22.5" customHeight="1" x14ac:dyDescent="0.2">
      <c r="B11" s="224">
        <v>2</v>
      </c>
      <c r="C11" s="911" t="s">
        <v>1397</v>
      </c>
      <c r="D11" s="911"/>
      <c r="E11" s="34"/>
      <c r="F11" s="34"/>
      <c r="G11" s="34"/>
      <c r="H11" s="34"/>
      <c r="I11" s="34"/>
      <c r="J11" s="34"/>
      <c r="K11" s="34"/>
      <c r="L11" s="34"/>
      <c r="M11" s="34"/>
      <c r="N11" s="34"/>
      <c r="O11" s="34"/>
      <c r="P11" s="34"/>
      <c r="Q11" s="34"/>
      <c r="R11" s="34"/>
      <c r="S11" s="34"/>
      <c r="T11" s="34"/>
      <c r="U11" s="34"/>
    </row>
    <row r="12" spans="2:21" ht="22.5" customHeight="1" x14ac:dyDescent="0.2">
      <c r="B12" s="224">
        <v>3</v>
      </c>
      <c r="C12" s="911" t="s">
        <v>1391</v>
      </c>
      <c r="D12" s="911"/>
      <c r="E12" s="34"/>
      <c r="F12" s="34"/>
      <c r="G12" s="34"/>
      <c r="H12" s="34"/>
      <c r="I12" s="34"/>
      <c r="J12" s="34"/>
      <c r="K12" s="34"/>
      <c r="L12" s="34"/>
      <c r="M12" s="34"/>
      <c r="N12" s="34"/>
      <c r="O12" s="34"/>
      <c r="P12" s="34"/>
      <c r="Q12" s="34"/>
      <c r="R12" s="34"/>
      <c r="S12" s="34"/>
      <c r="T12" s="34"/>
      <c r="U12" s="34"/>
    </row>
    <row r="13" spans="2:21" ht="22.5" customHeight="1" x14ac:dyDescent="0.2">
      <c r="B13" s="224">
        <v>4</v>
      </c>
      <c r="C13" s="911" t="s">
        <v>1392</v>
      </c>
      <c r="D13" s="911"/>
      <c r="E13" s="34"/>
      <c r="F13" s="34"/>
      <c r="G13" s="34"/>
      <c r="H13" s="34"/>
      <c r="I13" s="34"/>
      <c r="J13" s="34"/>
      <c r="K13" s="34"/>
      <c r="L13" s="34"/>
      <c r="M13" s="34"/>
      <c r="N13" s="34"/>
      <c r="O13" s="34"/>
      <c r="P13" s="34"/>
      <c r="Q13" s="34"/>
      <c r="R13" s="34"/>
      <c r="S13" s="34"/>
      <c r="T13" s="34"/>
      <c r="U13" s="34"/>
    </row>
    <row r="14" spans="2:21" ht="22.5" customHeight="1" x14ac:dyDescent="0.2">
      <c r="B14" s="224">
        <v>5</v>
      </c>
      <c r="C14" s="914" t="s">
        <v>1393</v>
      </c>
      <c r="D14" s="914"/>
      <c r="E14" s="34"/>
      <c r="F14" s="34"/>
      <c r="G14" s="34"/>
      <c r="H14" s="34"/>
      <c r="I14" s="34"/>
      <c r="J14" s="34"/>
      <c r="K14" s="34"/>
      <c r="L14" s="34"/>
      <c r="M14" s="34"/>
      <c r="N14" s="34"/>
      <c r="O14" s="34"/>
      <c r="P14" s="34"/>
      <c r="Q14" s="34"/>
      <c r="R14" s="34"/>
      <c r="S14" s="34"/>
      <c r="T14" s="34"/>
      <c r="U14" s="34"/>
    </row>
    <row r="15" spans="2:21" ht="22.5" customHeight="1" x14ac:dyDescent="0.2">
      <c r="B15" s="224">
        <v>6</v>
      </c>
      <c r="C15" s="911" t="s">
        <v>1394</v>
      </c>
      <c r="D15" s="911"/>
      <c r="E15" s="34"/>
      <c r="F15" s="34"/>
      <c r="G15" s="34"/>
      <c r="H15" s="34"/>
      <c r="I15" s="34"/>
      <c r="J15" s="34"/>
      <c r="K15" s="34"/>
      <c r="L15" s="34"/>
      <c r="M15" s="34"/>
      <c r="N15" s="34"/>
      <c r="O15" s="34"/>
      <c r="P15" s="34"/>
      <c r="Q15" s="34"/>
      <c r="R15" s="34"/>
      <c r="S15" s="34"/>
      <c r="T15" s="34"/>
      <c r="U15" s="34"/>
    </row>
    <row r="16" spans="2:21" ht="22.5" customHeight="1" x14ac:dyDescent="0.2">
      <c r="B16" s="224">
        <v>7</v>
      </c>
      <c r="C16" s="914" t="s">
        <v>1393</v>
      </c>
      <c r="D16" s="914"/>
      <c r="E16" s="34"/>
      <c r="F16" s="34"/>
      <c r="G16" s="34"/>
      <c r="H16" s="34"/>
      <c r="I16" s="34"/>
      <c r="J16" s="34"/>
      <c r="K16" s="34"/>
      <c r="L16" s="34"/>
      <c r="M16" s="34"/>
      <c r="N16" s="34"/>
      <c r="O16" s="34"/>
      <c r="P16" s="34"/>
      <c r="Q16" s="34"/>
      <c r="R16" s="34"/>
      <c r="S16" s="34"/>
      <c r="T16" s="34"/>
      <c r="U16" s="34"/>
    </row>
    <row r="17" spans="2:21" ht="22.5" customHeight="1" x14ac:dyDescent="0.2">
      <c r="B17" s="224">
        <v>8</v>
      </c>
      <c r="C17" s="911" t="s">
        <v>1395</v>
      </c>
      <c r="D17" s="911"/>
      <c r="E17" s="34"/>
      <c r="F17" s="34"/>
      <c r="G17" s="34"/>
      <c r="H17" s="34"/>
      <c r="I17" s="34"/>
      <c r="J17" s="34"/>
      <c r="K17" s="34"/>
      <c r="L17" s="34"/>
      <c r="M17" s="34"/>
      <c r="N17" s="34"/>
      <c r="O17" s="34"/>
      <c r="P17" s="34"/>
      <c r="Q17" s="34"/>
      <c r="R17" s="34"/>
      <c r="S17" s="34"/>
      <c r="T17" s="34"/>
      <c r="U17" s="34"/>
    </row>
    <row r="18" spans="2:21" ht="22.5" customHeight="1" x14ac:dyDescent="0.2">
      <c r="B18" s="224">
        <v>9</v>
      </c>
      <c r="C18" s="911" t="s">
        <v>1398</v>
      </c>
      <c r="D18" s="911"/>
      <c r="E18" s="34"/>
      <c r="F18" s="34"/>
      <c r="G18" s="34"/>
      <c r="H18" s="34"/>
      <c r="I18" s="34"/>
      <c r="J18" s="34"/>
      <c r="K18" s="34"/>
      <c r="L18" s="34"/>
      <c r="M18" s="34"/>
      <c r="N18" s="34"/>
      <c r="O18" s="34"/>
      <c r="P18" s="34"/>
      <c r="Q18" s="34"/>
      <c r="R18" s="34"/>
      <c r="S18" s="34"/>
      <c r="T18" s="34"/>
      <c r="U18" s="34"/>
    </row>
    <row r="19" spans="2:21" ht="22.5" customHeight="1" x14ac:dyDescent="0.2">
      <c r="B19" s="224">
        <v>10</v>
      </c>
      <c r="C19" s="911" t="s">
        <v>1391</v>
      </c>
      <c r="D19" s="911"/>
      <c r="E19" s="34"/>
      <c r="F19" s="34"/>
      <c r="G19" s="34"/>
      <c r="H19" s="34"/>
      <c r="I19" s="34"/>
      <c r="J19" s="34"/>
      <c r="K19" s="34"/>
      <c r="L19" s="34"/>
      <c r="M19" s="34"/>
      <c r="N19" s="34"/>
      <c r="O19" s="34"/>
      <c r="P19" s="34"/>
      <c r="Q19" s="34"/>
      <c r="R19" s="34"/>
      <c r="S19" s="34"/>
      <c r="T19" s="34"/>
      <c r="U19" s="34"/>
    </row>
    <row r="20" spans="2:21" ht="22.5" customHeight="1" x14ac:dyDescent="0.2">
      <c r="B20" s="224">
        <v>11</v>
      </c>
      <c r="C20" s="911" t="s">
        <v>1392</v>
      </c>
      <c r="D20" s="911"/>
      <c r="E20" s="34"/>
      <c r="F20" s="34"/>
      <c r="G20" s="34"/>
      <c r="H20" s="34"/>
      <c r="I20" s="34"/>
      <c r="J20" s="34"/>
      <c r="K20" s="34"/>
      <c r="L20" s="34"/>
      <c r="M20" s="34"/>
      <c r="N20" s="34"/>
      <c r="O20" s="34"/>
      <c r="P20" s="34"/>
      <c r="Q20" s="34"/>
      <c r="R20" s="34"/>
      <c r="S20" s="34"/>
      <c r="T20" s="34"/>
      <c r="U20" s="34"/>
    </row>
    <row r="21" spans="2:21" ht="22.5" customHeight="1" x14ac:dyDescent="0.2">
      <c r="B21" s="224">
        <v>12</v>
      </c>
      <c r="C21" s="911" t="s">
        <v>1394</v>
      </c>
      <c r="D21" s="911"/>
      <c r="E21" s="34"/>
      <c r="F21" s="34"/>
      <c r="G21" s="34"/>
      <c r="H21" s="34"/>
      <c r="I21" s="34"/>
      <c r="J21" s="34"/>
      <c r="K21" s="34"/>
      <c r="L21" s="34"/>
      <c r="M21" s="34"/>
      <c r="N21" s="34"/>
      <c r="O21" s="34"/>
      <c r="P21" s="34"/>
      <c r="Q21" s="34"/>
      <c r="R21" s="34"/>
      <c r="S21" s="34"/>
      <c r="T21" s="34"/>
      <c r="U21" s="34"/>
    </row>
    <row r="22" spans="2:21" ht="22.5" customHeight="1" x14ac:dyDescent="0.2">
      <c r="B22" s="224">
        <v>13</v>
      </c>
      <c r="C22" s="911" t="s">
        <v>1395</v>
      </c>
      <c r="D22" s="911"/>
      <c r="E22" s="34"/>
      <c r="F22" s="34"/>
      <c r="G22" s="34"/>
      <c r="H22" s="34"/>
      <c r="I22" s="34"/>
      <c r="J22" s="34"/>
      <c r="K22" s="34"/>
      <c r="L22" s="34"/>
      <c r="M22" s="34"/>
      <c r="N22" s="34"/>
      <c r="O22" s="34"/>
      <c r="P22" s="34"/>
      <c r="Q22" s="34"/>
      <c r="R22" s="34"/>
      <c r="S22" s="34"/>
      <c r="T22" s="34"/>
      <c r="U22" s="34"/>
    </row>
    <row r="23" spans="2:21" ht="22.5" customHeight="1" x14ac:dyDescent="0.2">
      <c r="B23" s="230"/>
      <c r="C23" s="230"/>
      <c r="D23" s="230"/>
      <c r="E23" s="230"/>
      <c r="F23" s="230"/>
      <c r="G23" s="230"/>
      <c r="H23" s="230"/>
      <c r="I23" s="230"/>
      <c r="J23" s="230"/>
      <c r="K23" s="230"/>
      <c r="L23" s="230"/>
      <c r="M23" s="230"/>
      <c r="N23" s="230"/>
      <c r="O23" s="230"/>
      <c r="P23" s="230"/>
      <c r="Q23" s="230"/>
      <c r="R23" s="230"/>
      <c r="S23" s="230"/>
      <c r="T23" s="230"/>
      <c r="U23" s="230"/>
    </row>
  </sheetData>
  <mergeCells count="17">
    <mergeCell ref="C18:D18"/>
    <mergeCell ref="C19:D19"/>
    <mergeCell ref="C20:D20"/>
    <mergeCell ref="C21:D21"/>
    <mergeCell ref="C22:D22"/>
    <mergeCell ref="C17:D17"/>
    <mergeCell ref="E8:I8"/>
    <mergeCell ref="J8:M8"/>
    <mergeCell ref="N8:Q8"/>
    <mergeCell ref="R8:U8"/>
    <mergeCell ref="C10:D10"/>
    <mergeCell ref="C11:D11"/>
    <mergeCell ref="C12:D12"/>
    <mergeCell ref="C13:D13"/>
    <mergeCell ref="C14:D14"/>
    <mergeCell ref="C15:D15"/>
    <mergeCell ref="C16:D16"/>
  </mergeCells>
  <hyperlinks>
    <hyperlink ref="B2" location="Contents!A1" display="Back to contents page" xr:uid="{189DC8F5-1299-4A08-9283-978AE31A2AF7}"/>
  </hyperlinks>
  <pageMargins left="0.7" right="0.7" top="0.75" bottom="0.75" header="0.3" footer="0.3"/>
  <pageSetup paperSize="9" orientation="portrait" horizontalDpi="144" verticalDpi="144"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786AC-C137-4E9F-B260-E340E076E75E}">
  <sheetPr codeName="Sheet57"/>
  <dimension ref="B1:F23"/>
  <sheetViews>
    <sheetView workbookViewId="0"/>
  </sheetViews>
  <sheetFormatPr baseColWidth="10" defaultColWidth="9.140625" defaultRowHeight="12.75" x14ac:dyDescent="0.2"/>
  <cols>
    <col min="1" max="1" width="2.85546875" style="29" customWidth="1"/>
    <col min="2" max="2" width="9.140625" style="29"/>
    <col min="3" max="3" width="28.5703125" style="29" customWidth="1"/>
    <col min="4" max="6" width="17.140625" style="29" customWidth="1"/>
    <col min="7" max="16384" width="9.140625" style="29"/>
  </cols>
  <sheetData>
    <row r="1" spans="2:6" ht="15" customHeight="1" x14ac:dyDescent="0.2">
      <c r="B1" s="230"/>
      <c r="C1" s="230"/>
      <c r="D1" s="230"/>
      <c r="E1" s="230"/>
      <c r="F1" s="230"/>
    </row>
    <row r="2" spans="2:6" ht="15" customHeight="1" x14ac:dyDescent="0.2">
      <c r="B2" s="124" t="s">
        <v>146</v>
      </c>
      <c r="C2" s="230"/>
      <c r="D2" s="230"/>
      <c r="E2" s="230"/>
      <c r="F2" s="230"/>
    </row>
    <row r="3" spans="2:6" ht="15" customHeight="1" x14ac:dyDescent="0.2">
      <c r="B3" s="230"/>
      <c r="C3" s="230"/>
      <c r="D3" s="230"/>
      <c r="E3" s="230"/>
      <c r="F3" s="230"/>
    </row>
    <row r="4" spans="2:6" ht="18.75" customHeight="1" x14ac:dyDescent="0.35">
      <c r="B4" s="35" t="s">
        <v>133</v>
      </c>
      <c r="C4" s="230"/>
      <c r="D4" s="230"/>
      <c r="E4" s="230"/>
      <c r="F4" s="230"/>
    </row>
    <row r="5" spans="2:6" ht="15" customHeight="1" x14ac:dyDescent="0.2">
      <c r="B5" s="230"/>
      <c r="C5" s="230"/>
      <c r="D5" s="230"/>
      <c r="E5" s="230"/>
      <c r="F5" s="230"/>
    </row>
    <row r="6" spans="2:6" ht="15" customHeight="1" x14ac:dyDescent="0.2">
      <c r="B6" s="230"/>
      <c r="C6" s="230"/>
      <c r="D6" s="230"/>
      <c r="E6" s="230"/>
      <c r="F6" s="230"/>
    </row>
    <row r="7" spans="2:6" ht="15" customHeight="1" x14ac:dyDescent="0.2">
      <c r="B7" s="69"/>
      <c r="C7" s="69"/>
      <c r="D7" s="224" t="s">
        <v>149</v>
      </c>
      <c r="E7" s="224" t="s">
        <v>150</v>
      </c>
      <c r="F7" s="224" t="s">
        <v>151</v>
      </c>
    </row>
    <row r="8" spans="2:6" ht="26.25" customHeight="1" x14ac:dyDescent="0.2">
      <c r="B8" s="69"/>
      <c r="C8" s="69"/>
      <c r="D8" s="915" t="s">
        <v>1399</v>
      </c>
      <c r="E8" s="916"/>
      <c r="F8" s="917"/>
    </row>
    <row r="9" spans="2:6" ht="26.25" customHeight="1" x14ac:dyDescent="0.2">
      <c r="B9" s="69"/>
      <c r="C9" s="69"/>
      <c r="D9" s="910" t="s">
        <v>1400</v>
      </c>
      <c r="E9" s="907"/>
      <c r="F9" s="918" t="s">
        <v>1401</v>
      </c>
    </row>
    <row r="10" spans="2:6" ht="26.25" customHeight="1" x14ac:dyDescent="0.2">
      <c r="B10" s="69"/>
      <c r="C10" s="69"/>
      <c r="D10" s="73"/>
      <c r="E10" s="227" t="s">
        <v>1402</v>
      </c>
      <c r="F10" s="919"/>
    </row>
    <row r="11" spans="2:6" ht="22.5" customHeight="1" x14ac:dyDescent="0.2">
      <c r="B11" s="25">
        <v>1</v>
      </c>
      <c r="C11" s="74" t="s">
        <v>1365</v>
      </c>
      <c r="D11" s="224"/>
      <c r="E11" s="224"/>
      <c r="F11" s="23"/>
    </row>
    <row r="12" spans="2:6" ht="22.5" customHeight="1" x14ac:dyDescent="0.2">
      <c r="B12" s="22">
        <v>2</v>
      </c>
      <c r="C12" s="77" t="s">
        <v>1366</v>
      </c>
      <c r="D12" s="224"/>
      <c r="E12" s="224"/>
      <c r="F12" s="224"/>
    </row>
    <row r="13" spans="2:6" ht="22.5" customHeight="1" x14ac:dyDescent="0.2">
      <c r="B13" s="22">
        <v>3</v>
      </c>
      <c r="C13" s="34" t="s">
        <v>1367</v>
      </c>
      <c r="D13" s="34"/>
      <c r="E13" s="34"/>
      <c r="F13" s="34"/>
    </row>
    <row r="14" spans="2:6" ht="22.5" customHeight="1" x14ac:dyDescent="0.2">
      <c r="B14" s="22">
        <v>4</v>
      </c>
      <c r="C14" s="34" t="s">
        <v>1368</v>
      </c>
      <c r="D14" s="34"/>
      <c r="E14" s="34"/>
      <c r="F14" s="34"/>
    </row>
    <row r="15" spans="2:6" ht="22.5" customHeight="1" x14ac:dyDescent="0.2">
      <c r="B15" s="22">
        <v>5</v>
      </c>
      <c r="C15" s="34" t="s">
        <v>1369</v>
      </c>
      <c r="D15" s="34"/>
      <c r="E15" s="34"/>
      <c r="F15" s="34"/>
    </row>
    <row r="16" spans="2:6" ht="22.5" customHeight="1" x14ac:dyDescent="0.2">
      <c r="B16" s="22">
        <v>6</v>
      </c>
      <c r="C16" s="34" t="s">
        <v>1370</v>
      </c>
      <c r="D16" s="34"/>
      <c r="E16" s="34"/>
      <c r="F16" s="34"/>
    </row>
    <row r="17" spans="2:6" ht="22.5" customHeight="1" x14ac:dyDescent="0.2">
      <c r="B17" s="22">
        <v>7</v>
      </c>
      <c r="C17" s="77" t="s">
        <v>1371</v>
      </c>
      <c r="D17" s="224"/>
      <c r="E17" s="224"/>
      <c r="F17" s="224"/>
    </row>
    <row r="18" spans="2:6" ht="22.5" customHeight="1" x14ac:dyDescent="0.2">
      <c r="B18" s="22">
        <v>8</v>
      </c>
      <c r="C18" s="34" t="s">
        <v>1372</v>
      </c>
      <c r="D18" s="34"/>
      <c r="E18" s="34"/>
      <c r="F18" s="34"/>
    </row>
    <row r="19" spans="2:6" ht="22.5" customHeight="1" x14ac:dyDescent="0.2">
      <c r="B19" s="22">
        <v>9</v>
      </c>
      <c r="C19" s="34" t="s">
        <v>1373</v>
      </c>
      <c r="D19" s="34"/>
      <c r="E19" s="34"/>
      <c r="F19" s="34"/>
    </row>
    <row r="20" spans="2:6" ht="22.5" customHeight="1" x14ac:dyDescent="0.2">
      <c r="B20" s="22">
        <v>10</v>
      </c>
      <c r="C20" s="34" t="s">
        <v>1374</v>
      </c>
      <c r="D20" s="34"/>
      <c r="E20" s="34"/>
      <c r="F20" s="34"/>
    </row>
    <row r="21" spans="2:6" ht="22.5" customHeight="1" x14ac:dyDescent="0.2">
      <c r="B21" s="22">
        <v>11</v>
      </c>
      <c r="C21" s="34" t="s">
        <v>1375</v>
      </c>
      <c r="D21" s="34"/>
      <c r="E21" s="34"/>
      <c r="F21" s="34"/>
    </row>
    <row r="22" spans="2:6" ht="22.5" customHeight="1" x14ac:dyDescent="0.2">
      <c r="B22" s="22">
        <v>12</v>
      </c>
      <c r="C22" s="34" t="s">
        <v>1370</v>
      </c>
      <c r="D22" s="34"/>
      <c r="E22" s="34"/>
      <c r="F22" s="34"/>
    </row>
    <row r="23" spans="2:6" ht="22.5" customHeight="1" x14ac:dyDescent="0.2">
      <c r="B23" s="230"/>
      <c r="C23" s="230"/>
      <c r="D23" s="230"/>
      <c r="E23" s="230"/>
      <c r="F23" s="230"/>
    </row>
  </sheetData>
  <mergeCells count="3">
    <mergeCell ref="D8:F8"/>
    <mergeCell ref="D9:E9"/>
    <mergeCell ref="F9:F10"/>
  </mergeCells>
  <hyperlinks>
    <hyperlink ref="B2" location="Contents!A1" display="Back to contents page" xr:uid="{BFE0FC21-5F07-4D82-AFA8-3A164BD158FA}"/>
  </hyperlinks>
  <pageMargins left="0.7" right="0.7" top="0.75" bottom="0.75" header="0.3" footer="0.3"/>
  <pageSetup paperSize="9" orientation="portrait" horizontalDpi="144" verticalDpi="14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5891B-BEA5-404A-A45D-8CD090125126}">
  <sheetPr codeName="Sheet6"/>
  <dimension ref="B1:E10"/>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6</v>
      </c>
      <c r="C4" s="230"/>
      <c r="D4" s="230"/>
      <c r="E4" s="230"/>
    </row>
    <row r="5" spans="2:5" ht="15" customHeight="1" x14ac:dyDescent="0.2">
      <c r="B5" s="230"/>
      <c r="C5" s="230"/>
      <c r="D5" s="230"/>
      <c r="E5" s="230"/>
    </row>
    <row r="6" spans="2:5" ht="15" customHeight="1" x14ac:dyDescent="0.2">
      <c r="B6" s="230"/>
      <c r="C6" s="230"/>
      <c r="D6" s="230"/>
      <c r="E6" s="230"/>
    </row>
    <row r="7" spans="2:5" ht="15" customHeight="1" x14ac:dyDescent="0.2">
      <c r="B7" s="235"/>
      <c r="C7" s="206"/>
      <c r="D7" s="208" t="s">
        <v>149</v>
      </c>
      <c r="E7" s="208" t="s">
        <v>150</v>
      </c>
    </row>
    <row r="8" spans="2:5" ht="38.25" x14ac:dyDescent="0.2">
      <c r="B8" s="235"/>
      <c r="C8" s="206"/>
      <c r="D8" s="208" t="s">
        <v>247</v>
      </c>
      <c r="E8" s="208" t="s">
        <v>248</v>
      </c>
    </row>
    <row r="9" spans="2:5" ht="30" customHeight="1" x14ac:dyDescent="0.2">
      <c r="B9" s="208">
        <v>1</v>
      </c>
      <c r="C9" s="19" t="s">
        <v>249</v>
      </c>
      <c r="D9" s="208"/>
      <c r="E9" s="208"/>
    </row>
    <row r="10" spans="2:5" ht="22.5" customHeight="1" x14ac:dyDescent="0.2">
      <c r="B10" s="230"/>
      <c r="C10" s="230"/>
      <c r="D10" s="230"/>
      <c r="E10" s="230"/>
    </row>
  </sheetData>
  <hyperlinks>
    <hyperlink ref="B2" location="Contents!A1" display="Back to contents page" xr:uid="{4D6FA83F-10D9-493B-9E07-0992DFFFCAB8}"/>
  </hyperlinks>
  <pageMargins left="0.7" right="0.7" top="0.75" bottom="0.75" header="0.3" footer="0.3"/>
  <pageSetup paperSize="9" orientation="portrait" horizontalDpi="144" verticalDpi="144"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63D03-C1E3-46BE-9A21-0457FFA9F52D}">
  <sheetPr codeName="Sheet58"/>
  <dimension ref="B1:D20"/>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91</v>
      </c>
      <c r="C4" s="230"/>
      <c r="D4" s="230"/>
    </row>
    <row r="5" spans="2:4" ht="15" customHeight="1" x14ac:dyDescent="0.2">
      <c r="B5" s="230"/>
      <c r="C5" s="230"/>
      <c r="D5" s="230"/>
    </row>
    <row r="6" spans="2:4" ht="15" customHeight="1" x14ac:dyDescent="0.2">
      <c r="B6" s="230"/>
      <c r="C6" s="230"/>
      <c r="D6" s="230"/>
    </row>
    <row r="7" spans="2:4" ht="15" customHeight="1" x14ac:dyDescent="0.2">
      <c r="B7" s="321"/>
      <c r="C7" s="230"/>
      <c r="D7" s="238" t="s">
        <v>149</v>
      </c>
    </row>
    <row r="8" spans="2:4" ht="15" customHeight="1" x14ac:dyDescent="0.2">
      <c r="B8" s="322"/>
      <c r="C8" s="160"/>
      <c r="D8" s="208" t="s">
        <v>1403</v>
      </c>
    </row>
    <row r="9" spans="2:4" ht="15" customHeight="1" x14ac:dyDescent="0.2">
      <c r="B9" s="323"/>
      <c r="C9" s="88" t="s">
        <v>1404</v>
      </c>
      <c r="D9" s="89"/>
    </row>
    <row r="10" spans="2:4" ht="22.5" customHeight="1" x14ac:dyDescent="0.2">
      <c r="B10" s="324">
        <v>1</v>
      </c>
      <c r="C10" s="90" t="s">
        <v>1405</v>
      </c>
      <c r="D10" s="91"/>
    </row>
    <row r="11" spans="2:4" ht="22.5" customHeight="1" x14ac:dyDescent="0.2">
      <c r="B11" s="324">
        <v>2</v>
      </c>
      <c r="C11" s="90" t="s">
        <v>1406</v>
      </c>
      <c r="D11" s="91"/>
    </row>
    <row r="12" spans="2:4" ht="22.5" customHeight="1" x14ac:dyDescent="0.2">
      <c r="B12" s="324">
        <v>3</v>
      </c>
      <c r="C12" s="90" t="s">
        <v>1407</v>
      </c>
      <c r="D12" s="91"/>
    </row>
    <row r="13" spans="2:4" ht="22.5" customHeight="1" x14ac:dyDescent="0.2">
      <c r="B13" s="324">
        <v>4</v>
      </c>
      <c r="C13" s="90" t="s">
        <v>1408</v>
      </c>
      <c r="D13" s="91"/>
    </row>
    <row r="14" spans="2:4" ht="15" customHeight="1" x14ac:dyDescent="0.2">
      <c r="B14" s="324"/>
      <c r="C14" s="9" t="s">
        <v>1409</v>
      </c>
      <c r="D14" s="89"/>
    </row>
    <row r="15" spans="2:4" ht="22.5" customHeight="1" x14ac:dyDescent="0.2">
      <c r="B15" s="324">
        <v>5</v>
      </c>
      <c r="C15" s="92" t="s">
        <v>1410</v>
      </c>
      <c r="D15" s="91"/>
    </row>
    <row r="16" spans="2:4" ht="22.5" customHeight="1" x14ac:dyDescent="0.2">
      <c r="B16" s="324">
        <v>6</v>
      </c>
      <c r="C16" s="92" t="s">
        <v>1411</v>
      </c>
      <c r="D16" s="91"/>
    </row>
    <row r="17" spans="2:4" ht="22.5" customHeight="1" x14ac:dyDescent="0.2">
      <c r="B17" s="324">
        <v>7</v>
      </c>
      <c r="C17" s="92" t="s">
        <v>1412</v>
      </c>
      <c r="D17" s="91"/>
    </row>
    <row r="18" spans="2:4" ht="22.5" customHeight="1" x14ac:dyDescent="0.2">
      <c r="B18" s="324">
        <v>8</v>
      </c>
      <c r="C18" s="6" t="s">
        <v>1413</v>
      </c>
      <c r="D18" s="91"/>
    </row>
    <row r="19" spans="2:4" ht="15" customHeight="1" x14ac:dyDescent="0.2">
      <c r="B19" s="324">
        <v>9</v>
      </c>
      <c r="C19" s="9" t="s">
        <v>185</v>
      </c>
      <c r="D19" s="91"/>
    </row>
    <row r="20" spans="2:4" ht="22.5" customHeight="1" x14ac:dyDescent="0.2">
      <c r="B20" s="230"/>
      <c r="C20" s="230"/>
      <c r="D20" s="230"/>
    </row>
  </sheetData>
  <hyperlinks>
    <hyperlink ref="B2" location="Contents!A1" display="Back to contents page" xr:uid="{01C27369-D644-4295-9A45-B58DCA502449}"/>
  </hyperlinks>
  <pageMargins left="0.7" right="0.7" top="0.75" bottom="0.75" header="0.3" footer="0.3"/>
  <pageSetup paperSize="9" orientation="portrait" horizontalDpi="144" verticalDpi="144"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D6E0B-B220-450F-86FF-930C7BE5B31F}">
  <sheetPr codeName="Sheet59"/>
  <dimension ref="B1:E24"/>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5" width="14.28515625" style="29" customWidth="1"/>
    <col min="6" max="16384" width="9.140625" style="29"/>
  </cols>
  <sheetData>
    <row r="1" spans="2:5" ht="15" customHeight="1" x14ac:dyDescent="0.2">
      <c r="B1" s="230"/>
      <c r="C1" s="230"/>
      <c r="D1" s="230"/>
      <c r="E1" s="230"/>
    </row>
    <row r="2" spans="2:5" ht="15" customHeight="1" x14ac:dyDescent="0.2">
      <c r="B2" s="124" t="s">
        <v>146</v>
      </c>
      <c r="C2" s="230"/>
      <c r="D2" s="230"/>
      <c r="E2" s="230"/>
    </row>
    <row r="3" spans="2:5" ht="15" customHeight="1" x14ac:dyDescent="0.2">
      <c r="B3" s="230"/>
      <c r="C3" s="230"/>
      <c r="D3" s="230"/>
      <c r="E3" s="230"/>
    </row>
    <row r="4" spans="2:5" ht="18.75" customHeight="1" x14ac:dyDescent="0.35">
      <c r="B4" s="35" t="s">
        <v>93</v>
      </c>
      <c r="C4" s="230"/>
      <c r="D4" s="230"/>
      <c r="E4" s="230"/>
    </row>
    <row r="5" spans="2:5" ht="15" customHeight="1" x14ac:dyDescent="0.2">
      <c r="B5" s="230"/>
      <c r="C5" s="230"/>
      <c r="D5" s="230"/>
      <c r="E5" s="230"/>
    </row>
    <row r="6" spans="2:5" ht="15" customHeight="1" x14ac:dyDescent="0.2">
      <c r="B6" s="230"/>
      <c r="C6" s="230"/>
      <c r="D6" s="230"/>
      <c r="E6" s="230"/>
    </row>
    <row r="7" spans="2:5" ht="15" customHeight="1" x14ac:dyDescent="0.2">
      <c r="B7" s="920"/>
      <c r="C7" s="921"/>
      <c r="D7" s="273" t="s">
        <v>149</v>
      </c>
      <c r="E7" s="273" t="s">
        <v>150</v>
      </c>
    </row>
    <row r="8" spans="2:5" ht="37.5" customHeight="1" x14ac:dyDescent="0.2">
      <c r="B8" s="922"/>
      <c r="C8" s="923"/>
      <c r="D8" s="273" t="s">
        <v>1091</v>
      </c>
      <c r="E8" s="273" t="s">
        <v>1414</v>
      </c>
    </row>
    <row r="9" spans="2:5" ht="22.5" customHeight="1" x14ac:dyDescent="0.2">
      <c r="B9" s="93">
        <v>1</v>
      </c>
      <c r="C9" s="94" t="s">
        <v>1415</v>
      </c>
      <c r="D9" s="267"/>
      <c r="E9" s="267"/>
    </row>
    <row r="10" spans="2:5" ht="22.5" customHeight="1" x14ac:dyDescent="0.2">
      <c r="B10" s="273" t="s">
        <v>1416</v>
      </c>
      <c r="C10" s="267" t="s">
        <v>1417</v>
      </c>
      <c r="D10" s="325"/>
      <c r="E10" s="267"/>
    </row>
    <row r="11" spans="2:5" ht="22.5" customHeight="1" x14ac:dyDescent="0.2">
      <c r="B11" s="273" t="s">
        <v>1418</v>
      </c>
      <c r="C11" s="326" t="s">
        <v>1419</v>
      </c>
      <c r="D11" s="325"/>
      <c r="E11" s="267"/>
    </row>
    <row r="12" spans="2:5" ht="22.5" customHeight="1" x14ac:dyDescent="0.2">
      <c r="B12" s="93">
        <v>2</v>
      </c>
      <c r="C12" s="94" t="s">
        <v>1420</v>
      </c>
      <c r="D12" s="267"/>
      <c r="E12" s="267"/>
    </row>
    <row r="13" spans="2:5" ht="22.5" customHeight="1" x14ac:dyDescent="0.2">
      <c r="B13" s="273" t="s">
        <v>1416</v>
      </c>
      <c r="C13" s="267" t="s">
        <v>1421</v>
      </c>
      <c r="D13" s="325"/>
      <c r="E13" s="267"/>
    </row>
    <row r="14" spans="2:5" ht="22.5" customHeight="1" x14ac:dyDescent="0.2">
      <c r="B14" s="273" t="s">
        <v>1418</v>
      </c>
      <c r="C14" s="326" t="s">
        <v>1422</v>
      </c>
      <c r="D14" s="325"/>
      <c r="E14" s="267"/>
    </row>
    <row r="15" spans="2:5" ht="22.5" customHeight="1" x14ac:dyDescent="0.2">
      <c r="B15" s="93">
        <v>3</v>
      </c>
      <c r="C15" s="94" t="s">
        <v>1423</v>
      </c>
      <c r="D15" s="267"/>
      <c r="E15" s="267"/>
    </row>
    <row r="16" spans="2:5" ht="22.5" customHeight="1" x14ac:dyDescent="0.2">
      <c r="B16" s="273" t="s">
        <v>1416</v>
      </c>
      <c r="C16" s="326" t="s">
        <v>1424</v>
      </c>
      <c r="D16" s="325"/>
      <c r="E16" s="267"/>
    </row>
    <row r="17" spans="2:5" ht="22.5" customHeight="1" x14ac:dyDescent="0.2">
      <c r="B17" s="273" t="s">
        <v>1418</v>
      </c>
      <c r="C17" s="267" t="s">
        <v>1425</v>
      </c>
      <c r="D17" s="325"/>
      <c r="E17" s="267"/>
    </row>
    <row r="18" spans="2:5" ht="22.5" customHeight="1" x14ac:dyDescent="0.2">
      <c r="B18" s="93">
        <v>4</v>
      </c>
      <c r="C18" s="267" t="s">
        <v>1426</v>
      </c>
      <c r="D18" s="267"/>
      <c r="E18" s="267"/>
    </row>
    <row r="19" spans="2:5" ht="22.5" customHeight="1" x14ac:dyDescent="0.2">
      <c r="B19" s="273" t="s">
        <v>1416</v>
      </c>
      <c r="C19" s="326" t="s">
        <v>1427</v>
      </c>
      <c r="D19" s="325"/>
      <c r="E19" s="267"/>
    </row>
    <row r="20" spans="2:5" ht="22.5" customHeight="1" x14ac:dyDescent="0.2">
      <c r="B20" s="273" t="s">
        <v>1418</v>
      </c>
      <c r="C20" s="326" t="s">
        <v>1428</v>
      </c>
      <c r="D20" s="325"/>
      <c r="E20" s="267"/>
    </row>
    <row r="21" spans="2:5" ht="22.5" customHeight="1" x14ac:dyDescent="0.2">
      <c r="B21" s="273" t="s">
        <v>1429</v>
      </c>
      <c r="C21" s="326" t="s">
        <v>1430</v>
      </c>
      <c r="D21" s="325"/>
      <c r="E21" s="267"/>
    </row>
    <row r="22" spans="2:5" ht="22.5" customHeight="1" x14ac:dyDescent="0.2">
      <c r="B22" s="93">
        <v>5</v>
      </c>
      <c r="C22" s="267" t="s">
        <v>1431</v>
      </c>
      <c r="D22" s="267"/>
      <c r="E22" s="267"/>
    </row>
    <row r="23" spans="2:5" ht="22.5" customHeight="1" x14ac:dyDescent="0.2">
      <c r="B23" s="93">
        <v>6</v>
      </c>
      <c r="C23" s="94" t="s">
        <v>185</v>
      </c>
      <c r="D23" s="267"/>
      <c r="E23" s="267"/>
    </row>
    <row r="24" spans="2:5" ht="22.5" customHeight="1" x14ac:dyDescent="0.2">
      <c r="B24" s="230"/>
      <c r="C24" s="230"/>
      <c r="D24" s="230"/>
      <c r="E24" s="230"/>
    </row>
  </sheetData>
  <mergeCells count="2">
    <mergeCell ref="B7:C7"/>
    <mergeCell ref="B8:C8"/>
  </mergeCells>
  <hyperlinks>
    <hyperlink ref="B2" location="Contents!A1" display="Back to contents page" xr:uid="{28B43513-E27D-43A3-A064-F1F4C49B3C90}"/>
  </hyperlinks>
  <pageMargins left="0.7" right="0.7" top="0.75" bottom="0.75" header="0.3" footer="0.3"/>
  <pageSetup paperSize="9" orientation="portrait" horizontalDpi="144" verticalDpi="144"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4701-A6DA-4ABB-BF35-731DFF3C09C1}">
  <sheetPr codeName="Sheet60"/>
  <dimension ref="B1:J21"/>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10" width="14.28515625" style="29" customWidth="1"/>
    <col min="11" max="16384" width="9.140625" style="29"/>
  </cols>
  <sheetData>
    <row r="1" spans="2:10" ht="15" customHeight="1" x14ac:dyDescent="0.2">
      <c r="B1" s="230"/>
      <c r="C1" s="230"/>
      <c r="D1" s="230"/>
      <c r="E1" s="230"/>
      <c r="F1" s="230"/>
      <c r="G1" s="230"/>
      <c r="H1" s="230"/>
      <c r="I1" s="230"/>
      <c r="J1" s="230"/>
    </row>
    <row r="2" spans="2:10" ht="15" customHeight="1" x14ac:dyDescent="0.2">
      <c r="B2" s="124" t="s">
        <v>146</v>
      </c>
      <c r="C2" s="230"/>
      <c r="D2" s="230"/>
      <c r="E2" s="230"/>
      <c r="F2" s="230"/>
      <c r="G2" s="230"/>
      <c r="H2" s="230"/>
      <c r="I2" s="230"/>
      <c r="J2" s="230"/>
    </row>
    <row r="3" spans="2:10" ht="15" customHeight="1" x14ac:dyDescent="0.2">
      <c r="B3" s="230"/>
      <c r="C3" s="230"/>
      <c r="D3" s="230"/>
      <c r="E3" s="230"/>
      <c r="F3" s="230"/>
      <c r="G3" s="230"/>
      <c r="H3" s="230"/>
      <c r="I3" s="230"/>
      <c r="J3" s="230"/>
    </row>
    <row r="4" spans="2:10" ht="18.75" customHeight="1" x14ac:dyDescent="0.35">
      <c r="B4" s="35" t="s">
        <v>95</v>
      </c>
      <c r="C4" s="230"/>
      <c r="D4" s="230"/>
      <c r="E4" s="230"/>
      <c r="F4" s="230"/>
      <c r="G4" s="230"/>
      <c r="H4" s="230"/>
      <c r="I4" s="230"/>
      <c r="J4" s="230"/>
    </row>
    <row r="5" spans="2:10" ht="15" customHeight="1" x14ac:dyDescent="0.2">
      <c r="B5" s="230"/>
      <c r="C5" s="230"/>
      <c r="D5" s="230"/>
      <c r="E5" s="230"/>
      <c r="F5" s="230"/>
      <c r="G5" s="230"/>
      <c r="H5" s="230"/>
      <c r="I5" s="230"/>
      <c r="J5" s="230"/>
    </row>
    <row r="6" spans="2:10" ht="15" customHeight="1" x14ac:dyDescent="0.2">
      <c r="B6" s="230"/>
      <c r="C6" s="230"/>
      <c r="D6" s="230"/>
      <c r="E6" s="230"/>
      <c r="F6" s="230"/>
      <c r="G6" s="230"/>
      <c r="H6" s="230"/>
      <c r="I6" s="230"/>
      <c r="J6" s="230"/>
    </row>
    <row r="7" spans="2:10" ht="15" customHeight="1" x14ac:dyDescent="0.2">
      <c r="B7" s="924"/>
      <c r="C7" s="925"/>
      <c r="D7" s="232" t="s">
        <v>149</v>
      </c>
      <c r="E7" s="232" t="s">
        <v>150</v>
      </c>
      <c r="F7" s="232" t="s">
        <v>151</v>
      </c>
      <c r="G7" s="232" t="s">
        <v>253</v>
      </c>
      <c r="H7" s="273" t="s">
        <v>254</v>
      </c>
      <c r="I7" s="232" t="s">
        <v>255</v>
      </c>
      <c r="J7" s="232" t="s">
        <v>256</v>
      </c>
    </row>
    <row r="8" spans="2:10" ht="37.5" customHeight="1" x14ac:dyDescent="0.2">
      <c r="B8" s="926"/>
      <c r="C8" s="927"/>
      <c r="D8" s="232" t="s">
        <v>1432</v>
      </c>
      <c r="E8" s="232" t="s">
        <v>1433</v>
      </c>
      <c r="F8" s="232" t="s">
        <v>1434</v>
      </c>
      <c r="G8" s="232" t="s">
        <v>1435</v>
      </c>
      <c r="H8" s="273" t="s">
        <v>1341</v>
      </c>
      <c r="I8" s="232" t="s">
        <v>1436</v>
      </c>
      <c r="J8" s="232" t="s">
        <v>148</v>
      </c>
    </row>
    <row r="9" spans="2:10" ht="22.5" customHeight="1" x14ac:dyDescent="0.2">
      <c r="B9" s="213">
        <v>1</v>
      </c>
      <c r="C9" s="9" t="s">
        <v>1437</v>
      </c>
      <c r="D9" s="241"/>
      <c r="E9" s="241"/>
      <c r="F9" s="241"/>
      <c r="G9" s="241"/>
      <c r="H9" s="267"/>
      <c r="I9" s="241"/>
      <c r="J9" s="241"/>
    </row>
    <row r="10" spans="2:10" ht="22.5" customHeight="1" x14ac:dyDescent="0.2">
      <c r="B10" s="95" t="s">
        <v>1438</v>
      </c>
      <c r="C10" s="96" t="s">
        <v>1439</v>
      </c>
      <c r="D10" s="96"/>
      <c r="E10" s="96"/>
      <c r="F10" s="96"/>
      <c r="G10" s="96"/>
      <c r="H10" s="267"/>
      <c r="I10" s="96"/>
      <c r="J10" s="96"/>
    </row>
    <row r="11" spans="2:10" ht="22.5" customHeight="1" x14ac:dyDescent="0.2">
      <c r="B11" s="95" t="s">
        <v>1440</v>
      </c>
      <c r="C11" s="96" t="s">
        <v>1441</v>
      </c>
      <c r="D11" s="96"/>
      <c r="E11" s="96"/>
      <c r="F11" s="96"/>
      <c r="G11" s="96"/>
      <c r="H11" s="267"/>
      <c r="I11" s="96"/>
      <c r="J11" s="96"/>
    </row>
    <row r="12" spans="2:10" ht="22.5" customHeight="1" x14ac:dyDescent="0.2">
      <c r="B12" s="241">
        <v>2</v>
      </c>
      <c r="C12" s="241" t="s">
        <v>1442</v>
      </c>
      <c r="D12" s="241"/>
      <c r="E12" s="241"/>
      <c r="F12" s="241"/>
      <c r="G12" s="241"/>
      <c r="H12" s="267"/>
      <c r="I12" s="241"/>
      <c r="J12" s="241"/>
    </row>
    <row r="13" spans="2:10" ht="22.5" customHeight="1" x14ac:dyDescent="0.2">
      <c r="B13" s="241">
        <v>3</v>
      </c>
      <c r="C13" s="241" t="s">
        <v>1443</v>
      </c>
      <c r="D13" s="241"/>
      <c r="E13" s="241"/>
      <c r="F13" s="241"/>
      <c r="G13" s="241"/>
      <c r="H13" s="267"/>
      <c r="I13" s="241"/>
      <c r="J13" s="241"/>
    </row>
    <row r="14" spans="2:10" ht="22.5" customHeight="1" x14ac:dyDescent="0.2">
      <c r="B14" s="241">
        <v>4</v>
      </c>
      <c r="C14" s="241" t="s">
        <v>1444</v>
      </c>
      <c r="D14" s="241"/>
      <c r="E14" s="241"/>
      <c r="F14" s="241"/>
      <c r="G14" s="241"/>
      <c r="H14" s="267"/>
      <c r="I14" s="241"/>
      <c r="J14" s="241"/>
    </row>
    <row r="15" spans="2:10" ht="22.5" customHeight="1" x14ac:dyDescent="0.2">
      <c r="B15" s="239">
        <v>5</v>
      </c>
      <c r="C15" s="239" t="s">
        <v>1445</v>
      </c>
      <c r="D15" s="239"/>
      <c r="E15" s="239"/>
      <c r="F15" s="239"/>
      <c r="G15" s="239"/>
      <c r="H15" s="267"/>
      <c r="I15" s="239"/>
      <c r="J15" s="241"/>
    </row>
    <row r="16" spans="2:10" ht="22.5" customHeight="1" x14ac:dyDescent="0.2">
      <c r="B16" s="241">
        <v>6</v>
      </c>
      <c r="C16" s="241" t="s">
        <v>1446</v>
      </c>
      <c r="D16" s="241"/>
      <c r="E16" s="241"/>
      <c r="F16" s="241"/>
      <c r="G16" s="241"/>
      <c r="H16" s="267"/>
      <c r="I16" s="241"/>
      <c r="J16" s="241"/>
    </row>
    <row r="17" spans="2:10" ht="22.5" customHeight="1" x14ac:dyDescent="0.2">
      <c r="B17" s="241">
        <v>7</v>
      </c>
      <c r="C17" s="241" t="s">
        <v>1431</v>
      </c>
      <c r="D17" s="241"/>
      <c r="E17" s="241"/>
      <c r="F17" s="241"/>
      <c r="G17" s="241"/>
      <c r="H17" s="267"/>
      <c r="I17" s="241"/>
      <c r="J17" s="241"/>
    </row>
    <row r="18" spans="2:10" ht="22.5" customHeight="1" x14ac:dyDescent="0.2">
      <c r="B18" s="95" t="s">
        <v>1447</v>
      </c>
      <c r="C18" s="96" t="s">
        <v>1448</v>
      </c>
      <c r="D18" s="241"/>
      <c r="E18" s="241"/>
      <c r="F18" s="241"/>
      <c r="G18" s="241"/>
      <c r="H18" s="267"/>
      <c r="I18" s="241"/>
      <c r="J18" s="241"/>
    </row>
    <row r="19" spans="2:10" ht="22.5" customHeight="1" x14ac:dyDescent="0.2">
      <c r="B19" s="95" t="s">
        <v>1449</v>
      </c>
      <c r="C19" s="96" t="s">
        <v>1439</v>
      </c>
      <c r="D19" s="241"/>
      <c r="E19" s="241"/>
      <c r="F19" s="241"/>
      <c r="G19" s="241"/>
      <c r="H19" s="267"/>
      <c r="I19" s="241"/>
      <c r="J19" s="241"/>
    </row>
    <row r="20" spans="2:10" ht="22.5" customHeight="1" x14ac:dyDescent="0.2">
      <c r="B20" s="213">
        <v>8</v>
      </c>
      <c r="C20" s="9" t="s">
        <v>1450</v>
      </c>
      <c r="D20" s="241"/>
      <c r="E20" s="241"/>
      <c r="F20" s="241"/>
      <c r="G20" s="241"/>
      <c r="H20" s="267"/>
      <c r="I20" s="241"/>
      <c r="J20" s="241"/>
    </row>
    <row r="21" spans="2:10" ht="22.5" customHeight="1" x14ac:dyDescent="0.2">
      <c r="B21" s="230"/>
      <c r="C21" s="230"/>
      <c r="D21" s="230"/>
      <c r="E21" s="230"/>
      <c r="F21" s="230"/>
      <c r="G21" s="230"/>
      <c r="H21" s="230"/>
      <c r="I21" s="230"/>
      <c r="J21" s="230"/>
    </row>
  </sheetData>
  <mergeCells count="2">
    <mergeCell ref="B7:C7"/>
    <mergeCell ref="B8:C8"/>
  </mergeCells>
  <hyperlinks>
    <hyperlink ref="B2" location="Contents!A1" display="Back to contents page" xr:uid="{43E2DA83-CFD5-456B-A8DD-7485619B950F}"/>
  </hyperlinks>
  <pageMargins left="0.7" right="0.7" top="0.75" bottom="0.75" header="0.3" footer="0.3"/>
  <pageSetup paperSize="9" orientation="portrait" horizontalDpi="144" verticalDpi="144"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1FA0E-E5EF-4016-B290-F60237DA3BA6}">
  <sheetPr codeName="Sheet61"/>
  <dimension ref="B1:D28"/>
  <sheetViews>
    <sheetView workbookViewId="0"/>
  </sheetViews>
  <sheetFormatPr baseColWidth="10" defaultColWidth="9.140625" defaultRowHeight="12.75" x14ac:dyDescent="0.2"/>
  <cols>
    <col min="1" max="1" width="2.85546875" style="29" customWidth="1"/>
    <col min="2" max="2" width="9.140625" style="29"/>
    <col min="3" max="3" width="28.570312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97</v>
      </c>
      <c r="C4" s="230"/>
      <c r="D4" s="230"/>
    </row>
    <row r="5" spans="2:4" ht="15" customHeight="1" x14ac:dyDescent="0.2">
      <c r="B5" s="230"/>
      <c r="C5" s="230"/>
      <c r="D5" s="230"/>
    </row>
    <row r="6" spans="2:4" ht="15" customHeight="1" x14ac:dyDescent="0.2">
      <c r="B6" s="230"/>
      <c r="C6" s="230"/>
      <c r="D6" s="230"/>
    </row>
    <row r="7" spans="2:4" ht="15" customHeight="1" x14ac:dyDescent="0.2">
      <c r="B7" s="926"/>
      <c r="C7" s="927"/>
      <c r="D7" s="232" t="s">
        <v>149</v>
      </c>
    </row>
    <row r="8" spans="2:4" ht="15" customHeight="1" x14ac:dyDescent="0.2">
      <c r="B8" s="928" t="s">
        <v>1451</v>
      </c>
      <c r="C8" s="928"/>
      <c r="D8" s="928"/>
    </row>
    <row r="9" spans="2:4" ht="22.5" customHeight="1" x14ac:dyDescent="0.2">
      <c r="B9" s="232">
        <v>1</v>
      </c>
      <c r="C9" s="241" t="s">
        <v>1452</v>
      </c>
      <c r="D9" s="241"/>
    </row>
    <row r="10" spans="2:4" ht="22.5" customHeight="1" x14ac:dyDescent="0.2">
      <c r="B10" s="232">
        <v>2</v>
      </c>
      <c r="C10" s="241" t="s">
        <v>1453</v>
      </c>
      <c r="D10" s="241"/>
    </row>
    <row r="11" spans="2:4" ht="22.5" customHeight="1" x14ac:dyDescent="0.2">
      <c r="B11" s="232">
        <v>3</v>
      </c>
      <c r="C11" s="241" t="s">
        <v>1454</v>
      </c>
      <c r="D11" s="241"/>
    </row>
    <row r="12" spans="2:4" ht="22.5" customHeight="1" x14ac:dyDescent="0.2">
      <c r="B12" s="232">
        <v>4</v>
      </c>
      <c r="C12" s="241" t="s">
        <v>1455</v>
      </c>
      <c r="D12" s="241"/>
    </row>
    <row r="13" spans="2:4" ht="15" customHeight="1" x14ac:dyDescent="0.2">
      <c r="B13" s="928" t="s">
        <v>1456</v>
      </c>
      <c r="C13" s="928"/>
      <c r="D13" s="928"/>
    </row>
    <row r="14" spans="2:4" ht="22.5" customHeight="1" x14ac:dyDescent="0.2">
      <c r="B14" s="232">
        <v>5</v>
      </c>
      <c r="C14" s="241" t="s">
        <v>1452</v>
      </c>
      <c r="D14" s="241"/>
    </row>
    <row r="15" spans="2:4" ht="22.5" customHeight="1" x14ac:dyDescent="0.2">
      <c r="B15" s="232">
        <v>6</v>
      </c>
      <c r="C15" s="241" t="s">
        <v>1453</v>
      </c>
      <c r="D15" s="241"/>
    </row>
    <row r="16" spans="2:4" ht="22.5" customHeight="1" x14ac:dyDescent="0.2">
      <c r="B16" s="232">
        <v>7</v>
      </c>
      <c r="C16" s="241" t="s">
        <v>1454</v>
      </c>
      <c r="D16" s="241"/>
    </row>
    <row r="17" spans="2:4" ht="22.5" customHeight="1" x14ac:dyDescent="0.2">
      <c r="B17" s="232">
        <v>8</v>
      </c>
      <c r="C17" s="241" t="s">
        <v>1455</v>
      </c>
      <c r="D17" s="241"/>
    </row>
    <row r="18" spans="2:4" ht="15" customHeight="1" x14ac:dyDescent="0.2">
      <c r="B18" s="928" t="s">
        <v>1457</v>
      </c>
      <c r="C18" s="928"/>
      <c r="D18" s="928"/>
    </row>
    <row r="19" spans="2:4" ht="22.5" customHeight="1" x14ac:dyDescent="0.2">
      <c r="B19" s="232">
        <v>9</v>
      </c>
      <c r="C19" s="241" t="s">
        <v>1452</v>
      </c>
      <c r="D19" s="241"/>
    </row>
    <row r="20" spans="2:4" ht="22.5" customHeight="1" x14ac:dyDescent="0.2">
      <c r="B20" s="232">
        <v>10</v>
      </c>
      <c r="C20" s="241" t="s">
        <v>1453</v>
      </c>
      <c r="D20" s="241"/>
    </row>
    <row r="21" spans="2:4" ht="22.5" customHeight="1" x14ac:dyDescent="0.2">
      <c r="B21" s="232">
        <v>11</v>
      </c>
      <c r="C21" s="241" t="s">
        <v>1454</v>
      </c>
      <c r="D21" s="241"/>
    </row>
    <row r="22" spans="2:4" ht="22.5" customHeight="1" x14ac:dyDescent="0.2">
      <c r="B22" s="232">
        <v>12</v>
      </c>
      <c r="C22" s="241" t="s">
        <v>1455</v>
      </c>
      <c r="D22" s="241"/>
    </row>
    <row r="23" spans="2:4" ht="15" customHeight="1" x14ac:dyDescent="0.2">
      <c r="B23" s="928" t="s">
        <v>1458</v>
      </c>
      <c r="C23" s="928"/>
      <c r="D23" s="928"/>
    </row>
    <row r="24" spans="2:4" ht="22.5" customHeight="1" x14ac:dyDescent="0.2">
      <c r="B24" s="232">
        <v>13</v>
      </c>
      <c r="C24" s="241" t="s">
        <v>1452</v>
      </c>
      <c r="D24" s="241"/>
    </row>
    <row r="25" spans="2:4" ht="22.5" customHeight="1" x14ac:dyDescent="0.2">
      <c r="B25" s="232">
        <v>14</v>
      </c>
      <c r="C25" s="241" t="s">
        <v>1453</v>
      </c>
      <c r="D25" s="241"/>
    </row>
    <row r="26" spans="2:4" ht="22.5" customHeight="1" x14ac:dyDescent="0.2">
      <c r="B26" s="232">
        <v>15</v>
      </c>
      <c r="C26" s="241" t="s">
        <v>1454</v>
      </c>
      <c r="D26" s="241"/>
    </row>
    <row r="27" spans="2:4" ht="22.5" customHeight="1" x14ac:dyDescent="0.2">
      <c r="B27" s="232">
        <v>16</v>
      </c>
      <c r="C27" s="241" t="s">
        <v>1455</v>
      </c>
      <c r="D27" s="241"/>
    </row>
    <row r="28" spans="2:4" ht="22.5" customHeight="1" x14ac:dyDescent="0.2">
      <c r="B28" s="230"/>
      <c r="C28" s="230"/>
      <c r="D28" s="230"/>
    </row>
  </sheetData>
  <mergeCells count="5">
    <mergeCell ref="B7:C7"/>
    <mergeCell ref="B8:D8"/>
    <mergeCell ref="B13:D13"/>
    <mergeCell ref="B18:D18"/>
    <mergeCell ref="B23:D23"/>
  </mergeCells>
  <hyperlinks>
    <hyperlink ref="B2" location="Contents!A1" display="Back to contents page" xr:uid="{20DA0D76-0288-4E17-B520-E96CADB11D80}"/>
  </hyperlinks>
  <pageMargins left="0.7" right="0.7" top="0.75" bottom="0.75" header="0.3" footer="0.3"/>
  <pageSetup paperSize="9" orientation="portrait" horizontalDpi="144" verticalDpi="144"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8C15-FBB0-4E66-9465-DD74544F2AF3}">
  <sheetPr codeName="Sheet62"/>
  <dimension ref="B1:B6"/>
  <sheetViews>
    <sheetView workbookViewId="0"/>
  </sheetViews>
  <sheetFormatPr baseColWidth="10" defaultColWidth="9.140625" defaultRowHeight="12.75" x14ac:dyDescent="0.2"/>
  <cols>
    <col min="1" max="1" width="2.85546875" customWidth="1"/>
  </cols>
  <sheetData>
    <row r="1" spans="2:2" ht="15" customHeight="1" x14ac:dyDescent="0.2"/>
    <row r="2" spans="2:2" ht="15" customHeight="1" x14ac:dyDescent="0.2">
      <c r="B2" s="124" t="s">
        <v>146</v>
      </c>
    </row>
    <row r="3" spans="2:2" ht="15" customHeight="1" x14ac:dyDescent="0.2"/>
    <row r="4" spans="2:2" ht="18.75" customHeight="1" x14ac:dyDescent="0.35">
      <c r="B4" s="5" t="s">
        <v>99</v>
      </c>
    </row>
    <row r="5" spans="2:2" ht="15" customHeight="1" x14ac:dyDescent="0.2"/>
    <row r="6" spans="2:2" ht="15" customHeight="1" x14ac:dyDescent="0.2"/>
  </sheetData>
  <hyperlinks>
    <hyperlink ref="B2" location="Contents!A1" display="Back to contents page" xr:uid="{81A5DA78-5AFA-491E-9541-94B6D0F7C238}"/>
  </hyperlinks>
  <pageMargins left="0.7" right="0.7" top="0.75" bottom="0.75" header="0.3" footer="0.3"/>
  <pageSetup paperSize="9" orientation="portrait" horizontalDpi="144" verticalDpi="144"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6232-E104-42B9-8590-8413673E8530}">
  <sheetPr codeName="Sheet63"/>
  <dimension ref="B1:H15"/>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8" width="14.28515625" style="29" customWidth="1"/>
    <col min="9" max="16384" width="9.140625" style="29"/>
  </cols>
  <sheetData>
    <row r="1" spans="2:8" ht="15" customHeight="1" x14ac:dyDescent="0.2">
      <c r="B1" s="230"/>
      <c r="C1" s="230"/>
      <c r="D1" s="230"/>
      <c r="E1" s="230"/>
      <c r="F1" s="230"/>
      <c r="G1" s="230"/>
      <c r="H1" s="230"/>
    </row>
    <row r="2" spans="2:8" ht="15" customHeight="1" x14ac:dyDescent="0.2">
      <c r="B2" s="124" t="s">
        <v>146</v>
      </c>
      <c r="C2" s="230"/>
      <c r="D2" s="230"/>
      <c r="E2" s="230"/>
      <c r="F2" s="230"/>
      <c r="G2" s="230"/>
      <c r="H2" s="230"/>
    </row>
    <row r="3" spans="2:8" ht="15" customHeight="1" x14ac:dyDescent="0.2">
      <c r="B3" s="230"/>
      <c r="C3" s="230"/>
      <c r="D3" s="230"/>
      <c r="E3" s="230"/>
      <c r="F3" s="230"/>
      <c r="G3" s="230"/>
      <c r="H3" s="230"/>
    </row>
    <row r="4" spans="2:8" ht="18.75" customHeight="1" x14ac:dyDescent="0.35">
      <c r="B4" s="35" t="s">
        <v>135</v>
      </c>
      <c r="C4" s="230"/>
      <c r="D4" s="230"/>
      <c r="E4" s="230"/>
      <c r="F4" s="230"/>
      <c r="G4" s="230"/>
      <c r="H4" s="230"/>
    </row>
    <row r="5" spans="2:8" ht="15" customHeight="1" x14ac:dyDescent="0.2">
      <c r="B5" s="230"/>
      <c r="C5" s="230"/>
      <c r="D5" s="230"/>
      <c r="E5" s="230"/>
      <c r="F5" s="230"/>
      <c r="G5" s="230"/>
      <c r="H5" s="230"/>
    </row>
    <row r="6" spans="2:8" ht="15" customHeight="1" x14ac:dyDescent="0.2">
      <c r="B6" s="230"/>
      <c r="C6" s="230"/>
      <c r="D6" s="230"/>
      <c r="E6" s="230"/>
      <c r="F6" s="230"/>
      <c r="G6" s="230"/>
      <c r="H6" s="230"/>
    </row>
    <row r="7" spans="2:8" ht="15" customHeight="1" x14ac:dyDescent="0.2">
      <c r="B7" s="929" t="s">
        <v>1459</v>
      </c>
      <c r="C7" s="929"/>
      <c r="D7" s="97" t="s">
        <v>149</v>
      </c>
      <c r="E7" s="97" t="s">
        <v>150</v>
      </c>
      <c r="F7" s="97" t="s">
        <v>151</v>
      </c>
      <c r="G7" s="97" t="s">
        <v>253</v>
      </c>
      <c r="H7" s="98" t="s">
        <v>254</v>
      </c>
    </row>
    <row r="8" spans="2:8" ht="30" customHeight="1" x14ac:dyDescent="0.2">
      <c r="B8" s="929"/>
      <c r="C8" s="929"/>
      <c r="D8" s="929" t="s">
        <v>1460</v>
      </c>
      <c r="E8" s="929"/>
      <c r="F8" s="929"/>
      <c r="G8" s="787" t="s">
        <v>1414</v>
      </c>
      <c r="H8" s="787" t="s">
        <v>1216</v>
      </c>
    </row>
    <row r="9" spans="2:8" ht="15" customHeight="1" x14ac:dyDescent="0.2">
      <c r="B9" s="929"/>
      <c r="C9" s="929"/>
      <c r="D9" s="229" t="s">
        <v>1461</v>
      </c>
      <c r="E9" s="229" t="s">
        <v>1462</v>
      </c>
      <c r="F9" s="229" t="s">
        <v>1463</v>
      </c>
      <c r="G9" s="787"/>
      <c r="H9" s="787"/>
    </row>
    <row r="10" spans="2:8" ht="22.5" customHeight="1" x14ac:dyDescent="0.2">
      <c r="B10" s="229">
        <v>1</v>
      </c>
      <c r="C10" s="99" t="s">
        <v>1464</v>
      </c>
      <c r="D10" s="229"/>
      <c r="E10" s="229"/>
      <c r="F10" s="229"/>
      <c r="G10" s="229"/>
      <c r="H10" s="229"/>
    </row>
    <row r="11" spans="2:8" ht="26.25" customHeight="1" x14ac:dyDescent="0.2">
      <c r="B11" s="229">
        <v>2</v>
      </c>
      <c r="C11" s="100" t="s">
        <v>1465</v>
      </c>
      <c r="D11" s="171"/>
      <c r="E11" s="171"/>
      <c r="F11" s="171"/>
      <c r="G11" s="171"/>
      <c r="H11" s="171"/>
    </row>
    <row r="12" spans="2:8" ht="22.5" customHeight="1" x14ac:dyDescent="0.2">
      <c r="B12" s="101">
        <v>3</v>
      </c>
      <c r="C12" s="102" t="s">
        <v>1466</v>
      </c>
      <c r="D12" s="171"/>
      <c r="E12" s="171"/>
      <c r="F12" s="171"/>
      <c r="G12" s="103"/>
      <c r="H12" s="104"/>
    </row>
    <row r="13" spans="2:8" ht="22.5" customHeight="1" x14ac:dyDescent="0.2">
      <c r="B13" s="101">
        <v>4</v>
      </c>
      <c r="C13" s="102" t="s">
        <v>1467</v>
      </c>
      <c r="D13" s="229"/>
      <c r="E13" s="229"/>
      <c r="F13" s="229"/>
      <c r="G13" s="103"/>
      <c r="H13" s="105"/>
    </row>
    <row r="14" spans="2:8" ht="22.5" customHeight="1" x14ac:dyDescent="0.2">
      <c r="B14" s="106">
        <v>5</v>
      </c>
      <c r="C14" s="99" t="s">
        <v>1468</v>
      </c>
      <c r="D14" s="229"/>
      <c r="E14" s="229"/>
      <c r="F14" s="229"/>
      <c r="G14" s="229"/>
      <c r="H14" s="229"/>
    </row>
    <row r="15" spans="2:8" ht="22.5" customHeight="1" x14ac:dyDescent="0.2">
      <c r="B15" s="230"/>
      <c r="C15" s="230"/>
      <c r="D15" s="230"/>
      <c r="E15" s="230"/>
      <c r="F15" s="230"/>
      <c r="G15" s="230"/>
      <c r="H15" s="230"/>
    </row>
  </sheetData>
  <mergeCells count="4">
    <mergeCell ref="B7:C9"/>
    <mergeCell ref="D8:F8"/>
    <mergeCell ref="G8:G9"/>
    <mergeCell ref="H8:H9"/>
  </mergeCells>
  <hyperlinks>
    <hyperlink ref="B2" location="Contents!A1" display="Back to contents page" xr:uid="{50F82BBB-5B4D-4844-B87B-D756680BFF5F}"/>
  </hyperlinks>
  <pageMargins left="0.7" right="0.7" top="0.75" bottom="0.75" header="0.3" footer="0.3"/>
  <pageSetup paperSize="9" orientation="portrait" horizontalDpi="144" verticalDpi="144"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6FEDC-6451-4629-B4A0-60C1631D5029}">
  <sheetPr codeName="Sheet64"/>
  <dimension ref="B1:I32"/>
  <sheetViews>
    <sheetView workbookViewId="0"/>
  </sheetViews>
  <sheetFormatPr baseColWidth="10" defaultColWidth="9.140625" defaultRowHeight="12.75" x14ac:dyDescent="0.2"/>
  <cols>
    <col min="1" max="1" width="2.85546875" style="29" customWidth="1"/>
    <col min="2" max="2" width="9.140625" style="29"/>
    <col min="3" max="3" width="11.42578125" style="29" customWidth="1"/>
    <col min="4" max="4" width="9.140625" style="29"/>
    <col min="5" max="5" width="57.28515625" style="29" customWidth="1"/>
    <col min="6" max="9" width="14.28515625" style="29" customWidth="1"/>
    <col min="10" max="16384" width="9.140625" style="29"/>
  </cols>
  <sheetData>
    <row r="1" spans="2:9" ht="15" customHeight="1" x14ac:dyDescent="0.2">
      <c r="B1" s="230"/>
      <c r="C1" s="230"/>
      <c r="D1" s="230"/>
      <c r="E1" s="230"/>
      <c r="F1" s="230"/>
      <c r="G1" s="230"/>
      <c r="H1" s="230"/>
      <c r="I1" s="230"/>
    </row>
    <row r="2" spans="2:9" ht="15" customHeight="1" x14ac:dyDescent="0.2">
      <c r="B2" s="124" t="s">
        <v>146</v>
      </c>
      <c r="C2" s="230"/>
      <c r="D2" s="230"/>
      <c r="E2" s="230"/>
      <c r="F2" s="230"/>
      <c r="G2" s="230"/>
      <c r="H2" s="230"/>
      <c r="I2" s="230"/>
    </row>
    <row r="3" spans="2:9" ht="15" customHeight="1" x14ac:dyDescent="0.2">
      <c r="B3" s="230"/>
      <c r="C3" s="230"/>
      <c r="D3" s="230"/>
      <c r="E3" s="230"/>
      <c r="F3" s="230"/>
      <c r="G3" s="230"/>
      <c r="H3" s="230"/>
      <c r="I3" s="230"/>
    </row>
    <row r="4" spans="2:9" ht="18.75" customHeight="1" x14ac:dyDescent="0.35">
      <c r="B4" s="35" t="s">
        <v>1469</v>
      </c>
      <c r="C4" s="230"/>
      <c r="D4" s="230"/>
      <c r="E4" s="230"/>
      <c r="F4" s="230"/>
      <c r="G4" s="230"/>
      <c r="H4" s="230"/>
      <c r="I4" s="230"/>
    </row>
    <row r="5" spans="2:9" ht="15" customHeight="1" x14ac:dyDescent="0.2">
      <c r="B5" s="230"/>
      <c r="C5" s="230"/>
      <c r="D5" s="230"/>
      <c r="E5" s="230"/>
      <c r="F5" s="230"/>
      <c r="G5" s="230"/>
      <c r="H5" s="230"/>
      <c r="I5" s="230"/>
    </row>
    <row r="6" spans="2:9" ht="15" customHeight="1" x14ac:dyDescent="0.2">
      <c r="B6" s="230"/>
      <c r="C6" s="230"/>
      <c r="D6" s="230"/>
      <c r="E6" s="230"/>
      <c r="F6" s="230"/>
      <c r="G6" s="230"/>
      <c r="H6" s="230"/>
      <c r="I6" s="230"/>
    </row>
    <row r="7" spans="2:9" ht="15" customHeight="1" x14ac:dyDescent="0.2">
      <c r="B7" s="38"/>
      <c r="C7" s="38"/>
      <c r="D7" s="38"/>
      <c r="E7" s="38"/>
      <c r="F7" s="32" t="s">
        <v>149</v>
      </c>
      <c r="G7" s="32" t="s">
        <v>150</v>
      </c>
      <c r="H7" s="32" t="s">
        <v>151</v>
      </c>
      <c r="I7" s="32" t="s">
        <v>253</v>
      </c>
    </row>
    <row r="8" spans="2:9" ht="37.5" customHeight="1" x14ac:dyDescent="0.2">
      <c r="B8" s="38"/>
      <c r="C8" s="930"/>
      <c r="D8" s="930"/>
      <c r="E8" s="930"/>
      <c r="F8" s="218" t="s">
        <v>1470</v>
      </c>
      <c r="G8" s="218" t="s">
        <v>1471</v>
      </c>
      <c r="H8" s="218" t="s">
        <v>1472</v>
      </c>
      <c r="I8" s="218" t="s">
        <v>1473</v>
      </c>
    </row>
    <row r="9" spans="2:9" ht="22.5" customHeight="1" x14ac:dyDescent="0.2">
      <c r="B9" s="32">
        <v>1</v>
      </c>
      <c r="C9" s="931" t="s">
        <v>1474</v>
      </c>
      <c r="D9" s="931"/>
      <c r="E9" s="67" t="s">
        <v>1475</v>
      </c>
      <c r="F9" s="107"/>
      <c r="G9" s="107"/>
      <c r="H9" s="107"/>
      <c r="I9" s="107"/>
    </row>
    <row r="10" spans="2:9" ht="22.5" customHeight="1" x14ac:dyDescent="0.2">
      <c r="B10" s="32">
        <v>2</v>
      </c>
      <c r="C10" s="931"/>
      <c r="D10" s="931"/>
      <c r="E10" s="23" t="s">
        <v>1476</v>
      </c>
      <c r="F10" s="107"/>
      <c r="G10" s="107"/>
      <c r="H10" s="107"/>
      <c r="I10" s="107"/>
    </row>
    <row r="11" spans="2:9" ht="22.5" customHeight="1" x14ac:dyDescent="0.2">
      <c r="B11" s="32">
        <v>3</v>
      </c>
      <c r="C11" s="931"/>
      <c r="D11" s="931"/>
      <c r="E11" s="179" t="s">
        <v>1477</v>
      </c>
      <c r="F11" s="107"/>
      <c r="G11" s="107"/>
      <c r="H11" s="107"/>
      <c r="I11" s="107"/>
    </row>
    <row r="12" spans="2:9" ht="22.5" customHeight="1" x14ac:dyDescent="0.2">
      <c r="B12" s="32">
        <v>4</v>
      </c>
      <c r="C12" s="931"/>
      <c r="D12" s="931"/>
      <c r="E12" s="179" t="s">
        <v>1478</v>
      </c>
      <c r="F12" s="108"/>
      <c r="G12" s="108"/>
      <c r="H12" s="108"/>
      <c r="I12" s="108"/>
    </row>
    <row r="13" spans="2:9" ht="22.5" customHeight="1" x14ac:dyDescent="0.2">
      <c r="B13" s="32" t="s">
        <v>1479</v>
      </c>
      <c r="C13" s="931"/>
      <c r="D13" s="931"/>
      <c r="E13" s="180" t="s">
        <v>1480</v>
      </c>
      <c r="F13" s="107"/>
      <c r="G13" s="107"/>
      <c r="H13" s="107"/>
      <c r="I13" s="107"/>
    </row>
    <row r="14" spans="2:9" ht="26.25" customHeight="1" x14ac:dyDescent="0.2">
      <c r="B14" s="32">
        <v>5</v>
      </c>
      <c r="C14" s="931"/>
      <c r="D14" s="931"/>
      <c r="E14" s="180" t="s">
        <v>1481</v>
      </c>
      <c r="F14" s="107"/>
      <c r="G14" s="107"/>
      <c r="H14" s="107"/>
      <c r="I14" s="107"/>
    </row>
    <row r="15" spans="2:9" ht="22.5" customHeight="1" x14ac:dyDescent="0.2">
      <c r="B15" s="32" t="s">
        <v>1482</v>
      </c>
      <c r="C15" s="931"/>
      <c r="D15" s="931"/>
      <c r="E15" s="179" t="s">
        <v>1483</v>
      </c>
      <c r="F15" s="107"/>
      <c r="G15" s="107"/>
      <c r="H15" s="107"/>
      <c r="I15" s="107"/>
    </row>
    <row r="16" spans="2:9" ht="22.5" customHeight="1" x14ac:dyDescent="0.2">
      <c r="B16" s="32">
        <v>6</v>
      </c>
      <c r="C16" s="931"/>
      <c r="D16" s="931"/>
      <c r="E16" s="179" t="s">
        <v>1478</v>
      </c>
      <c r="F16" s="108"/>
      <c r="G16" s="108"/>
      <c r="H16" s="108"/>
      <c r="I16" s="108"/>
    </row>
    <row r="17" spans="2:9" ht="22.5" customHeight="1" x14ac:dyDescent="0.2">
      <c r="B17" s="32">
        <v>7</v>
      </c>
      <c r="C17" s="931"/>
      <c r="D17" s="931"/>
      <c r="E17" s="179" t="s">
        <v>1484</v>
      </c>
      <c r="F17" s="107"/>
      <c r="G17" s="107"/>
      <c r="H17" s="107"/>
      <c r="I17" s="107"/>
    </row>
    <row r="18" spans="2:9" ht="22.5" customHeight="1" x14ac:dyDescent="0.2">
      <c r="B18" s="32">
        <v>8</v>
      </c>
      <c r="C18" s="931"/>
      <c r="D18" s="931"/>
      <c r="E18" s="179" t="s">
        <v>1478</v>
      </c>
      <c r="F18" s="108"/>
      <c r="G18" s="108"/>
      <c r="H18" s="108"/>
      <c r="I18" s="108"/>
    </row>
    <row r="19" spans="2:9" ht="22.5" customHeight="1" x14ac:dyDescent="0.2">
      <c r="B19" s="32">
        <v>9</v>
      </c>
      <c r="C19" s="932" t="s">
        <v>1485</v>
      </c>
      <c r="D19" s="932"/>
      <c r="E19" s="23" t="s">
        <v>1475</v>
      </c>
      <c r="F19" s="107"/>
      <c r="G19" s="107"/>
      <c r="H19" s="107"/>
      <c r="I19" s="107"/>
    </row>
    <row r="20" spans="2:9" ht="22.5" customHeight="1" x14ac:dyDescent="0.2">
      <c r="B20" s="32">
        <v>10</v>
      </c>
      <c r="C20" s="932"/>
      <c r="D20" s="932"/>
      <c r="E20" s="23" t="s">
        <v>1486</v>
      </c>
      <c r="F20" s="107"/>
      <c r="G20" s="107"/>
      <c r="H20" s="107"/>
      <c r="I20" s="107"/>
    </row>
    <row r="21" spans="2:9" ht="22.5" customHeight="1" x14ac:dyDescent="0.2">
      <c r="B21" s="32">
        <v>11</v>
      </c>
      <c r="C21" s="932"/>
      <c r="D21" s="932"/>
      <c r="E21" s="181" t="s">
        <v>1477</v>
      </c>
      <c r="F21" s="107"/>
      <c r="G21" s="107"/>
      <c r="H21" s="107"/>
      <c r="I21" s="107"/>
    </row>
    <row r="22" spans="2:9" ht="22.5" customHeight="1" x14ac:dyDescent="0.2">
      <c r="B22" s="32">
        <v>12</v>
      </c>
      <c r="C22" s="932"/>
      <c r="D22" s="932"/>
      <c r="E22" s="182" t="s">
        <v>1487</v>
      </c>
      <c r="F22" s="107"/>
      <c r="G22" s="107"/>
      <c r="H22" s="107"/>
      <c r="I22" s="107"/>
    </row>
    <row r="23" spans="2:9" ht="22.5" customHeight="1" x14ac:dyDescent="0.2">
      <c r="B23" s="32" t="s">
        <v>1488</v>
      </c>
      <c r="C23" s="932"/>
      <c r="D23" s="932"/>
      <c r="E23" s="180" t="s">
        <v>1480</v>
      </c>
      <c r="F23" s="107"/>
      <c r="G23" s="107"/>
      <c r="H23" s="107"/>
      <c r="I23" s="107"/>
    </row>
    <row r="24" spans="2:9" ht="22.5" customHeight="1" x14ac:dyDescent="0.2">
      <c r="B24" s="32" t="s">
        <v>1489</v>
      </c>
      <c r="C24" s="932"/>
      <c r="D24" s="932"/>
      <c r="E24" s="182" t="s">
        <v>1487</v>
      </c>
      <c r="F24" s="107"/>
      <c r="G24" s="107"/>
      <c r="H24" s="107"/>
      <c r="I24" s="107"/>
    </row>
    <row r="25" spans="2:9" ht="26.25" customHeight="1" x14ac:dyDescent="0.2">
      <c r="B25" s="32" t="s">
        <v>1490</v>
      </c>
      <c r="C25" s="932"/>
      <c r="D25" s="932"/>
      <c r="E25" s="180" t="s">
        <v>1481</v>
      </c>
      <c r="F25" s="107"/>
      <c r="G25" s="107"/>
      <c r="H25" s="107"/>
      <c r="I25" s="107"/>
    </row>
    <row r="26" spans="2:9" ht="22.5" customHeight="1" x14ac:dyDescent="0.2">
      <c r="B26" s="32" t="s">
        <v>1491</v>
      </c>
      <c r="C26" s="932"/>
      <c r="D26" s="932"/>
      <c r="E26" s="182" t="s">
        <v>1487</v>
      </c>
      <c r="F26" s="107"/>
      <c r="G26" s="107"/>
      <c r="H26" s="107"/>
      <c r="I26" s="107"/>
    </row>
    <row r="27" spans="2:9" ht="22.5" customHeight="1" x14ac:dyDescent="0.2">
      <c r="B27" s="32" t="s">
        <v>1492</v>
      </c>
      <c r="C27" s="932"/>
      <c r="D27" s="932"/>
      <c r="E27" s="181" t="s">
        <v>1483</v>
      </c>
      <c r="F27" s="107"/>
      <c r="G27" s="107"/>
      <c r="H27" s="107"/>
      <c r="I27" s="107"/>
    </row>
    <row r="28" spans="2:9" ht="22.5" customHeight="1" x14ac:dyDescent="0.2">
      <c r="B28" s="32" t="s">
        <v>1493</v>
      </c>
      <c r="C28" s="932"/>
      <c r="D28" s="932"/>
      <c r="E28" s="182" t="s">
        <v>1487</v>
      </c>
      <c r="F28" s="107"/>
      <c r="G28" s="107"/>
      <c r="H28" s="107"/>
      <c r="I28" s="107"/>
    </row>
    <row r="29" spans="2:9" ht="22.5" customHeight="1" x14ac:dyDescent="0.2">
      <c r="B29" s="32">
        <v>15</v>
      </c>
      <c r="C29" s="932"/>
      <c r="D29" s="932"/>
      <c r="E29" s="181" t="s">
        <v>1484</v>
      </c>
      <c r="F29" s="107"/>
      <c r="G29" s="107"/>
      <c r="H29" s="107"/>
      <c r="I29" s="107"/>
    </row>
    <row r="30" spans="2:9" ht="22.5" customHeight="1" x14ac:dyDescent="0.2">
      <c r="B30" s="32">
        <v>16</v>
      </c>
      <c r="C30" s="932"/>
      <c r="D30" s="932"/>
      <c r="E30" s="182" t="s">
        <v>1487</v>
      </c>
      <c r="F30" s="107"/>
      <c r="G30" s="107"/>
      <c r="H30" s="107"/>
      <c r="I30" s="107"/>
    </row>
    <row r="31" spans="2:9" ht="22.5" customHeight="1" x14ac:dyDescent="0.2">
      <c r="B31" s="32">
        <v>17</v>
      </c>
      <c r="C31" s="933" t="s">
        <v>1494</v>
      </c>
      <c r="D31" s="933"/>
      <c r="E31" s="933"/>
      <c r="F31" s="107"/>
      <c r="G31" s="107"/>
      <c r="H31" s="107"/>
      <c r="I31" s="107"/>
    </row>
    <row r="32" spans="2:9" ht="22.5" customHeight="1" x14ac:dyDescent="0.2">
      <c r="B32" s="230"/>
      <c r="C32" s="230"/>
      <c r="D32" s="230"/>
      <c r="E32" s="230"/>
      <c r="F32" s="230"/>
      <c r="G32" s="230"/>
      <c r="H32" s="230"/>
      <c r="I32" s="230"/>
    </row>
  </sheetData>
  <mergeCells count="4">
    <mergeCell ref="C8:E8"/>
    <mergeCell ref="C9:D18"/>
    <mergeCell ref="C19:D30"/>
    <mergeCell ref="C31:E31"/>
  </mergeCells>
  <hyperlinks>
    <hyperlink ref="B2" location="Contents!A1" display="Back to contents page" xr:uid="{DE4C0889-C6D8-4AD0-A5DA-615558237ECB}"/>
  </hyperlinks>
  <pageMargins left="0.7" right="0.7" top="0.75" bottom="0.75" header="0.3" footer="0.3"/>
  <pageSetup paperSize="9" orientation="portrait" horizontalDpi="144" verticalDpi="144"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6EB6F-D1C6-41E9-8549-95843882FA7A}">
  <sheetPr codeName="Sheet65"/>
  <dimension ref="B1:H23"/>
  <sheetViews>
    <sheetView workbookViewId="0"/>
  </sheetViews>
  <sheetFormatPr baseColWidth="10" defaultColWidth="9.140625" defaultRowHeight="12.75" x14ac:dyDescent="0.2"/>
  <cols>
    <col min="1" max="1" width="2.85546875" style="29" customWidth="1"/>
    <col min="2" max="2" width="9.140625" style="29"/>
    <col min="3" max="3" width="57.140625" style="29" customWidth="1"/>
    <col min="4" max="8" width="14.28515625" style="29" customWidth="1"/>
    <col min="9" max="16384" width="9.140625" style="29"/>
  </cols>
  <sheetData>
    <row r="1" spans="2:8" ht="15" customHeight="1" x14ac:dyDescent="0.2">
      <c r="B1" s="230"/>
      <c r="C1" s="230"/>
      <c r="D1" s="230"/>
      <c r="E1" s="230"/>
      <c r="F1" s="230"/>
      <c r="G1" s="230"/>
      <c r="H1" s="230"/>
    </row>
    <row r="2" spans="2:8" ht="15" customHeight="1" x14ac:dyDescent="0.2">
      <c r="B2" s="124" t="s">
        <v>146</v>
      </c>
      <c r="C2" s="230"/>
      <c r="D2" s="230"/>
      <c r="E2" s="230"/>
      <c r="F2" s="230"/>
      <c r="G2" s="230"/>
      <c r="H2" s="230"/>
    </row>
    <row r="3" spans="2:8" ht="15" customHeight="1" x14ac:dyDescent="0.2">
      <c r="B3" s="230"/>
      <c r="C3" s="230"/>
      <c r="D3" s="230"/>
      <c r="E3" s="230"/>
      <c r="F3" s="230"/>
      <c r="G3" s="230"/>
      <c r="H3" s="230"/>
    </row>
    <row r="4" spans="2:8" ht="18.75" customHeight="1" x14ac:dyDescent="0.35">
      <c r="B4" s="35" t="s">
        <v>1495</v>
      </c>
      <c r="C4" s="230"/>
      <c r="D4" s="230"/>
      <c r="E4" s="230"/>
      <c r="F4" s="230"/>
      <c r="G4" s="230"/>
      <c r="H4" s="230"/>
    </row>
    <row r="5" spans="2:8" ht="15" customHeight="1" x14ac:dyDescent="0.2">
      <c r="B5" s="230"/>
      <c r="C5" s="230"/>
      <c r="D5" s="230"/>
      <c r="E5" s="230"/>
      <c r="F5" s="230"/>
      <c r="G5" s="230"/>
      <c r="H5" s="230"/>
    </row>
    <row r="6" spans="2:8" ht="15" customHeight="1" x14ac:dyDescent="0.2">
      <c r="B6" s="230"/>
      <c r="C6" s="230"/>
      <c r="D6" s="230"/>
      <c r="E6" s="230"/>
      <c r="F6" s="230"/>
      <c r="G6" s="230"/>
      <c r="H6" s="230"/>
    </row>
    <row r="7" spans="2:8" ht="15" customHeight="1" x14ac:dyDescent="0.2">
      <c r="B7" s="38"/>
      <c r="C7" s="109"/>
      <c r="D7" s="38"/>
      <c r="E7" s="32" t="s">
        <v>149</v>
      </c>
      <c r="F7" s="32" t="s">
        <v>150</v>
      </c>
      <c r="G7" s="32" t="s">
        <v>151</v>
      </c>
      <c r="H7" s="32" t="s">
        <v>253</v>
      </c>
    </row>
    <row r="8" spans="2:8" ht="37.5" customHeight="1" x14ac:dyDescent="0.2">
      <c r="B8" s="38"/>
      <c r="C8" s="930"/>
      <c r="D8" s="930"/>
      <c r="E8" s="221" t="s">
        <v>1470</v>
      </c>
      <c r="F8" s="221" t="s">
        <v>1471</v>
      </c>
      <c r="G8" s="221" t="s">
        <v>1472</v>
      </c>
      <c r="H8" s="221" t="s">
        <v>1473</v>
      </c>
    </row>
    <row r="9" spans="2:8" ht="22.5" customHeight="1" x14ac:dyDescent="0.2">
      <c r="B9" s="33"/>
      <c r="C9" s="937" t="s">
        <v>1496</v>
      </c>
      <c r="D9" s="937"/>
      <c r="E9" s="937"/>
      <c r="F9" s="937"/>
      <c r="G9" s="937"/>
      <c r="H9" s="937"/>
    </row>
    <row r="10" spans="2:8" ht="22.5" customHeight="1" x14ac:dyDescent="0.2">
      <c r="B10" s="32">
        <v>1</v>
      </c>
      <c r="C10" s="938" t="s">
        <v>1497</v>
      </c>
      <c r="D10" s="939"/>
      <c r="E10" s="107"/>
      <c r="F10" s="107"/>
      <c r="G10" s="107"/>
      <c r="H10" s="107"/>
    </row>
    <row r="11" spans="2:8" ht="22.5" customHeight="1" x14ac:dyDescent="0.2">
      <c r="B11" s="32">
        <v>2</v>
      </c>
      <c r="C11" s="938" t="s">
        <v>1498</v>
      </c>
      <c r="D11" s="939"/>
      <c r="E11" s="107"/>
      <c r="F11" s="107"/>
      <c r="G11" s="107"/>
      <c r="H11" s="107"/>
    </row>
    <row r="12" spans="2:8" ht="26.25" customHeight="1" x14ac:dyDescent="0.2">
      <c r="B12" s="32">
        <v>3</v>
      </c>
      <c r="C12" s="940" t="s">
        <v>1499</v>
      </c>
      <c r="D12" s="941"/>
      <c r="E12" s="107"/>
      <c r="F12" s="107"/>
      <c r="G12" s="107"/>
      <c r="H12" s="107"/>
    </row>
    <row r="13" spans="2:8" ht="22.5" customHeight="1" x14ac:dyDescent="0.2">
      <c r="B13" s="33"/>
      <c r="C13" s="934" t="s">
        <v>1500</v>
      </c>
      <c r="D13" s="935"/>
      <c r="E13" s="935"/>
      <c r="F13" s="935"/>
      <c r="G13" s="935"/>
      <c r="H13" s="936"/>
    </row>
    <row r="14" spans="2:8" ht="26.25" customHeight="1" x14ac:dyDescent="0.2">
      <c r="B14" s="32">
        <v>4</v>
      </c>
      <c r="C14" s="938" t="s">
        <v>1501</v>
      </c>
      <c r="D14" s="939"/>
      <c r="E14" s="107"/>
      <c r="F14" s="107"/>
      <c r="G14" s="107"/>
      <c r="H14" s="107"/>
    </row>
    <row r="15" spans="2:8" ht="26.25" customHeight="1" x14ac:dyDescent="0.2">
      <c r="B15" s="32">
        <v>5</v>
      </c>
      <c r="C15" s="938" t="s">
        <v>1502</v>
      </c>
      <c r="D15" s="939"/>
      <c r="E15" s="107"/>
      <c r="F15" s="107"/>
      <c r="G15" s="107"/>
      <c r="H15" s="107"/>
    </row>
    <row r="16" spans="2:8" ht="22.5" customHeight="1" x14ac:dyDescent="0.2">
      <c r="B16" s="33"/>
      <c r="C16" s="934" t="s">
        <v>1503</v>
      </c>
      <c r="D16" s="935"/>
      <c r="E16" s="935"/>
      <c r="F16" s="935"/>
      <c r="G16" s="935"/>
      <c r="H16" s="936"/>
    </row>
    <row r="17" spans="2:8" ht="22.5" customHeight="1" x14ac:dyDescent="0.2">
      <c r="B17" s="32">
        <v>6</v>
      </c>
      <c r="C17" s="938" t="s">
        <v>1504</v>
      </c>
      <c r="D17" s="939"/>
      <c r="E17" s="107"/>
      <c r="F17" s="107"/>
      <c r="G17" s="107"/>
      <c r="H17" s="107"/>
    </row>
    <row r="18" spans="2:8" ht="22.5" customHeight="1" x14ac:dyDescent="0.2">
      <c r="B18" s="32">
        <v>7</v>
      </c>
      <c r="C18" s="938" t="s">
        <v>1505</v>
      </c>
      <c r="D18" s="939"/>
      <c r="E18" s="107"/>
      <c r="F18" s="107"/>
      <c r="G18" s="107"/>
      <c r="H18" s="107"/>
    </row>
    <row r="19" spans="2:8" ht="22.5" customHeight="1" x14ac:dyDescent="0.2">
      <c r="B19" s="32">
        <v>8</v>
      </c>
      <c r="C19" s="940" t="s">
        <v>1506</v>
      </c>
      <c r="D19" s="941"/>
      <c r="E19" s="107"/>
      <c r="F19" s="107"/>
      <c r="G19" s="107"/>
      <c r="H19" s="107"/>
    </row>
    <row r="20" spans="2:8" ht="22.5" customHeight="1" x14ac:dyDescent="0.2">
      <c r="B20" s="32">
        <v>9</v>
      </c>
      <c r="C20" s="940" t="s">
        <v>1507</v>
      </c>
      <c r="D20" s="941"/>
      <c r="E20" s="107"/>
      <c r="F20" s="107"/>
      <c r="G20" s="107"/>
      <c r="H20" s="107"/>
    </row>
    <row r="21" spans="2:8" ht="26.25" customHeight="1" x14ac:dyDescent="0.2">
      <c r="B21" s="32">
        <v>10</v>
      </c>
      <c r="C21" s="940" t="s">
        <v>1508</v>
      </c>
      <c r="D21" s="941"/>
      <c r="E21" s="107"/>
      <c r="F21" s="107"/>
      <c r="G21" s="107"/>
      <c r="H21" s="107"/>
    </row>
    <row r="22" spans="2:8" ht="22.5" customHeight="1" x14ac:dyDescent="0.2">
      <c r="B22" s="32">
        <v>11</v>
      </c>
      <c r="C22" s="940" t="s">
        <v>1509</v>
      </c>
      <c r="D22" s="941"/>
      <c r="E22" s="107"/>
      <c r="F22" s="107"/>
      <c r="G22" s="107"/>
      <c r="H22" s="107"/>
    </row>
    <row r="23" spans="2:8" ht="22.5" customHeight="1" x14ac:dyDescent="0.2">
      <c r="B23" s="230"/>
      <c r="C23" s="230"/>
      <c r="D23" s="230"/>
      <c r="E23" s="230"/>
      <c r="F23" s="230"/>
      <c r="G23" s="230"/>
      <c r="H23" s="230"/>
    </row>
  </sheetData>
  <mergeCells count="15">
    <mergeCell ref="C20:D20"/>
    <mergeCell ref="C21:D21"/>
    <mergeCell ref="C22:D22"/>
    <mergeCell ref="C14:D14"/>
    <mergeCell ref="C15:D15"/>
    <mergeCell ref="C16:H16"/>
    <mergeCell ref="C17:D17"/>
    <mergeCell ref="C18:D18"/>
    <mergeCell ref="C19:D19"/>
    <mergeCell ref="C13:H13"/>
    <mergeCell ref="C8:D8"/>
    <mergeCell ref="C9:H9"/>
    <mergeCell ref="C10:D10"/>
    <mergeCell ref="C11:D11"/>
    <mergeCell ref="C12:D12"/>
  </mergeCells>
  <hyperlinks>
    <hyperlink ref="B2" location="Contents!A1" display="Back to contents page" xr:uid="{233751B7-2E7D-4A07-B9E4-181D76333CAC}"/>
  </hyperlinks>
  <pageMargins left="0.7" right="0.7" top="0.75" bottom="0.75" header="0.3" footer="0.3"/>
  <pageSetup paperSize="9" orientation="portrait" horizontalDpi="144" verticalDpi="144"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E8D1-ED1B-4B83-9187-54FD337A16FB}">
  <sheetPr codeName="Sheet66"/>
  <dimension ref="B1:K34"/>
  <sheetViews>
    <sheetView workbookViewId="0"/>
  </sheetViews>
  <sheetFormatPr baseColWidth="10" defaultColWidth="9.140625" defaultRowHeight="12.75" x14ac:dyDescent="0.2"/>
  <cols>
    <col min="1" max="1" width="2.85546875" style="29" customWidth="1"/>
    <col min="2" max="2" width="9.140625" style="29"/>
    <col min="3" max="3" width="57.140625" style="29" customWidth="1"/>
    <col min="4" max="11" width="28.5703125" style="29" customWidth="1"/>
    <col min="12" max="16384" width="9.140625" style="29"/>
  </cols>
  <sheetData>
    <row r="1" spans="2:11" ht="15" customHeight="1" x14ac:dyDescent="0.2">
      <c r="B1" s="230"/>
      <c r="C1" s="230"/>
      <c r="D1" s="230"/>
      <c r="E1" s="230"/>
      <c r="F1" s="230"/>
      <c r="G1" s="230"/>
      <c r="H1" s="230"/>
      <c r="I1" s="230"/>
      <c r="J1" s="230"/>
      <c r="K1" s="230"/>
    </row>
    <row r="2" spans="2:11" ht="15" customHeight="1" x14ac:dyDescent="0.2">
      <c r="B2" s="124" t="s">
        <v>146</v>
      </c>
      <c r="C2" s="230"/>
      <c r="D2" s="230"/>
      <c r="E2" s="230"/>
      <c r="F2" s="230"/>
      <c r="G2" s="230"/>
      <c r="H2" s="230"/>
      <c r="I2" s="230"/>
      <c r="J2" s="230"/>
      <c r="K2" s="230"/>
    </row>
    <row r="3" spans="2:11" ht="15" customHeight="1" x14ac:dyDescent="0.2">
      <c r="B3" s="230"/>
      <c r="C3" s="230"/>
      <c r="D3" s="230"/>
      <c r="E3" s="230"/>
      <c r="F3" s="230"/>
      <c r="G3" s="230"/>
      <c r="H3" s="230"/>
      <c r="I3" s="230"/>
      <c r="J3" s="230"/>
      <c r="K3" s="230"/>
    </row>
    <row r="4" spans="2:11" ht="18.75" customHeight="1" x14ac:dyDescent="0.35">
      <c r="B4" s="35" t="s">
        <v>1510</v>
      </c>
      <c r="C4" s="230"/>
      <c r="D4" s="230"/>
      <c r="E4" s="230"/>
      <c r="F4" s="230"/>
      <c r="G4" s="230"/>
      <c r="H4" s="230"/>
      <c r="I4" s="230"/>
      <c r="J4" s="230"/>
      <c r="K4" s="230"/>
    </row>
    <row r="5" spans="2:11" ht="15" customHeight="1" x14ac:dyDescent="0.2">
      <c r="B5" s="230"/>
      <c r="C5" s="230"/>
      <c r="D5" s="230"/>
      <c r="E5" s="230"/>
      <c r="F5" s="230"/>
      <c r="G5" s="230"/>
      <c r="H5" s="230"/>
      <c r="I5" s="230"/>
      <c r="J5" s="230"/>
      <c r="K5" s="230"/>
    </row>
    <row r="6" spans="2:11" ht="15" customHeight="1" x14ac:dyDescent="0.2">
      <c r="B6" s="230"/>
      <c r="C6" s="230"/>
      <c r="D6" s="230"/>
      <c r="E6" s="230"/>
      <c r="F6" s="230"/>
      <c r="G6" s="230"/>
      <c r="H6" s="230"/>
      <c r="I6" s="230"/>
      <c r="J6" s="230"/>
      <c r="K6" s="230"/>
    </row>
    <row r="7" spans="2:11" ht="15" customHeight="1" x14ac:dyDescent="0.2">
      <c r="B7" s="38"/>
      <c r="C7" s="38"/>
      <c r="D7" s="32" t="s">
        <v>149</v>
      </c>
      <c r="E7" s="32" t="s">
        <v>150</v>
      </c>
      <c r="F7" s="32" t="s">
        <v>151</v>
      </c>
      <c r="G7" s="32" t="s">
        <v>253</v>
      </c>
      <c r="H7" s="32" t="s">
        <v>254</v>
      </c>
      <c r="I7" s="32" t="s">
        <v>255</v>
      </c>
      <c r="J7" s="32" t="s">
        <v>1511</v>
      </c>
      <c r="K7" s="32" t="s">
        <v>1512</v>
      </c>
    </row>
    <row r="8" spans="2:11" ht="90" customHeight="1" x14ac:dyDescent="0.2">
      <c r="B8" s="38"/>
      <c r="C8" s="199" t="s">
        <v>1513</v>
      </c>
      <c r="D8" s="218" t="s">
        <v>1514</v>
      </c>
      <c r="E8" s="218" t="s">
        <v>1515</v>
      </c>
      <c r="F8" s="218" t="s">
        <v>1516</v>
      </c>
      <c r="G8" s="218" t="s">
        <v>1517</v>
      </c>
      <c r="H8" s="218" t="s">
        <v>1518</v>
      </c>
      <c r="I8" s="218" t="s">
        <v>1519</v>
      </c>
      <c r="J8" s="24" t="s">
        <v>1520</v>
      </c>
      <c r="K8" s="218" t="s">
        <v>1521</v>
      </c>
    </row>
    <row r="9" spans="2:11" ht="22.5" customHeight="1" x14ac:dyDescent="0.2">
      <c r="B9" s="32">
        <v>1</v>
      </c>
      <c r="C9" s="110" t="s">
        <v>1470</v>
      </c>
      <c r="D9" s="107"/>
      <c r="E9" s="107"/>
      <c r="F9" s="107"/>
      <c r="G9" s="107"/>
      <c r="H9" s="107"/>
      <c r="I9" s="111"/>
      <c r="J9" s="107"/>
      <c r="K9" s="107"/>
    </row>
    <row r="10" spans="2:11" ht="22.5" customHeight="1" x14ac:dyDescent="0.2">
      <c r="B10" s="32">
        <v>2</v>
      </c>
      <c r="C10" s="183" t="s">
        <v>1522</v>
      </c>
      <c r="D10" s="107"/>
      <c r="E10" s="107"/>
      <c r="F10" s="107"/>
      <c r="G10" s="107"/>
      <c r="H10" s="107"/>
      <c r="I10" s="111"/>
      <c r="J10" s="107"/>
      <c r="K10" s="107"/>
    </row>
    <row r="11" spans="2:11" ht="22.5" customHeight="1" x14ac:dyDescent="0.2">
      <c r="B11" s="32">
        <v>3</v>
      </c>
      <c r="C11" s="183" t="s">
        <v>1523</v>
      </c>
      <c r="D11" s="107"/>
      <c r="E11" s="107"/>
      <c r="F11" s="107"/>
      <c r="G11" s="107"/>
      <c r="H11" s="107"/>
      <c r="I11" s="111"/>
      <c r="J11" s="107"/>
      <c r="K11" s="107"/>
    </row>
    <row r="12" spans="2:11" ht="22.5" customHeight="1" x14ac:dyDescent="0.2">
      <c r="B12" s="32">
        <v>4</v>
      </c>
      <c r="C12" s="183" t="s">
        <v>1524</v>
      </c>
      <c r="D12" s="107"/>
      <c r="E12" s="107"/>
      <c r="F12" s="107"/>
      <c r="G12" s="107"/>
      <c r="H12" s="107"/>
      <c r="I12" s="111"/>
      <c r="J12" s="107"/>
      <c r="K12" s="107"/>
    </row>
    <row r="13" spans="2:11" ht="22.5" customHeight="1" x14ac:dyDescent="0.2">
      <c r="B13" s="32">
        <v>5</v>
      </c>
      <c r="C13" s="183" t="s">
        <v>1525</v>
      </c>
      <c r="D13" s="107"/>
      <c r="E13" s="107"/>
      <c r="F13" s="107"/>
      <c r="G13" s="107"/>
      <c r="H13" s="107"/>
      <c r="I13" s="111"/>
      <c r="J13" s="107"/>
      <c r="K13" s="107"/>
    </row>
    <row r="14" spans="2:11" ht="22.5" customHeight="1" x14ac:dyDescent="0.2">
      <c r="B14" s="32">
        <v>6</v>
      </c>
      <c r="C14" s="183" t="s">
        <v>1526</v>
      </c>
      <c r="D14" s="107"/>
      <c r="E14" s="107"/>
      <c r="F14" s="107"/>
      <c r="G14" s="107"/>
      <c r="H14" s="107"/>
      <c r="I14" s="111"/>
      <c r="J14" s="107"/>
      <c r="K14" s="107"/>
    </row>
    <row r="15" spans="2:11" ht="22.5" customHeight="1" x14ac:dyDescent="0.2">
      <c r="B15" s="238">
        <v>7</v>
      </c>
      <c r="C15" s="110" t="s">
        <v>1527</v>
      </c>
      <c r="D15" s="107"/>
      <c r="E15" s="107"/>
      <c r="F15" s="107"/>
      <c r="G15" s="107"/>
      <c r="H15" s="107"/>
      <c r="I15" s="111"/>
      <c r="J15" s="107"/>
      <c r="K15" s="107"/>
    </row>
    <row r="16" spans="2:11" ht="22.5" customHeight="1" x14ac:dyDescent="0.2">
      <c r="B16" s="238">
        <v>8</v>
      </c>
      <c r="C16" s="183" t="s">
        <v>1522</v>
      </c>
      <c r="D16" s="107"/>
      <c r="E16" s="107"/>
      <c r="F16" s="107"/>
      <c r="G16" s="107"/>
      <c r="H16" s="107"/>
      <c r="I16" s="111"/>
      <c r="J16" s="107"/>
      <c r="K16" s="107"/>
    </row>
    <row r="17" spans="2:11" ht="22.5" customHeight="1" x14ac:dyDescent="0.2">
      <c r="B17" s="238">
        <v>9</v>
      </c>
      <c r="C17" s="183" t="s">
        <v>1523</v>
      </c>
      <c r="D17" s="107"/>
      <c r="E17" s="107"/>
      <c r="F17" s="107"/>
      <c r="G17" s="107"/>
      <c r="H17" s="107"/>
      <c r="I17" s="111"/>
      <c r="J17" s="107"/>
      <c r="K17" s="107"/>
    </row>
    <row r="18" spans="2:11" ht="22.5" customHeight="1" x14ac:dyDescent="0.2">
      <c r="B18" s="238">
        <v>10</v>
      </c>
      <c r="C18" s="183" t="s">
        <v>1524</v>
      </c>
      <c r="D18" s="107"/>
      <c r="E18" s="107"/>
      <c r="F18" s="107"/>
      <c r="G18" s="107"/>
      <c r="H18" s="107"/>
      <c r="I18" s="111"/>
      <c r="J18" s="107"/>
      <c r="K18" s="107"/>
    </row>
    <row r="19" spans="2:11" ht="22.5" customHeight="1" x14ac:dyDescent="0.2">
      <c r="B19" s="238">
        <v>11</v>
      </c>
      <c r="C19" s="183" t="s">
        <v>1525</v>
      </c>
      <c r="D19" s="107"/>
      <c r="E19" s="107"/>
      <c r="F19" s="107"/>
      <c r="G19" s="107"/>
      <c r="H19" s="107"/>
      <c r="I19" s="111"/>
      <c r="J19" s="107"/>
      <c r="K19" s="107"/>
    </row>
    <row r="20" spans="2:11" ht="22.5" customHeight="1" x14ac:dyDescent="0.2">
      <c r="B20" s="238">
        <v>12</v>
      </c>
      <c r="C20" s="183" t="s">
        <v>1526</v>
      </c>
      <c r="D20" s="107"/>
      <c r="E20" s="107"/>
      <c r="F20" s="107"/>
      <c r="G20" s="107"/>
      <c r="H20" s="107"/>
      <c r="I20" s="111"/>
      <c r="J20" s="107"/>
      <c r="K20" s="107"/>
    </row>
    <row r="21" spans="2:11" ht="22.5" customHeight="1" x14ac:dyDescent="0.2">
      <c r="B21" s="238">
        <v>13</v>
      </c>
      <c r="C21" s="37" t="s">
        <v>1472</v>
      </c>
      <c r="D21" s="107"/>
      <c r="E21" s="107"/>
      <c r="F21" s="107"/>
      <c r="G21" s="107"/>
      <c r="H21" s="107"/>
      <c r="I21" s="111"/>
      <c r="J21" s="107"/>
      <c r="K21" s="107"/>
    </row>
    <row r="22" spans="2:11" ht="22.5" customHeight="1" x14ac:dyDescent="0.2">
      <c r="B22" s="238">
        <v>14</v>
      </c>
      <c r="C22" s="183" t="s">
        <v>1522</v>
      </c>
      <c r="D22" s="107"/>
      <c r="E22" s="107"/>
      <c r="F22" s="107"/>
      <c r="G22" s="107"/>
      <c r="H22" s="107"/>
      <c r="I22" s="111"/>
      <c r="J22" s="107"/>
      <c r="K22" s="107"/>
    </row>
    <row r="23" spans="2:11" ht="22.5" customHeight="1" x14ac:dyDescent="0.2">
      <c r="B23" s="238">
        <v>15</v>
      </c>
      <c r="C23" s="183" t="s">
        <v>1523</v>
      </c>
      <c r="D23" s="107"/>
      <c r="E23" s="107"/>
      <c r="F23" s="107"/>
      <c r="G23" s="107"/>
      <c r="H23" s="107"/>
      <c r="I23" s="111"/>
      <c r="J23" s="107"/>
      <c r="K23" s="107"/>
    </row>
    <row r="24" spans="2:11" ht="22.5" customHeight="1" x14ac:dyDescent="0.2">
      <c r="B24" s="238">
        <v>16</v>
      </c>
      <c r="C24" s="183" t="s">
        <v>1524</v>
      </c>
      <c r="D24" s="107"/>
      <c r="E24" s="107"/>
      <c r="F24" s="107"/>
      <c r="G24" s="107"/>
      <c r="H24" s="107"/>
      <c r="I24" s="111"/>
      <c r="J24" s="107"/>
      <c r="K24" s="107"/>
    </row>
    <row r="25" spans="2:11" ht="22.5" customHeight="1" x14ac:dyDescent="0.2">
      <c r="B25" s="238">
        <v>17</v>
      </c>
      <c r="C25" s="183" t="s">
        <v>1525</v>
      </c>
      <c r="D25" s="107"/>
      <c r="E25" s="107"/>
      <c r="F25" s="107"/>
      <c r="G25" s="107"/>
      <c r="H25" s="107"/>
      <c r="I25" s="111"/>
      <c r="J25" s="107"/>
      <c r="K25" s="107"/>
    </row>
    <row r="26" spans="2:11" ht="22.5" customHeight="1" x14ac:dyDescent="0.2">
      <c r="B26" s="238">
        <v>18</v>
      </c>
      <c r="C26" s="183" t="s">
        <v>1526</v>
      </c>
      <c r="D26" s="107"/>
      <c r="E26" s="107"/>
      <c r="F26" s="107"/>
      <c r="G26" s="107"/>
      <c r="H26" s="107"/>
      <c r="I26" s="111"/>
      <c r="J26" s="107"/>
      <c r="K26" s="107"/>
    </row>
    <row r="27" spans="2:11" ht="22.5" customHeight="1" x14ac:dyDescent="0.2">
      <c r="B27" s="238">
        <v>19</v>
      </c>
      <c r="C27" s="110" t="s">
        <v>1473</v>
      </c>
      <c r="D27" s="107"/>
      <c r="E27" s="107"/>
      <c r="F27" s="107"/>
      <c r="G27" s="107"/>
      <c r="H27" s="107"/>
      <c r="I27" s="111"/>
      <c r="J27" s="107"/>
      <c r="K27" s="107"/>
    </row>
    <row r="28" spans="2:11" ht="22.5" customHeight="1" x14ac:dyDescent="0.2">
      <c r="B28" s="238">
        <v>20</v>
      </c>
      <c r="C28" s="183" t="s">
        <v>1522</v>
      </c>
      <c r="D28" s="107"/>
      <c r="E28" s="107"/>
      <c r="F28" s="107"/>
      <c r="G28" s="107"/>
      <c r="H28" s="107"/>
      <c r="I28" s="111"/>
      <c r="J28" s="107"/>
      <c r="K28" s="107"/>
    </row>
    <row r="29" spans="2:11" ht="22.5" customHeight="1" x14ac:dyDescent="0.2">
      <c r="B29" s="238">
        <v>21</v>
      </c>
      <c r="C29" s="183" t="s">
        <v>1523</v>
      </c>
      <c r="D29" s="107"/>
      <c r="E29" s="107"/>
      <c r="F29" s="107"/>
      <c r="G29" s="107"/>
      <c r="H29" s="107"/>
      <c r="I29" s="111"/>
      <c r="J29" s="107"/>
      <c r="K29" s="107"/>
    </row>
    <row r="30" spans="2:11" ht="22.5" customHeight="1" x14ac:dyDescent="0.2">
      <c r="B30" s="238">
        <v>22</v>
      </c>
      <c r="C30" s="183" t="s">
        <v>1524</v>
      </c>
      <c r="D30" s="107"/>
      <c r="E30" s="107"/>
      <c r="F30" s="107"/>
      <c r="G30" s="107"/>
      <c r="H30" s="107"/>
      <c r="I30" s="111"/>
      <c r="J30" s="107"/>
      <c r="K30" s="107"/>
    </row>
    <row r="31" spans="2:11" ht="22.5" customHeight="1" x14ac:dyDescent="0.2">
      <c r="B31" s="238">
        <v>23</v>
      </c>
      <c r="C31" s="183" t="s">
        <v>1525</v>
      </c>
      <c r="D31" s="107"/>
      <c r="E31" s="107"/>
      <c r="F31" s="107"/>
      <c r="G31" s="107"/>
      <c r="H31" s="107"/>
      <c r="I31" s="111"/>
      <c r="J31" s="107"/>
      <c r="K31" s="107"/>
    </row>
    <row r="32" spans="2:11" ht="22.5" customHeight="1" x14ac:dyDescent="0.2">
      <c r="B32" s="238">
        <v>24</v>
      </c>
      <c r="C32" s="183" t="s">
        <v>1526</v>
      </c>
      <c r="D32" s="107"/>
      <c r="E32" s="107"/>
      <c r="F32" s="107"/>
      <c r="G32" s="107"/>
      <c r="H32" s="107"/>
      <c r="I32" s="111"/>
      <c r="J32" s="107"/>
      <c r="K32" s="107"/>
    </row>
    <row r="33" spans="2:11" ht="22.5" customHeight="1" x14ac:dyDescent="0.2">
      <c r="B33" s="238">
        <v>25</v>
      </c>
      <c r="C33" s="199" t="s">
        <v>1528</v>
      </c>
      <c r="D33" s="107"/>
      <c r="E33" s="107"/>
      <c r="F33" s="107"/>
      <c r="G33" s="107"/>
      <c r="H33" s="107"/>
      <c r="I33" s="111"/>
      <c r="J33" s="107"/>
      <c r="K33" s="107"/>
    </row>
    <row r="34" spans="2:11" ht="22.5" customHeight="1" x14ac:dyDescent="0.2">
      <c r="B34" s="230"/>
      <c r="C34" s="230"/>
      <c r="D34" s="230"/>
      <c r="E34" s="230"/>
      <c r="F34" s="230"/>
      <c r="G34" s="230"/>
      <c r="H34" s="230"/>
      <c r="I34" s="230"/>
      <c r="J34" s="230"/>
      <c r="K34" s="230"/>
    </row>
  </sheetData>
  <hyperlinks>
    <hyperlink ref="B2" location="Contents!A1" display="Back to contents page" xr:uid="{8B476F5F-98E7-44A2-8839-B0F1E5300FF4}"/>
  </hyperlinks>
  <pageMargins left="0.7" right="0.7" top="0.75" bottom="0.75" header="0.3" footer="0.3"/>
  <pageSetup paperSize="9" orientation="portrait" horizontalDpi="144" verticalDpi="144"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CF0E-C875-47D9-AB4D-533A55970BD5}">
  <sheetPr codeName="Sheet67"/>
  <dimension ref="B1:D21"/>
  <sheetViews>
    <sheetView workbookViewId="0"/>
  </sheetViews>
  <sheetFormatPr baseColWidth="10" defaultColWidth="9.140625" defaultRowHeight="12.75" x14ac:dyDescent="0.2"/>
  <cols>
    <col min="1" max="1" width="2.85546875" style="29" customWidth="1"/>
    <col min="2" max="2" width="9.140625" style="29"/>
    <col min="3" max="3" width="42.8554687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143</v>
      </c>
      <c r="C4" s="230"/>
      <c r="D4" s="230"/>
    </row>
    <row r="5" spans="2:4" ht="15" customHeight="1" x14ac:dyDescent="0.2">
      <c r="B5" s="230"/>
      <c r="C5" s="230"/>
      <c r="D5" s="230"/>
    </row>
    <row r="6" spans="2:4" ht="15" customHeight="1" x14ac:dyDescent="0.2">
      <c r="B6" s="230"/>
      <c r="C6" s="230"/>
      <c r="D6" s="230"/>
    </row>
    <row r="7" spans="2:4" ht="15" customHeight="1" x14ac:dyDescent="0.2">
      <c r="B7" s="230"/>
      <c r="C7" s="230"/>
      <c r="D7" s="238" t="s">
        <v>149</v>
      </c>
    </row>
    <row r="8" spans="2:4" ht="75" customHeight="1" x14ac:dyDescent="0.2">
      <c r="B8" s="230"/>
      <c r="C8" s="238" t="s">
        <v>1529</v>
      </c>
      <c r="D8" s="24" t="s">
        <v>1530</v>
      </c>
    </row>
    <row r="9" spans="2:4" ht="22.5" customHeight="1" x14ac:dyDescent="0.2">
      <c r="B9" s="238">
        <v>1</v>
      </c>
      <c r="C9" s="184" t="s">
        <v>1531</v>
      </c>
      <c r="D9" s="234"/>
    </row>
    <row r="10" spans="2:4" ht="22.5" customHeight="1" x14ac:dyDescent="0.2">
      <c r="B10" s="238">
        <v>2</v>
      </c>
      <c r="C10" s="184" t="s">
        <v>1532</v>
      </c>
      <c r="D10" s="234"/>
    </row>
    <row r="11" spans="2:4" ht="22.5" customHeight="1" x14ac:dyDescent="0.2">
      <c r="B11" s="238">
        <v>3</v>
      </c>
      <c r="C11" s="184" t="s">
        <v>1533</v>
      </c>
      <c r="D11" s="234"/>
    </row>
    <row r="12" spans="2:4" ht="22.5" customHeight="1" x14ac:dyDescent="0.2">
      <c r="B12" s="238">
        <v>4</v>
      </c>
      <c r="C12" s="184" t="s">
        <v>1534</v>
      </c>
      <c r="D12" s="234"/>
    </row>
    <row r="13" spans="2:4" ht="22.5" customHeight="1" x14ac:dyDescent="0.2">
      <c r="B13" s="238">
        <v>5</v>
      </c>
      <c r="C13" s="184" t="s">
        <v>1535</v>
      </c>
      <c r="D13" s="234"/>
    </row>
    <row r="14" spans="2:4" ht="22.5" customHeight="1" x14ac:dyDescent="0.2">
      <c r="B14" s="238">
        <v>6</v>
      </c>
      <c r="C14" s="184" t="s">
        <v>1536</v>
      </c>
      <c r="D14" s="234"/>
    </row>
    <row r="15" spans="2:4" ht="22.5" customHeight="1" x14ac:dyDescent="0.2">
      <c r="B15" s="238">
        <v>7</v>
      </c>
      <c r="C15" s="184" t="s">
        <v>1537</v>
      </c>
      <c r="D15" s="234"/>
    </row>
    <row r="16" spans="2:4" ht="22.5" customHeight="1" x14ac:dyDescent="0.2">
      <c r="B16" s="238">
        <v>8</v>
      </c>
      <c r="C16" s="184" t="s">
        <v>1538</v>
      </c>
      <c r="D16" s="234"/>
    </row>
    <row r="17" spans="2:4" ht="22.5" customHeight="1" x14ac:dyDescent="0.2">
      <c r="B17" s="238">
        <v>9</v>
      </c>
      <c r="C17" s="184" t="s">
        <v>1539</v>
      </c>
      <c r="D17" s="234"/>
    </row>
    <row r="18" spans="2:4" ht="22.5" customHeight="1" x14ac:dyDescent="0.2">
      <c r="B18" s="238">
        <v>10</v>
      </c>
      <c r="C18" s="184" t="s">
        <v>1540</v>
      </c>
      <c r="D18" s="234"/>
    </row>
    <row r="19" spans="2:4" ht="22.5" customHeight="1" x14ac:dyDescent="0.2">
      <c r="B19" s="238">
        <v>11</v>
      </c>
      <c r="C19" s="184" t="s">
        <v>1541</v>
      </c>
      <c r="D19" s="234"/>
    </row>
    <row r="20" spans="2:4" ht="26.25" customHeight="1" x14ac:dyDescent="0.2">
      <c r="B20" s="238" t="s">
        <v>1304</v>
      </c>
      <c r="C20" s="110" t="s">
        <v>1542</v>
      </c>
      <c r="D20" s="234"/>
    </row>
    <row r="21" spans="2:4" ht="22.5" customHeight="1" x14ac:dyDescent="0.2">
      <c r="B21" s="230"/>
      <c r="C21" s="230"/>
      <c r="D21" s="230"/>
    </row>
  </sheetData>
  <hyperlinks>
    <hyperlink ref="B2" location="Contents!A1" display="Back to contents page" xr:uid="{CBE0F4B2-1A02-42CA-9750-43104D351623}"/>
  </hyperlinks>
  <pageMargins left="0.7" right="0.7" top="0.75" bottom="0.75" header="0.3" footer="0.3"/>
  <pageSetup paperSize="9" orientation="portrait" horizontalDpi="144" verticalDpi="14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BF4C-E3C5-471D-8AB0-FA2FC6B0C3E9}">
  <sheetPr codeName="Sheet7"/>
  <dimension ref="B1:D11"/>
  <sheetViews>
    <sheetView workbookViewId="0"/>
  </sheetViews>
  <sheetFormatPr baseColWidth="10" defaultColWidth="9.140625" defaultRowHeight="12.75" x14ac:dyDescent="0.2"/>
  <cols>
    <col min="1" max="1" width="2.85546875" style="29" customWidth="1"/>
    <col min="2" max="2" width="9.140625" style="29"/>
    <col min="3" max="3" width="71.42578125" style="29" customWidth="1"/>
    <col min="4" max="4" width="14.28515625" style="29" customWidth="1"/>
    <col min="5" max="16384" width="9.140625" style="29"/>
  </cols>
  <sheetData>
    <row r="1" spans="2:4" ht="15" customHeight="1" x14ac:dyDescent="0.2">
      <c r="B1" s="230"/>
      <c r="C1" s="230"/>
      <c r="D1" s="230"/>
    </row>
    <row r="2" spans="2:4" ht="15" customHeight="1" x14ac:dyDescent="0.2">
      <c r="B2" s="124" t="s">
        <v>146</v>
      </c>
      <c r="C2" s="230"/>
      <c r="D2" s="230"/>
    </row>
    <row r="3" spans="2:4" ht="15" customHeight="1" x14ac:dyDescent="0.2">
      <c r="B3" s="230"/>
      <c r="C3" s="230"/>
      <c r="D3" s="230"/>
    </row>
    <row r="4" spans="2:4" ht="18.75" customHeight="1" x14ac:dyDescent="0.35">
      <c r="B4" s="35" t="s">
        <v>109</v>
      </c>
      <c r="C4" s="230"/>
      <c r="D4" s="230"/>
    </row>
    <row r="5" spans="2:4" ht="15" customHeight="1" x14ac:dyDescent="0.2">
      <c r="B5" s="230"/>
      <c r="C5" s="230"/>
      <c r="D5" s="230"/>
    </row>
    <row r="6" spans="2:4" ht="15" customHeight="1" x14ac:dyDescent="0.2">
      <c r="B6" s="230"/>
      <c r="C6" s="230"/>
      <c r="D6" s="230"/>
    </row>
    <row r="7" spans="2:4" ht="15" customHeight="1" x14ac:dyDescent="0.2">
      <c r="B7" s="230"/>
      <c r="C7" s="230"/>
      <c r="D7" s="208" t="s">
        <v>149</v>
      </c>
    </row>
    <row r="8" spans="2:4" ht="15" customHeight="1" x14ac:dyDescent="0.2">
      <c r="B8" s="236"/>
      <c r="C8" s="207"/>
      <c r="D8" s="208" t="s">
        <v>187</v>
      </c>
    </row>
    <row r="9" spans="2:4" ht="22.5" customHeight="1" x14ac:dyDescent="0.2">
      <c r="B9" s="208">
        <v>1</v>
      </c>
      <c r="C9" s="20" t="s">
        <v>250</v>
      </c>
      <c r="D9" s="208"/>
    </row>
    <row r="10" spans="2:4" ht="22.5" customHeight="1" x14ac:dyDescent="0.2">
      <c r="B10" s="208">
        <v>2</v>
      </c>
      <c r="C10" s="20" t="s">
        <v>251</v>
      </c>
      <c r="D10" s="208"/>
    </row>
    <row r="11" spans="2:4" ht="22.5" customHeight="1" x14ac:dyDescent="0.2">
      <c r="B11" s="230"/>
      <c r="C11" s="230"/>
      <c r="D11" s="230"/>
    </row>
  </sheetData>
  <hyperlinks>
    <hyperlink ref="B2" location="Contents!A1" display="Back to contents page" xr:uid="{DBC58E3C-6574-4E52-9D66-DFA1B7605861}"/>
  </hyperlinks>
  <pageMargins left="0.7" right="0.7" top="0.75" bottom="0.75" header="0.3" footer="0.3"/>
  <pageSetup paperSize="9" orientation="portrait" horizontalDpi="144" verticalDpi="144"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3A3FA-B8DF-454A-9969-F5362E3396B2}">
  <sheetPr codeName="Sheet68"/>
  <dimension ref="B1:M17"/>
  <sheetViews>
    <sheetView workbookViewId="0"/>
  </sheetViews>
  <sheetFormatPr baseColWidth="10" defaultColWidth="9.140625" defaultRowHeight="12.75" x14ac:dyDescent="0.2"/>
  <cols>
    <col min="1" max="1" width="2.85546875" style="29" customWidth="1"/>
    <col min="2" max="2" width="9.140625" style="29"/>
    <col min="3" max="3" width="35.7109375" style="29" customWidth="1"/>
    <col min="4" max="13" width="14.28515625" style="29" customWidth="1"/>
    <col min="14" max="16384" width="9.140625" style="29"/>
  </cols>
  <sheetData>
    <row r="1" spans="2:13" ht="15" customHeight="1" x14ac:dyDescent="0.2">
      <c r="B1" s="230"/>
      <c r="C1" s="230"/>
      <c r="D1" s="230"/>
      <c r="E1" s="230"/>
      <c r="F1" s="230"/>
      <c r="G1" s="230"/>
      <c r="H1" s="230"/>
      <c r="I1" s="230"/>
      <c r="J1" s="230"/>
      <c r="K1" s="230"/>
      <c r="L1" s="230"/>
      <c r="M1" s="230"/>
    </row>
    <row r="2" spans="2:13" ht="15" customHeight="1" x14ac:dyDescent="0.2">
      <c r="B2" s="124" t="s">
        <v>146</v>
      </c>
      <c r="C2" s="230"/>
      <c r="D2" s="230"/>
      <c r="E2" s="230"/>
      <c r="F2" s="230"/>
      <c r="G2" s="230"/>
      <c r="H2" s="230"/>
      <c r="I2" s="230"/>
      <c r="J2" s="230"/>
      <c r="K2" s="230"/>
      <c r="L2" s="230"/>
      <c r="M2" s="230"/>
    </row>
    <row r="3" spans="2:13" ht="15" customHeight="1" x14ac:dyDescent="0.2">
      <c r="B3" s="230"/>
      <c r="C3" s="230"/>
      <c r="D3" s="230"/>
      <c r="E3" s="230"/>
      <c r="F3" s="230"/>
      <c r="G3" s="230"/>
      <c r="H3" s="230"/>
      <c r="I3" s="230"/>
      <c r="J3" s="230"/>
      <c r="K3" s="230"/>
      <c r="L3" s="230"/>
      <c r="M3" s="230"/>
    </row>
    <row r="4" spans="2:13" ht="18.75" customHeight="1" x14ac:dyDescent="0.35">
      <c r="B4" s="35" t="s">
        <v>145</v>
      </c>
      <c r="C4" s="230"/>
      <c r="D4" s="230"/>
      <c r="E4" s="230"/>
      <c r="F4" s="230"/>
      <c r="G4" s="230"/>
      <c r="H4" s="230"/>
      <c r="I4" s="230"/>
      <c r="J4" s="230"/>
      <c r="K4" s="230"/>
      <c r="L4" s="230"/>
      <c r="M4" s="230"/>
    </row>
    <row r="5" spans="2:13" ht="15" customHeight="1" x14ac:dyDescent="0.2">
      <c r="B5" s="230"/>
      <c r="C5" s="230"/>
      <c r="D5" s="230"/>
      <c r="E5" s="230"/>
      <c r="F5" s="230"/>
      <c r="G5" s="230"/>
      <c r="H5" s="230"/>
      <c r="I5" s="230"/>
      <c r="J5" s="230"/>
      <c r="K5" s="230"/>
      <c r="L5" s="230"/>
      <c r="M5" s="230"/>
    </row>
    <row r="6" spans="2:13" ht="15" customHeight="1" x14ac:dyDescent="0.2">
      <c r="B6" s="230"/>
      <c r="C6" s="230"/>
      <c r="D6" s="230"/>
      <c r="E6" s="230"/>
      <c r="F6" s="230"/>
      <c r="G6" s="230"/>
      <c r="H6" s="230"/>
      <c r="I6" s="230"/>
      <c r="J6" s="230"/>
      <c r="K6" s="230"/>
      <c r="L6" s="230"/>
      <c r="M6" s="230"/>
    </row>
    <row r="7" spans="2:13" ht="15" customHeight="1" x14ac:dyDescent="0.2">
      <c r="B7" s="38"/>
      <c r="C7" s="38"/>
      <c r="D7" s="185" t="s">
        <v>1543</v>
      </c>
      <c r="E7" s="185" t="s">
        <v>150</v>
      </c>
      <c r="F7" s="185" t="s">
        <v>151</v>
      </c>
      <c r="G7" s="185" t="s">
        <v>253</v>
      </c>
      <c r="H7" s="185" t="s">
        <v>254</v>
      </c>
      <c r="I7" s="185" t="s">
        <v>255</v>
      </c>
      <c r="J7" s="185" t="s">
        <v>256</v>
      </c>
      <c r="K7" s="185" t="s">
        <v>312</v>
      </c>
      <c r="L7" s="185" t="s">
        <v>640</v>
      </c>
      <c r="M7" s="222" t="s">
        <v>641</v>
      </c>
    </row>
    <row r="8" spans="2:13" ht="15" customHeight="1" x14ac:dyDescent="0.2">
      <c r="B8" s="80"/>
      <c r="C8" s="112"/>
      <c r="D8" s="942" t="s">
        <v>1544</v>
      </c>
      <c r="E8" s="942"/>
      <c r="F8" s="942"/>
      <c r="G8" s="942" t="s">
        <v>1545</v>
      </c>
      <c r="H8" s="942"/>
      <c r="I8" s="942"/>
      <c r="J8" s="942"/>
      <c r="K8" s="942"/>
      <c r="L8" s="942"/>
      <c r="M8" s="161"/>
    </row>
    <row r="9" spans="2:13" ht="45" customHeight="1" x14ac:dyDescent="0.2">
      <c r="B9" s="38"/>
      <c r="C9" s="38"/>
      <c r="D9" s="162" t="s">
        <v>1470</v>
      </c>
      <c r="E9" s="162" t="s">
        <v>1527</v>
      </c>
      <c r="F9" s="162" t="s">
        <v>1546</v>
      </c>
      <c r="G9" s="162" t="s">
        <v>1547</v>
      </c>
      <c r="H9" s="162" t="s">
        <v>1548</v>
      </c>
      <c r="I9" s="162" t="s">
        <v>1549</v>
      </c>
      <c r="J9" s="162" t="s">
        <v>1550</v>
      </c>
      <c r="K9" s="162" t="s">
        <v>1551</v>
      </c>
      <c r="L9" s="162" t="s">
        <v>1552</v>
      </c>
      <c r="M9" s="162" t="s">
        <v>1170</v>
      </c>
    </row>
    <row r="10" spans="2:13" ht="22.5" customHeight="1" x14ac:dyDescent="0.2">
      <c r="B10" s="175">
        <v>1</v>
      </c>
      <c r="C10" s="67" t="s">
        <v>1553</v>
      </c>
      <c r="D10" s="163"/>
      <c r="E10" s="163"/>
      <c r="F10" s="163"/>
      <c r="G10" s="163"/>
      <c r="H10" s="163"/>
      <c r="I10" s="163"/>
      <c r="J10" s="163"/>
      <c r="K10" s="163"/>
      <c r="L10" s="163"/>
      <c r="M10" s="164"/>
    </row>
    <row r="11" spans="2:13" ht="22.5" customHeight="1" x14ac:dyDescent="0.2">
      <c r="B11" s="175">
        <v>2</v>
      </c>
      <c r="C11" s="187" t="s">
        <v>1554</v>
      </c>
      <c r="D11" s="165"/>
      <c r="E11" s="165"/>
      <c r="F11" s="165"/>
      <c r="G11" s="163"/>
      <c r="H11" s="163"/>
      <c r="I11" s="163"/>
      <c r="J11" s="163"/>
      <c r="K11" s="163"/>
      <c r="L11" s="163"/>
      <c r="M11" s="166"/>
    </row>
    <row r="12" spans="2:13" ht="22.5" customHeight="1" x14ac:dyDescent="0.2">
      <c r="B12" s="175">
        <v>3</v>
      </c>
      <c r="C12" s="186" t="s">
        <v>1555</v>
      </c>
      <c r="D12" s="163"/>
      <c r="E12" s="163"/>
      <c r="F12" s="163"/>
      <c r="G12" s="167"/>
      <c r="H12" s="167"/>
      <c r="I12" s="167"/>
      <c r="J12" s="167"/>
      <c r="K12" s="167"/>
      <c r="L12" s="167"/>
      <c r="M12" s="166"/>
    </row>
    <row r="13" spans="2:13" ht="22.5" customHeight="1" x14ac:dyDescent="0.2">
      <c r="B13" s="175">
        <v>4</v>
      </c>
      <c r="C13" s="186" t="s">
        <v>1556</v>
      </c>
      <c r="D13" s="163"/>
      <c r="E13" s="163"/>
      <c r="F13" s="163"/>
      <c r="G13" s="167"/>
      <c r="H13" s="167"/>
      <c r="I13" s="167"/>
      <c r="J13" s="167"/>
      <c r="K13" s="167"/>
      <c r="L13" s="167"/>
      <c r="M13" s="166"/>
    </row>
    <row r="14" spans="2:13" ht="22.5" customHeight="1" x14ac:dyDescent="0.2">
      <c r="B14" s="175">
        <v>5</v>
      </c>
      <c r="C14" s="67" t="s">
        <v>1557</v>
      </c>
      <c r="D14" s="165"/>
      <c r="E14" s="165"/>
      <c r="F14" s="165"/>
      <c r="G14" s="165"/>
      <c r="H14" s="165"/>
      <c r="I14" s="165"/>
      <c r="J14" s="165"/>
      <c r="K14" s="165"/>
      <c r="L14" s="165"/>
      <c r="M14" s="166"/>
    </row>
    <row r="15" spans="2:13" ht="22.5" customHeight="1" x14ac:dyDescent="0.2">
      <c r="B15" s="175">
        <v>6</v>
      </c>
      <c r="C15" s="187" t="s">
        <v>1558</v>
      </c>
      <c r="D15" s="165"/>
      <c r="E15" s="165"/>
      <c r="F15" s="165"/>
      <c r="G15" s="165"/>
      <c r="H15" s="165"/>
      <c r="I15" s="165"/>
      <c r="J15" s="165"/>
      <c r="K15" s="165"/>
      <c r="L15" s="165"/>
      <c r="M15" s="166"/>
    </row>
    <row r="16" spans="2:13" ht="22.5" customHeight="1" x14ac:dyDescent="0.2">
      <c r="B16" s="175">
        <v>7</v>
      </c>
      <c r="C16" s="186" t="s">
        <v>1559</v>
      </c>
      <c r="D16" s="165"/>
      <c r="E16" s="165"/>
      <c r="F16" s="165"/>
      <c r="G16" s="165"/>
      <c r="H16" s="165"/>
      <c r="I16" s="165"/>
      <c r="J16" s="165"/>
      <c r="K16" s="165"/>
      <c r="L16" s="165"/>
      <c r="M16" s="166"/>
    </row>
    <row r="17" ht="22.5" customHeight="1" x14ac:dyDescent="0.2"/>
  </sheetData>
  <mergeCells count="2">
    <mergeCell ref="D8:F8"/>
    <mergeCell ref="G8:L8"/>
  </mergeCells>
  <hyperlinks>
    <hyperlink ref="B2" location="Contents!A1" display="Back to contents page" xr:uid="{BEB7A59C-DE2C-4C0B-825D-FBE9A619FCB0}"/>
  </hyperlinks>
  <pageMargins left="0.7" right="0.7" top="0.75" bottom="0.75" header="0.3" footer="0.3"/>
  <pageSetup paperSize="9" orientation="portrait" horizontalDpi="144" verticalDpi="144"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50E7-168F-4B4B-9C98-945BDE993BF1}">
  <sheetPr codeName="Sheet69"/>
  <dimension ref="B1:K19"/>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71.42578125" style="333" customWidth="1"/>
    <col min="4" max="4" width="18" style="333" bestFit="1" customWidth="1"/>
    <col min="5" max="5" width="30.7109375" style="333" bestFit="1" customWidth="1"/>
    <col min="6" max="7" width="18" style="333" bestFit="1" customWidth="1"/>
    <col min="8" max="8" width="18.5703125" style="333" bestFit="1" customWidth="1"/>
    <col min="9" max="9" width="30.7109375" style="333" bestFit="1" customWidth="1"/>
    <col min="10" max="10" width="29.85546875" style="333" customWidth="1"/>
    <col min="11" max="11" width="32.28515625" style="333" customWidth="1"/>
    <col min="12" max="16384" width="9.140625" style="333"/>
  </cols>
  <sheetData>
    <row r="1" spans="2:11" ht="15" customHeight="1" x14ac:dyDescent="0.2">
      <c r="B1" s="332"/>
      <c r="C1" s="332"/>
      <c r="D1" s="332"/>
      <c r="E1" s="332"/>
      <c r="F1" s="332"/>
      <c r="G1" s="332"/>
      <c r="H1" s="332"/>
      <c r="I1" s="332"/>
      <c r="J1" s="332"/>
      <c r="K1" s="332"/>
    </row>
    <row r="2" spans="2:11" ht="15" customHeight="1" x14ac:dyDescent="0.2">
      <c r="B2" s="200" t="s">
        <v>146</v>
      </c>
      <c r="C2" s="332"/>
      <c r="D2" s="332"/>
      <c r="E2" s="332"/>
      <c r="F2" s="332"/>
      <c r="G2" s="332"/>
      <c r="H2" s="332"/>
      <c r="I2" s="332"/>
      <c r="J2" s="332"/>
      <c r="K2" s="332"/>
    </row>
    <row r="3" spans="2:11" ht="15" customHeight="1" x14ac:dyDescent="0.2">
      <c r="B3" s="332"/>
      <c r="C3" s="332"/>
      <c r="D3" s="332"/>
      <c r="E3" s="332"/>
      <c r="F3" s="332"/>
      <c r="G3" s="332"/>
      <c r="H3" s="332"/>
      <c r="I3" s="332"/>
      <c r="J3" s="332"/>
      <c r="K3" s="332"/>
    </row>
    <row r="4" spans="2:11" ht="18.75" customHeight="1" x14ac:dyDescent="0.35">
      <c r="B4" s="4" t="s">
        <v>101</v>
      </c>
      <c r="C4" s="332"/>
      <c r="D4" s="332"/>
      <c r="E4" s="332"/>
      <c r="F4" s="332"/>
      <c r="G4" s="332"/>
      <c r="H4" s="332"/>
      <c r="I4" s="332"/>
      <c r="J4" s="332"/>
      <c r="K4" s="332"/>
    </row>
    <row r="5" spans="2:11" ht="15" customHeight="1" x14ac:dyDescent="0.2">
      <c r="B5" s="332"/>
      <c r="C5" s="332"/>
      <c r="D5" s="332"/>
      <c r="E5" s="332"/>
      <c r="F5" s="332"/>
      <c r="G5" s="332"/>
      <c r="H5" s="332"/>
      <c r="I5" s="332"/>
      <c r="J5" s="332"/>
      <c r="K5" s="332"/>
    </row>
    <row r="6" spans="2:11" ht="15" customHeight="1" x14ac:dyDescent="0.2">
      <c r="B6" s="332"/>
      <c r="C6" s="332"/>
      <c r="D6" s="332"/>
      <c r="E6" s="332"/>
      <c r="F6" s="332"/>
      <c r="G6" s="332"/>
      <c r="H6" s="332"/>
      <c r="I6" s="332"/>
      <c r="J6" s="332"/>
      <c r="K6" s="332"/>
    </row>
    <row r="7" spans="2:11" ht="26.25" customHeight="1" x14ac:dyDescent="0.2">
      <c r="B7" s="650"/>
      <c r="C7" s="651"/>
      <c r="D7" s="943" t="s">
        <v>1560</v>
      </c>
      <c r="E7" s="944"/>
      <c r="F7" s="945" t="s">
        <v>1561</v>
      </c>
      <c r="G7" s="946"/>
      <c r="H7" s="943" t="s">
        <v>1562</v>
      </c>
      <c r="I7" s="944"/>
      <c r="J7" s="945" t="s">
        <v>1563</v>
      </c>
      <c r="K7" s="946"/>
    </row>
    <row r="8" spans="2:11" ht="38.25" x14ac:dyDescent="0.2">
      <c r="B8" s="650"/>
      <c r="C8" s="650"/>
      <c r="D8" s="652"/>
      <c r="E8" s="653" t="s">
        <v>1564</v>
      </c>
      <c r="F8" s="652"/>
      <c r="G8" s="653" t="s">
        <v>1564</v>
      </c>
      <c r="H8" s="652"/>
      <c r="I8" s="653" t="s">
        <v>1565</v>
      </c>
      <c r="J8" s="654"/>
      <c r="K8" s="653" t="s">
        <v>1565</v>
      </c>
    </row>
    <row r="9" spans="2:11" ht="15" customHeight="1" x14ac:dyDescent="0.2">
      <c r="B9" s="655"/>
      <c r="C9" s="656"/>
      <c r="D9" s="657" t="s">
        <v>660</v>
      </c>
      <c r="E9" s="657" t="s">
        <v>899</v>
      </c>
      <c r="F9" s="657" t="s">
        <v>901</v>
      </c>
      <c r="G9" s="657" t="s">
        <v>903</v>
      </c>
      <c r="H9" s="657" t="s">
        <v>905</v>
      </c>
      <c r="I9" s="657" t="s">
        <v>909</v>
      </c>
      <c r="J9" s="657" t="s">
        <v>911</v>
      </c>
      <c r="K9" s="657" t="s">
        <v>913</v>
      </c>
    </row>
    <row r="10" spans="2:11" ht="22.5" customHeight="1" x14ac:dyDescent="0.2">
      <c r="B10" s="658" t="s">
        <v>660</v>
      </c>
      <c r="C10" s="659" t="s">
        <v>1566</v>
      </c>
      <c r="D10" s="660">
        <f>43472404946/1000000</f>
        <v>43472.404946000002</v>
      </c>
      <c r="E10" s="661">
        <f>633464683/1000000</f>
        <v>633.46468300000004</v>
      </c>
      <c r="F10" s="662"/>
      <c r="G10" s="662"/>
      <c r="H10" s="660">
        <f>126258327450/1000000</f>
        <v>126258.32745</v>
      </c>
      <c r="I10" s="661">
        <f>20711666861/1000000</f>
        <v>20711.666861000002</v>
      </c>
      <c r="J10" s="663"/>
      <c r="K10" s="662"/>
    </row>
    <row r="11" spans="2:11" ht="22.5" customHeight="1" x14ac:dyDescent="0.2">
      <c r="B11" s="657" t="s">
        <v>899</v>
      </c>
      <c r="C11" s="664" t="s">
        <v>1567</v>
      </c>
      <c r="D11" s="665"/>
      <c r="E11" s="666"/>
      <c r="F11" s="667"/>
      <c r="G11" s="668"/>
      <c r="H11" s="665">
        <f>808489620/1000000</f>
        <v>808.48961999999995</v>
      </c>
      <c r="I11" s="666"/>
      <c r="J11" s="660">
        <f>709307593/1000000</f>
        <v>709.307593</v>
      </c>
      <c r="K11" s="661"/>
    </row>
    <row r="12" spans="2:11" ht="22.5" customHeight="1" x14ac:dyDescent="0.2">
      <c r="B12" s="657" t="s">
        <v>901</v>
      </c>
      <c r="C12" s="664" t="s">
        <v>912</v>
      </c>
      <c r="D12" s="665">
        <f>3122552041/1000000</f>
        <v>3122.5520409999999</v>
      </c>
      <c r="E12" s="666">
        <f>633464683/1000000</f>
        <v>633.46468300000004</v>
      </c>
      <c r="F12" s="665">
        <f>3122552041/1000000</f>
        <v>3122.5520409999999</v>
      </c>
      <c r="G12" s="666">
        <f>3122552041/1000000</f>
        <v>3122.5520409999999</v>
      </c>
      <c r="H12" s="665">
        <f>21855392816/1000000</f>
        <v>21855.392816</v>
      </c>
      <c r="I12" s="666">
        <f>20711666861/1000000</f>
        <v>20711.666861000002</v>
      </c>
      <c r="J12" s="665">
        <f>21855400557/1000000</f>
        <v>21855.400557000001</v>
      </c>
      <c r="K12" s="666">
        <f>20711674601/1000000</f>
        <v>20711.674600999999</v>
      </c>
    </row>
    <row r="13" spans="2:11" ht="22.5" customHeight="1" x14ac:dyDescent="0.2">
      <c r="B13" s="657" t="s">
        <v>903</v>
      </c>
      <c r="C13" s="669" t="s">
        <v>1568</v>
      </c>
      <c r="D13" s="665">
        <f>1424280605/1000000</f>
        <v>1424.2806049999999</v>
      </c>
      <c r="E13" s="666">
        <f>633464683/1000000</f>
        <v>633.46468300000004</v>
      </c>
      <c r="F13" s="665">
        <f>1424280605/1000000</f>
        <v>1424.2806049999999</v>
      </c>
      <c r="G13" s="666">
        <f>1424280605/1000000</f>
        <v>1424.2806049999999</v>
      </c>
      <c r="H13" s="665">
        <f>13313775656/1000000</f>
        <v>13313.775656</v>
      </c>
      <c r="I13" s="666">
        <f>13310377819/1000000</f>
        <v>13310.377818999999</v>
      </c>
      <c r="J13" s="665">
        <f>13313775656/1000000</f>
        <v>13313.775656</v>
      </c>
      <c r="K13" s="666">
        <f>13310377819/1000000</f>
        <v>13310.377818999999</v>
      </c>
    </row>
    <row r="14" spans="2:11" ht="22.5" customHeight="1" x14ac:dyDescent="0.2">
      <c r="B14" s="657" t="s">
        <v>905</v>
      </c>
      <c r="C14" s="669" t="s">
        <v>1569</v>
      </c>
      <c r="D14" s="665"/>
      <c r="E14" s="666"/>
      <c r="F14" s="665"/>
      <c r="G14" s="666"/>
      <c r="H14" s="665"/>
      <c r="I14" s="666"/>
      <c r="J14" s="665"/>
      <c r="K14" s="666"/>
    </row>
    <row r="15" spans="2:11" ht="22.5" customHeight="1" x14ac:dyDescent="0.2">
      <c r="B15" s="657" t="s">
        <v>907</v>
      </c>
      <c r="C15" s="669" t="s">
        <v>1570</v>
      </c>
      <c r="D15" s="665">
        <f>1698271435/1000000</f>
        <v>1698.2714350000001</v>
      </c>
      <c r="E15" s="666"/>
      <c r="F15" s="665">
        <f>1698271435/1000000</f>
        <v>1698.2714350000001</v>
      </c>
      <c r="G15" s="666">
        <f>1698271435/1000000</f>
        <v>1698.2714350000001</v>
      </c>
      <c r="H15" s="665">
        <f>4343306400/1000000</f>
        <v>4343.3064000000004</v>
      </c>
      <c r="I15" s="666">
        <f>3384473097/1000000</f>
        <v>3384.4730970000001</v>
      </c>
      <c r="J15" s="665">
        <f>4343306400/1000000</f>
        <v>4343.3064000000004</v>
      </c>
      <c r="K15" s="666">
        <f>3384473097/1000000</f>
        <v>3384.4730970000001</v>
      </c>
    </row>
    <row r="16" spans="2:11" ht="22.5" customHeight="1" x14ac:dyDescent="0.2">
      <c r="B16" s="657" t="s">
        <v>909</v>
      </c>
      <c r="C16" s="669" t="s">
        <v>1571</v>
      </c>
      <c r="D16" s="665">
        <f>790815922/1000000</f>
        <v>790.815922</v>
      </c>
      <c r="E16" s="666"/>
      <c r="F16" s="665">
        <f>790815922/1000000</f>
        <v>790.815922</v>
      </c>
      <c r="G16" s="666">
        <f>790815922/1000000</f>
        <v>790.815922</v>
      </c>
      <c r="H16" s="665">
        <f>4123019463/1000000</f>
        <v>4123.0194629999996</v>
      </c>
      <c r="I16" s="666">
        <f>4011767499/1000000</f>
        <v>4011.767499</v>
      </c>
      <c r="J16" s="665">
        <f>4123019463/1000000</f>
        <v>4123.0194629999996</v>
      </c>
      <c r="K16" s="666">
        <f>4011767499/1000000</f>
        <v>4011.767499</v>
      </c>
    </row>
    <row r="17" spans="2:11" ht="22.5" customHeight="1" x14ac:dyDescent="0.2">
      <c r="B17" s="657" t="s">
        <v>911</v>
      </c>
      <c r="C17" s="669" t="s">
        <v>1572</v>
      </c>
      <c r="D17" s="665"/>
      <c r="E17" s="666"/>
      <c r="F17" s="670"/>
      <c r="G17" s="671"/>
      <c r="H17" s="665">
        <f>75291298/1000000</f>
        <v>75.291297999999998</v>
      </c>
      <c r="I17" s="666">
        <f>5048447/1000000</f>
        <v>5.0484470000000004</v>
      </c>
      <c r="J17" s="665">
        <f>75291298/1000000</f>
        <v>75.291297999999998</v>
      </c>
      <c r="K17" s="666">
        <f>5048447/1000000</f>
        <v>5.0484470000000004</v>
      </c>
    </row>
    <row r="18" spans="2:11" ht="22.5" customHeight="1" x14ac:dyDescent="0.2">
      <c r="B18" s="657" t="s">
        <v>915</v>
      </c>
      <c r="C18" s="664" t="s">
        <v>279</v>
      </c>
      <c r="D18" s="665">
        <f>40349852906/1000000</f>
        <v>40349.852906</v>
      </c>
      <c r="E18" s="666"/>
      <c r="F18" s="672"/>
      <c r="G18" s="672"/>
      <c r="H18" s="665">
        <f>103594445014/1000000</f>
        <v>103594.445014</v>
      </c>
      <c r="I18" s="666"/>
      <c r="J18" s="672"/>
      <c r="K18" s="672"/>
    </row>
    <row r="19" spans="2:11" ht="22.5" customHeight="1" x14ac:dyDescent="0.2">
      <c r="B19" s="332"/>
      <c r="C19" s="332"/>
      <c r="D19" s="332"/>
      <c r="E19" s="332"/>
      <c r="F19" s="332"/>
      <c r="G19" s="332"/>
      <c r="H19" s="332"/>
      <c r="I19" s="332"/>
      <c r="J19" s="332"/>
      <c r="K19" s="332"/>
    </row>
  </sheetData>
  <sheetProtection algorithmName="SHA-512" hashValue="7ZiPzuboWmAOEuf7TqfR1omTy03sbIwCOWKTEJjH6qp1Hum5VJ//sSftyEUaqFrCkOtE6CS3T6td4s1uaVSXJA==" saltValue="NpPmkOUrO4hxWiyPoj6W0Q==" spinCount="100000" sheet="1" objects="1" scenarios="1"/>
  <mergeCells count="4">
    <mergeCell ref="D7:E7"/>
    <mergeCell ref="F7:G7"/>
    <mergeCell ref="H7:I7"/>
    <mergeCell ref="J7:K7"/>
  </mergeCells>
  <conditionalFormatting sqref="F10:G10 F18:G18 J10:K10">
    <cfRule type="cellIs" dxfId="4" priority="2" stopIfTrue="1" operator="lessThan">
      <formula>0</formula>
    </cfRule>
  </conditionalFormatting>
  <conditionalFormatting sqref="J18:K18">
    <cfRule type="cellIs" dxfId="3" priority="1" stopIfTrue="1" operator="lessThan">
      <formula>0</formula>
    </cfRule>
  </conditionalFormatting>
  <hyperlinks>
    <hyperlink ref="B2" location="Contents!A1" display="Back to contents page" xr:uid="{55CF4C8F-180D-4CCA-A88D-4C3A00D959BB}"/>
  </hyperlinks>
  <pageMargins left="0.7" right="0.7" top="0.75" bottom="0.75" header="0.3" footer="0.3"/>
  <pageSetup paperSize="9" orientation="portrait" horizontalDpi="144" verticalDpi="144" r:id="rId1"/>
  <ignoredErrors>
    <ignoredError sqref="B10:B18 D9:K9" numberStoredAsText="1"/>
    <ignoredError sqref="I13:J13 I15:I17 E12:E13 J15:J17" formula="1"/>
  </ignoredError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0CC90-9C5D-4100-8665-E6668A701DB5}">
  <sheetPr codeName="Sheet70"/>
  <dimension ref="B1:G25"/>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7" width="14.28515625" style="333" customWidth="1"/>
    <col min="8" max="16384" width="9.140625" style="333"/>
  </cols>
  <sheetData>
    <row r="1" spans="2:7" ht="15" customHeight="1" x14ac:dyDescent="0.2">
      <c r="B1" s="332"/>
      <c r="C1" s="332"/>
      <c r="D1" s="332"/>
      <c r="E1" s="332"/>
      <c r="F1" s="332"/>
      <c r="G1" s="332"/>
    </row>
    <row r="2" spans="2:7" ht="15" customHeight="1" x14ac:dyDescent="0.2">
      <c r="B2" s="200" t="s">
        <v>146</v>
      </c>
      <c r="C2" s="332"/>
      <c r="D2" s="332"/>
      <c r="E2" s="332"/>
      <c r="F2" s="332"/>
      <c r="G2" s="332"/>
    </row>
    <row r="3" spans="2:7" ht="15" customHeight="1" x14ac:dyDescent="0.2">
      <c r="B3" s="332"/>
      <c r="C3" s="332"/>
      <c r="D3" s="332"/>
      <c r="E3" s="332"/>
      <c r="F3" s="332"/>
      <c r="G3" s="332"/>
    </row>
    <row r="4" spans="2:7" ht="18.75" customHeight="1" x14ac:dyDescent="0.35">
      <c r="B4" s="4" t="s">
        <v>103</v>
      </c>
      <c r="C4" s="332"/>
      <c r="D4" s="332"/>
      <c r="E4" s="332"/>
      <c r="F4" s="332"/>
      <c r="G4" s="332"/>
    </row>
    <row r="5" spans="2:7" ht="15" customHeight="1" x14ac:dyDescent="0.2">
      <c r="B5" s="332"/>
      <c r="C5" s="332"/>
      <c r="D5" s="332"/>
      <c r="E5" s="332"/>
      <c r="F5" s="332"/>
      <c r="G5" s="332"/>
    </row>
    <row r="6" spans="2:7" ht="15" customHeight="1" x14ac:dyDescent="0.2">
      <c r="B6" s="332"/>
      <c r="C6" s="332"/>
      <c r="D6" s="332"/>
      <c r="E6" s="332"/>
      <c r="F6" s="332"/>
      <c r="G6" s="332"/>
    </row>
    <row r="7" spans="2:7" ht="41.25" customHeight="1" x14ac:dyDescent="0.2">
      <c r="B7" s="673"/>
      <c r="C7" s="674"/>
      <c r="D7" s="943" t="s">
        <v>1573</v>
      </c>
      <c r="E7" s="944"/>
      <c r="F7" s="949" t="s">
        <v>1574</v>
      </c>
      <c r="G7" s="950"/>
    </row>
    <row r="8" spans="2:7" ht="41.25" customHeight="1" x14ac:dyDescent="0.2">
      <c r="B8" s="673"/>
      <c r="C8" s="674"/>
      <c r="D8" s="947"/>
      <c r="E8" s="948"/>
      <c r="F8" s="943" t="s">
        <v>1575</v>
      </c>
      <c r="G8" s="944"/>
    </row>
    <row r="9" spans="2:7" ht="51" x14ac:dyDescent="0.2">
      <c r="B9" s="650"/>
      <c r="C9" s="675"/>
      <c r="D9" s="676"/>
      <c r="E9" s="653" t="s">
        <v>1564</v>
      </c>
      <c r="F9" s="677"/>
      <c r="G9" s="653" t="s">
        <v>1565</v>
      </c>
    </row>
    <row r="10" spans="2:7" ht="15" customHeight="1" x14ac:dyDescent="0.2">
      <c r="B10" s="650"/>
      <c r="C10" s="675"/>
      <c r="D10" s="657" t="s">
        <v>660</v>
      </c>
      <c r="E10" s="657" t="s">
        <v>899</v>
      </c>
      <c r="F10" s="657" t="s">
        <v>901</v>
      </c>
      <c r="G10" s="657" t="s">
        <v>905</v>
      </c>
    </row>
    <row r="11" spans="2:7" ht="22.5" customHeight="1" x14ac:dyDescent="0.2">
      <c r="B11" s="658" t="s">
        <v>916</v>
      </c>
      <c r="C11" s="678" t="s">
        <v>1576</v>
      </c>
      <c r="D11" s="449">
        <f>27506781/1000000</f>
        <v>27.506781</v>
      </c>
      <c r="E11" s="449"/>
      <c r="F11" s="449">
        <f>8997902178/1000000</f>
        <v>8997.9021780000003</v>
      </c>
      <c r="G11" s="449">
        <f>2651010342/1000000</f>
        <v>2651.010342</v>
      </c>
    </row>
    <row r="12" spans="2:7" ht="22.5" customHeight="1" x14ac:dyDescent="0.2">
      <c r="B12" s="657" t="s">
        <v>917</v>
      </c>
      <c r="C12" s="679" t="s">
        <v>1577</v>
      </c>
      <c r="D12" s="449">
        <f>27506781/1000000</f>
        <v>27.506781</v>
      </c>
      <c r="E12" s="449"/>
      <c r="F12" s="449"/>
      <c r="G12" s="449"/>
    </row>
    <row r="13" spans="2:7" ht="22.5" customHeight="1" x14ac:dyDescent="0.2">
      <c r="B13" s="657" t="s">
        <v>918</v>
      </c>
      <c r="C13" s="679" t="s">
        <v>1567</v>
      </c>
      <c r="D13" s="449"/>
      <c r="E13" s="449"/>
      <c r="F13" s="449"/>
      <c r="G13" s="449"/>
    </row>
    <row r="14" spans="2:7" ht="22.5" customHeight="1" x14ac:dyDescent="0.2">
      <c r="B14" s="657" t="s">
        <v>920</v>
      </c>
      <c r="C14" s="679" t="s">
        <v>912</v>
      </c>
      <c r="D14" s="449"/>
      <c r="E14" s="449"/>
      <c r="F14" s="449">
        <f>2651010342/1000000</f>
        <v>2651.010342</v>
      </c>
      <c r="G14" s="449">
        <f>2651010342/1000000</f>
        <v>2651.010342</v>
      </c>
    </row>
    <row r="15" spans="2:7" ht="22.5" customHeight="1" x14ac:dyDescent="0.2">
      <c r="B15" s="657" t="s">
        <v>921</v>
      </c>
      <c r="C15" s="680" t="s">
        <v>1568</v>
      </c>
      <c r="D15" s="449"/>
      <c r="E15" s="449"/>
      <c r="F15" s="449">
        <f>1016677565/1000000</f>
        <v>1016.677565</v>
      </c>
      <c r="G15" s="449">
        <f>1016677565/1000000</f>
        <v>1016.677565</v>
      </c>
    </row>
    <row r="16" spans="2:7" ht="22.5" customHeight="1" x14ac:dyDescent="0.2">
      <c r="B16" s="657" t="s">
        <v>922</v>
      </c>
      <c r="C16" s="680" t="s">
        <v>1569</v>
      </c>
      <c r="D16" s="449"/>
      <c r="E16" s="449"/>
      <c r="F16" s="449"/>
      <c r="G16" s="449"/>
    </row>
    <row r="17" spans="2:7" ht="22.5" customHeight="1" x14ac:dyDescent="0.2">
      <c r="B17" s="657" t="s">
        <v>923</v>
      </c>
      <c r="C17" s="680" t="s">
        <v>1570</v>
      </c>
      <c r="D17" s="449"/>
      <c r="E17" s="449"/>
      <c r="F17" s="449">
        <f>1634332777/1000000</f>
        <v>1634.3327770000001</v>
      </c>
      <c r="G17" s="449">
        <f>1634332777/1000000</f>
        <v>1634.3327770000001</v>
      </c>
    </row>
    <row r="18" spans="2:7" ht="22.5" customHeight="1" x14ac:dyDescent="0.2">
      <c r="B18" s="657" t="s">
        <v>924</v>
      </c>
      <c r="C18" s="680" t="s">
        <v>1571</v>
      </c>
      <c r="D18" s="449"/>
      <c r="E18" s="449"/>
      <c r="F18" s="449"/>
      <c r="G18" s="449"/>
    </row>
    <row r="19" spans="2:7" ht="26.25" customHeight="1" x14ac:dyDescent="0.2">
      <c r="B19" s="657" t="s">
        <v>925</v>
      </c>
      <c r="C19" s="680" t="s">
        <v>1572</v>
      </c>
      <c r="D19" s="449"/>
      <c r="E19" s="449"/>
      <c r="F19" s="449"/>
      <c r="G19" s="449"/>
    </row>
    <row r="20" spans="2:7" ht="22.5" customHeight="1" x14ac:dyDescent="0.2">
      <c r="B20" s="657" t="s">
        <v>926</v>
      </c>
      <c r="C20" s="679" t="s">
        <v>1578</v>
      </c>
      <c r="D20" s="449"/>
      <c r="E20" s="449"/>
      <c r="F20" s="449"/>
      <c r="G20" s="449"/>
    </row>
    <row r="21" spans="2:7" ht="22.5" customHeight="1" x14ac:dyDescent="0.2">
      <c r="B21" s="657" t="s">
        <v>1579</v>
      </c>
      <c r="C21" s="679" t="s">
        <v>1580</v>
      </c>
      <c r="D21" s="449"/>
      <c r="E21" s="449"/>
      <c r="F21" s="449"/>
      <c r="G21" s="449"/>
    </row>
    <row r="22" spans="2:7" ht="26.25" customHeight="1" x14ac:dyDescent="0.2">
      <c r="B22" s="658" t="s">
        <v>1581</v>
      </c>
      <c r="C22" s="678" t="s">
        <v>1582</v>
      </c>
      <c r="D22" s="449"/>
      <c r="E22" s="449"/>
      <c r="F22" s="449"/>
      <c r="G22" s="449"/>
    </row>
    <row r="23" spans="2:7" ht="26.25" customHeight="1" x14ac:dyDescent="0.2">
      <c r="B23" s="658">
        <v>241</v>
      </c>
      <c r="C23" s="678" t="s">
        <v>1583</v>
      </c>
      <c r="D23" s="662"/>
      <c r="E23" s="662"/>
      <c r="F23" s="449"/>
      <c r="G23" s="449"/>
    </row>
    <row r="24" spans="2:7" ht="26.25" customHeight="1" x14ac:dyDescent="0.2">
      <c r="B24" s="681">
        <v>250</v>
      </c>
      <c r="C24" s="682" t="s">
        <v>1584</v>
      </c>
      <c r="D24" s="449">
        <f>43499911727/1000000</f>
        <v>43499.911726999999</v>
      </c>
      <c r="E24" s="449">
        <f>633464683/1000000</f>
        <v>633.46468300000004</v>
      </c>
      <c r="F24" s="662"/>
      <c r="G24" s="662"/>
    </row>
    <row r="25" spans="2:7" ht="22.5" customHeight="1" x14ac:dyDescent="0.2">
      <c r="B25" s="332"/>
      <c r="C25" s="332"/>
      <c r="D25" s="332"/>
      <c r="E25" s="332"/>
      <c r="F25" s="332"/>
      <c r="G25" s="332"/>
    </row>
  </sheetData>
  <sheetProtection algorithmName="SHA-512" hashValue="m6IMbcTkjF0QCCIR9IQ45PoyPocupFFvxmu6/mpvDwicv90YKB9Da0GTr0L6/g2Y4BtmYDfQ1QbShBwUk60VrA==" saltValue="xb1N9snY3FLIjeL6Xw6APw==" spinCount="100000" sheet="1" objects="1" scenarios="1"/>
  <mergeCells count="3">
    <mergeCell ref="D7:E8"/>
    <mergeCell ref="F7:G7"/>
    <mergeCell ref="F8:G8"/>
  </mergeCells>
  <conditionalFormatting sqref="D7:D20 E10:E20 F9:F20 E7:F8 D24:F24 F23 D21:F22 G10:G24">
    <cfRule type="cellIs" dxfId="2" priority="2" stopIfTrue="1" operator="lessThan">
      <formula>0</formula>
    </cfRule>
  </conditionalFormatting>
  <conditionalFormatting sqref="D23:E23">
    <cfRule type="cellIs" dxfId="1" priority="1" stopIfTrue="1" operator="lessThan">
      <formula>0</formula>
    </cfRule>
  </conditionalFormatting>
  <hyperlinks>
    <hyperlink ref="B2" location="Contents!A1" display="Back to contents page" xr:uid="{BEACAA44-672B-42B6-86D1-3FD8CB6CA8A8}"/>
  </hyperlinks>
  <pageMargins left="0.7" right="0.7" top="0.75" bottom="0.75" header="0.3" footer="0.3"/>
  <pageSetup paperSize="9" orientation="portrait" horizontalDpi="144" verticalDpi="144" r:id="rId1"/>
  <ignoredErrors>
    <ignoredError sqref="D10:G10 B11:B24" numberStoredAsText="1"/>
    <ignoredError sqref="D11:D12 D24:E24 F11:G17" unlockedFormula="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6521C-1A60-47AC-8BDF-AA9CBFF26356}">
  <sheetPr codeName="Sheet71"/>
  <dimension ref="B1:E15"/>
  <sheetViews>
    <sheetView showGridLines="0" showRowColHeaders="0" zoomScale="80" zoomScaleNormal="80" workbookViewId="0"/>
  </sheetViews>
  <sheetFormatPr baseColWidth="10" defaultColWidth="9.140625" defaultRowHeight="12.75" x14ac:dyDescent="0.2"/>
  <cols>
    <col min="1" max="1" width="2.85546875" style="333" customWidth="1"/>
    <col min="2" max="2" width="9.140625" style="333"/>
    <col min="3" max="3" width="42.85546875" style="333" customWidth="1"/>
    <col min="4" max="5" width="14.28515625" style="333" customWidth="1"/>
    <col min="6" max="16384" width="9.140625" style="333"/>
  </cols>
  <sheetData>
    <row r="1" spans="2:5" ht="15" customHeight="1" x14ac:dyDescent="0.2">
      <c r="B1" s="332"/>
      <c r="C1" s="332"/>
      <c r="D1" s="332"/>
      <c r="E1" s="332"/>
    </row>
    <row r="2" spans="2:5" ht="15" customHeight="1" x14ac:dyDescent="0.2">
      <c r="B2" s="200" t="s">
        <v>146</v>
      </c>
      <c r="C2" s="332"/>
      <c r="D2" s="332"/>
      <c r="E2" s="332"/>
    </row>
    <row r="3" spans="2:5" ht="15" customHeight="1" x14ac:dyDescent="0.2">
      <c r="B3" s="332"/>
      <c r="C3" s="332"/>
      <c r="D3" s="332"/>
      <c r="E3" s="332"/>
    </row>
    <row r="4" spans="2:5" ht="18.75" customHeight="1" x14ac:dyDescent="0.35">
      <c r="B4" s="4" t="s">
        <v>105</v>
      </c>
      <c r="C4" s="332"/>
      <c r="D4" s="332"/>
      <c r="E4" s="332"/>
    </row>
    <row r="5" spans="2:5" ht="15" customHeight="1" x14ac:dyDescent="0.2">
      <c r="B5" s="332"/>
      <c r="C5" s="332"/>
      <c r="D5" s="332"/>
      <c r="E5" s="332"/>
    </row>
    <row r="6" spans="2:5" ht="15" customHeight="1" x14ac:dyDescent="0.2">
      <c r="B6" s="332"/>
      <c r="C6" s="332"/>
      <c r="D6" s="332"/>
      <c r="E6" s="332"/>
    </row>
    <row r="7" spans="2:5" ht="150" customHeight="1" x14ac:dyDescent="0.2">
      <c r="B7" s="656"/>
      <c r="C7" s="683"/>
      <c r="D7" s="653" t="s">
        <v>1585</v>
      </c>
      <c r="E7" s="653" t="s">
        <v>1586</v>
      </c>
    </row>
    <row r="8" spans="2:5" ht="15" customHeight="1" x14ac:dyDescent="0.2">
      <c r="B8" s="656"/>
      <c r="C8" s="683"/>
      <c r="D8" s="657" t="s">
        <v>660</v>
      </c>
      <c r="E8" s="657" t="s">
        <v>899</v>
      </c>
    </row>
    <row r="9" spans="2:5" ht="22.5" customHeight="1" x14ac:dyDescent="0.2">
      <c r="B9" s="684" t="s">
        <v>660</v>
      </c>
      <c r="C9" s="685" t="s">
        <v>1587</v>
      </c>
      <c r="D9" s="402">
        <v>42076.234035000001</v>
      </c>
      <c r="E9" s="402">
        <v>42286.195415000002</v>
      </c>
    </row>
    <row r="10" spans="2:5" ht="22.5" customHeight="1" x14ac:dyDescent="0.2">
      <c r="B10" s="686" t="s">
        <v>1588</v>
      </c>
      <c r="C10" s="687" t="s">
        <v>1589</v>
      </c>
      <c r="D10" s="402">
        <v>1126.9947010000001</v>
      </c>
      <c r="E10" s="402">
        <v>423.36688500000002</v>
      </c>
    </row>
    <row r="11" spans="2:5" ht="22.5" customHeight="1" x14ac:dyDescent="0.2">
      <c r="B11" s="686" t="s">
        <v>1590</v>
      </c>
      <c r="C11" s="687" t="s">
        <v>1591</v>
      </c>
      <c r="D11" s="402">
        <v>633.46468400000003</v>
      </c>
      <c r="E11" s="402">
        <v>633.46468400000003</v>
      </c>
    </row>
    <row r="12" spans="2:5" ht="22.5" customHeight="1" x14ac:dyDescent="0.2">
      <c r="B12" s="686" t="s">
        <v>1592</v>
      </c>
      <c r="C12" s="687" t="s">
        <v>1599</v>
      </c>
      <c r="D12" s="402">
        <v>633.46468400000003</v>
      </c>
      <c r="E12" s="402">
        <v>633.46468400000003</v>
      </c>
    </row>
    <row r="13" spans="2:5" ht="22.5" customHeight="1" x14ac:dyDescent="0.2">
      <c r="B13" s="686" t="s">
        <v>1593</v>
      </c>
      <c r="C13" s="688" t="s">
        <v>1594</v>
      </c>
      <c r="D13" s="402">
        <v>40315.774649999999</v>
      </c>
      <c r="E13" s="402">
        <v>41229.363846</v>
      </c>
    </row>
    <row r="14" spans="2:5" ht="22.5" customHeight="1" x14ac:dyDescent="0.2">
      <c r="B14" s="686" t="s">
        <v>1595</v>
      </c>
      <c r="C14" s="689" t="s">
        <v>1596</v>
      </c>
      <c r="D14" s="402">
        <v>40315.774649999999</v>
      </c>
      <c r="E14" s="402">
        <v>41229.363846</v>
      </c>
    </row>
    <row r="15" spans="2:5" ht="22.5" customHeight="1" x14ac:dyDescent="0.2">
      <c r="B15" s="332"/>
      <c r="C15" s="332"/>
      <c r="D15" s="332"/>
      <c r="E15" s="332"/>
    </row>
  </sheetData>
  <sheetProtection algorithmName="SHA-512" hashValue="JPZITfoZQwNyPBQrYXxeGa2tMfFJcj4hDSDEYZqjIgBpDCGyRbwfZoTBqRnKYZxDVuFyH2wrfpKXjS/uANktbA==" saltValue="Lkyr4nwi4rArHNy0W4GCVw==" spinCount="100000" sheet="1" objects="1" scenarios="1"/>
  <conditionalFormatting sqref="D7:E9">
    <cfRule type="cellIs" dxfId="0" priority="1" stopIfTrue="1" operator="lessThan">
      <formula>0</formula>
    </cfRule>
  </conditionalFormatting>
  <hyperlinks>
    <hyperlink ref="B2" location="Contents!A1" display="Back to contents page" xr:uid="{180BBBEB-DA26-4D33-9519-3FA48DB930D0}"/>
  </hyperlinks>
  <pageMargins left="0.7" right="0.7" top="0.75" bottom="0.75" header="0.3" footer="0.3"/>
  <pageSetup paperSize="9" orientation="portrait" horizontalDpi="144" verticalDpi="144" r:id="rId1"/>
  <ignoredErrors>
    <ignoredError sqref="D8:E8 B9:B10 B11:B14"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E5535-9E65-436F-9DE1-4DF16B1510A8}">
  <sheetPr codeName="Sheet8"/>
  <dimension ref="A1:P35"/>
  <sheetViews>
    <sheetView showGridLines="0" showRowColHeaders="0" zoomScale="115" zoomScaleNormal="115" workbookViewId="0"/>
  </sheetViews>
  <sheetFormatPr baseColWidth="10" defaultColWidth="9.140625" defaultRowHeight="12.75" x14ac:dyDescent="0.2"/>
  <cols>
    <col min="1" max="1" width="2.85546875" style="333" customWidth="1"/>
    <col min="2" max="2" width="9.140625" style="333"/>
    <col min="3" max="3" width="71.42578125" style="333" customWidth="1"/>
    <col min="4" max="10" width="21.42578125" style="333" customWidth="1"/>
    <col min="11" max="16384" width="9.140625" style="333"/>
  </cols>
  <sheetData>
    <row r="1" spans="2:16" ht="15" customHeight="1" x14ac:dyDescent="0.2">
      <c r="B1" s="332"/>
      <c r="C1" s="332"/>
      <c r="D1" s="332"/>
      <c r="E1" s="332"/>
      <c r="F1" s="332"/>
      <c r="G1" s="332"/>
      <c r="H1" s="332"/>
      <c r="I1" s="332"/>
      <c r="J1" s="332"/>
      <c r="K1" s="332"/>
      <c r="L1" s="332"/>
      <c r="M1" s="332"/>
      <c r="N1" s="332"/>
      <c r="O1" s="332"/>
      <c r="P1" s="332"/>
    </row>
    <row r="2" spans="2:16" ht="15" customHeight="1" x14ac:dyDescent="0.2">
      <c r="B2" s="200" t="s">
        <v>146</v>
      </c>
      <c r="C2" s="332"/>
      <c r="D2" s="332"/>
      <c r="E2" s="332"/>
      <c r="F2" s="332"/>
      <c r="G2" s="332"/>
      <c r="H2" s="332"/>
      <c r="I2" s="332"/>
      <c r="J2" s="332"/>
      <c r="K2" s="332"/>
      <c r="L2" s="332"/>
      <c r="M2" s="332"/>
      <c r="N2" s="332"/>
      <c r="O2" s="332"/>
      <c r="P2" s="332"/>
    </row>
    <row r="3" spans="2:16" ht="15" customHeight="1" x14ac:dyDescent="0.2">
      <c r="B3" s="332"/>
      <c r="C3" s="332"/>
      <c r="D3" s="332"/>
      <c r="E3" s="332"/>
      <c r="F3" s="332"/>
      <c r="G3" s="332"/>
      <c r="H3" s="332"/>
      <c r="I3" s="332"/>
      <c r="J3" s="332"/>
      <c r="K3" s="332"/>
      <c r="L3" s="332"/>
      <c r="M3" s="332"/>
      <c r="N3" s="332"/>
      <c r="O3" s="332"/>
      <c r="P3" s="332"/>
    </row>
    <row r="4" spans="2:16" ht="18.75" customHeight="1" x14ac:dyDescent="0.35">
      <c r="B4" s="4" t="s">
        <v>252</v>
      </c>
      <c r="C4" s="332"/>
      <c r="D4" s="332"/>
      <c r="E4" s="332"/>
      <c r="F4" s="332"/>
      <c r="G4" s="332"/>
      <c r="H4" s="332"/>
      <c r="I4" s="332"/>
      <c r="J4" s="332"/>
      <c r="K4" s="332"/>
      <c r="L4" s="332"/>
      <c r="M4" s="332"/>
      <c r="N4" s="332"/>
      <c r="O4" s="332"/>
      <c r="P4" s="332"/>
    </row>
    <row r="5" spans="2:16" ht="15" customHeight="1" x14ac:dyDescent="0.2">
      <c r="B5" s="332"/>
      <c r="C5" s="332"/>
      <c r="D5" s="332"/>
      <c r="E5" s="332"/>
      <c r="F5" s="332"/>
      <c r="G5" s="332"/>
      <c r="H5" s="332"/>
      <c r="I5" s="332"/>
      <c r="J5" s="332"/>
      <c r="K5" s="332"/>
      <c r="L5" s="332"/>
      <c r="M5" s="332"/>
      <c r="N5" s="332"/>
      <c r="O5" s="332"/>
      <c r="P5" s="332"/>
    </row>
    <row r="6" spans="2:16" ht="15" customHeight="1" x14ac:dyDescent="0.2">
      <c r="B6" s="332"/>
      <c r="C6" s="332"/>
      <c r="D6" s="332"/>
      <c r="E6" s="332"/>
      <c r="F6" s="332"/>
      <c r="G6" s="332"/>
      <c r="H6" s="332"/>
      <c r="I6" s="332"/>
      <c r="J6" s="332"/>
      <c r="K6" s="332"/>
      <c r="L6" s="332"/>
      <c r="M6" s="332"/>
      <c r="N6" s="332"/>
      <c r="O6" s="332"/>
      <c r="P6" s="332"/>
    </row>
    <row r="7" spans="2:16" ht="15" customHeight="1" x14ac:dyDescent="0.2">
      <c r="B7" s="332"/>
      <c r="C7" s="332"/>
      <c r="D7" s="356" t="s">
        <v>149</v>
      </c>
      <c r="E7" s="356" t="s">
        <v>150</v>
      </c>
      <c r="F7" s="356" t="s">
        <v>151</v>
      </c>
      <c r="G7" s="356" t="s">
        <v>253</v>
      </c>
      <c r="H7" s="356" t="s">
        <v>254</v>
      </c>
      <c r="I7" s="356" t="s">
        <v>255</v>
      </c>
      <c r="J7" s="356" t="s">
        <v>256</v>
      </c>
      <c r="K7" s="332"/>
      <c r="L7" s="332"/>
      <c r="M7" s="332"/>
      <c r="N7" s="332"/>
      <c r="O7" s="332"/>
      <c r="P7" s="332"/>
    </row>
    <row r="8" spans="2:16" ht="15" customHeight="1" x14ac:dyDescent="0.2">
      <c r="B8" s="332"/>
      <c r="C8" s="332" t="s">
        <v>257</v>
      </c>
      <c r="D8" s="706" t="s">
        <v>258</v>
      </c>
      <c r="E8" s="706" t="s">
        <v>259</v>
      </c>
      <c r="F8" s="706" t="s">
        <v>260</v>
      </c>
      <c r="G8" s="706"/>
      <c r="H8" s="706"/>
      <c r="I8" s="706"/>
      <c r="J8" s="706"/>
      <c r="K8" s="332"/>
      <c r="L8" s="332"/>
      <c r="M8" s="332"/>
      <c r="N8" s="332"/>
      <c r="O8" s="332"/>
      <c r="P8" s="332"/>
    </row>
    <row r="9" spans="2:16" ht="52.5" customHeight="1" x14ac:dyDescent="0.2">
      <c r="B9" s="332"/>
      <c r="C9" s="332"/>
      <c r="D9" s="706"/>
      <c r="E9" s="706"/>
      <c r="F9" s="356" t="s">
        <v>261</v>
      </c>
      <c r="G9" s="356" t="s">
        <v>262</v>
      </c>
      <c r="H9" s="356" t="s">
        <v>263</v>
      </c>
      <c r="I9" s="356" t="s">
        <v>264</v>
      </c>
      <c r="J9" s="356" t="s">
        <v>265</v>
      </c>
      <c r="K9" s="332"/>
      <c r="L9" s="332"/>
      <c r="M9" s="332"/>
      <c r="N9" s="332"/>
      <c r="O9" s="332"/>
      <c r="P9" s="332"/>
    </row>
    <row r="10" spans="2:16" ht="30" customHeight="1" x14ac:dyDescent="0.2">
      <c r="B10" s="357"/>
      <c r="C10" s="358" t="s">
        <v>266</v>
      </c>
      <c r="D10" s="359"/>
      <c r="E10" s="360"/>
      <c r="F10" s="360"/>
      <c r="G10" s="360"/>
      <c r="H10" s="360"/>
      <c r="I10" s="360"/>
      <c r="J10" s="360"/>
      <c r="K10" s="332"/>
      <c r="L10" s="332"/>
      <c r="M10" s="332"/>
      <c r="N10" s="332"/>
      <c r="O10" s="332"/>
      <c r="P10" s="332"/>
    </row>
    <row r="11" spans="2:16" ht="22.5" customHeight="1" x14ac:dyDescent="0.2">
      <c r="B11" s="361">
        <v>1</v>
      </c>
      <c r="C11" s="362" t="s">
        <v>267</v>
      </c>
      <c r="D11" s="363">
        <v>360</v>
      </c>
      <c r="E11" s="364">
        <v>397</v>
      </c>
      <c r="F11" s="365">
        <v>397</v>
      </c>
      <c r="G11" s="365"/>
      <c r="H11" s="365"/>
      <c r="I11" s="365"/>
      <c r="J11" s="365"/>
      <c r="K11" s="332"/>
      <c r="L11" s="332"/>
      <c r="M11" s="366"/>
      <c r="N11" s="366"/>
      <c r="O11" s="366"/>
      <c r="P11" s="332"/>
    </row>
    <row r="12" spans="2:16" ht="22.5" customHeight="1" x14ac:dyDescent="0.2">
      <c r="B12" s="361">
        <v>2</v>
      </c>
      <c r="C12" s="367" t="s">
        <v>268</v>
      </c>
      <c r="D12" s="363">
        <v>1534</v>
      </c>
      <c r="E12" s="368">
        <v>1953</v>
      </c>
      <c r="F12" s="369">
        <v>1953</v>
      </c>
      <c r="G12" s="369"/>
      <c r="H12" s="369"/>
      <c r="I12" s="369"/>
      <c r="J12" s="369"/>
      <c r="K12" s="332"/>
      <c r="L12" s="332"/>
      <c r="M12" s="366"/>
      <c r="N12" s="370"/>
      <c r="O12" s="366"/>
      <c r="P12" s="332"/>
    </row>
    <row r="13" spans="2:16" ht="22.5" customHeight="1" x14ac:dyDescent="0.2">
      <c r="B13" s="361">
        <v>3</v>
      </c>
      <c r="C13" s="367" t="s">
        <v>269</v>
      </c>
      <c r="D13" s="363">
        <v>88214</v>
      </c>
      <c r="E13" s="368">
        <v>132779</v>
      </c>
      <c r="F13" s="369">
        <v>132779</v>
      </c>
      <c r="G13" s="369"/>
      <c r="H13" s="369"/>
      <c r="I13" s="369"/>
      <c r="J13" s="369"/>
      <c r="K13" s="332"/>
      <c r="L13" s="332"/>
      <c r="M13" s="366"/>
      <c r="N13" s="370"/>
      <c r="O13" s="366"/>
      <c r="P13" s="332"/>
    </row>
    <row r="14" spans="2:16" ht="22.5" customHeight="1" x14ac:dyDescent="0.2">
      <c r="B14" s="361">
        <v>4</v>
      </c>
      <c r="C14" s="367" t="s">
        <v>270</v>
      </c>
      <c r="D14" s="363">
        <v>714</v>
      </c>
      <c r="E14" s="368" t="s">
        <v>271</v>
      </c>
      <c r="F14" s="369"/>
      <c r="G14" s="369"/>
      <c r="H14" s="369"/>
      <c r="I14" s="369"/>
      <c r="J14" s="369"/>
      <c r="K14" s="332"/>
      <c r="L14" s="332"/>
      <c r="M14" s="366"/>
      <c r="N14" s="370"/>
      <c r="O14" s="366"/>
      <c r="P14" s="332"/>
    </row>
    <row r="15" spans="2:16" ht="22.5" customHeight="1" x14ac:dyDescent="0.2">
      <c r="B15" s="361">
        <v>5</v>
      </c>
      <c r="C15" s="367" t="s">
        <v>272</v>
      </c>
      <c r="D15" s="363">
        <v>18079</v>
      </c>
      <c r="E15" s="368">
        <v>24978</v>
      </c>
      <c r="F15" s="369">
        <v>24766</v>
      </c>
      <c r="G15" s="369"/>
      <c r="H15" s="369"/>
      <c r="I15" s="369">
        <v>78</v>
      </c>
      <c r="J15" s="369">
        <v>134</v>
      </c>
      <c r="K15" s="332"/>
      <c r="L15" s="332"/>
      <c r="M15" s="366"/>
      <c r="N15" s="370"/>
      <c r="O15" s="366"/>
      <c r="P15" s="332"/>
    </row>
    <row r="16" spans="2:16" ht="22.5" customHeight="1" x14ac:dyDescent="0.2">
      <c r="B16" s="361">
        <v>6</v>
      </c>
      <c r="C16" s="367" t="s">
        <v>273</v>
      </c>
      <c r="D16" s="363">
        <v>1777</v>
      </c>
      <c r="E16" s="368">
        <v>5737</v>
      </c>
      <c r="F16" s="369" t="s">
        <v>271</v>
      </c>
      <c r="G16" s="369">
        <v>5737</v>
      </c>
      <c r="H16" s="369"/>
      <c r="I16" s="369"/>
      <c r="J16" s="369"/>
      <c r="K16" s="332"/>
      <c r="L16" s="332"/>
      <c r="M16" s="366"/>
      <c r="N16" s="370"/>
      <c r="O16" s="366"/>
      <c r="P16" s="332"/>
    </row>
    <row r="17" spans="1:16" ht="22.5" customHeight="1" x14ac:dyDescent="0.2">
      <c r="A17" s="332"/>
      <c r="B17" s="361">
        <v>7</v>
      </c>
      <c r="C17" s="367" t="s">
        <v>274</v>
      </c>
      <c r="D17" s="363"/>
      <c r="E17" s="368" t="s">
        <v>271</v>
      </c>
      <c r="F17" s="369" t="s">
        <v>271</v>
      </c>
      <c r="G17" s="369"/>
      <c r="H17" s="369"/>
      <c r="I17" s="369"/>
      <c r="J17" s="369"/>
      <c r="K17" s="332"/>
      <c r="L17" s="332"/>
      <c r="M17" s="366"/>
      <c r="N17" s="370"/>
      <c r="O17" s="366"/>
      <c r="P17" s="332"/>
    </row>
    <row r="18" spans="1:16" ht="22.5" customHeight="1" x14ac:dyDescent="0.2">
      <c r="A18" s="332"/>
      <c r="B18" s="361">
        <v>8</v>
      </c>
      <c r="C18" s="367" t="s">
        <v>275</v>
      </c>
      <c r="D18" s="363">
        <v>4810</v>
      </c>
      <c r="E18" s="368">
        <v>2658</v>
      </c>
      <c r="F18" s="369">
        <v>1614</v>
      </c>
      <c r="G18" s="369"/>
      <c r="H18" s="369"/>
      <c r="I18" s="369"/>
      <c r="J18" s="369">
        <v>1044</v>
      </c>
      <c r="K18" s="332"/>
      <c r="L18" s="332"/>
      <c r="M18" s="366"/>
      <c r="N18" s="370"/>
      <c r="O18" s="366"/>
      <c r="P18" s="332"/>
    </row>
    <row r="19" spans="1:16" ht="22.5" customHeight="1" x14ac:dyDescent="0.2">
      <c r="A19" s="332"/>
      <c r="B19" s="361">
        <v>9</v>
      </c>
      <c r="C19" s="367" t="s">
        <v>276</v>
      </c>
      <c r="D19" s="363">
        <v>975</v>
      </c>
      <c r="E19" s="368">
        <v>1043</v>
      </c>
      <c r="F19" s="369">
        <v>1043</v>
      </c>
      <c r="G19" s="369"/>
      <c r="H19" s="369"/>
      <c r="I19" s="369"/>
      <c r="J19" s="369"/>
      <c r="K19" s="332"/>
      <c r="L19" s="332"/>
      <c r="M19" s="366"/>
      <c r="N19" s="370"/>
      <c r="O19" s="366"/>
      <c r="P19" s="332"/>
    </row>
    <row r="20" spans="1:16" ht="22.5" customHeight="1" x14ac:dyDescent="0.2">
      <c r="A20" s="332"/>
      <c r="B20" s="361">
        <v>10</v>
      </c>
      <c r="C20" s="367" t="s">
        <v>277</v>
      </c>
      <c r="D20" s="363"/>
      <c r="E20" s="368" t="s">
        <v>271</v>
      </c>
      <c r="F20" s="369" t="s">
        <v>271</v>
      </c>
      <c r="G20" s="369"/>
      <c r="H20" s="369"/>
      <c r="I20" s="369"/>
      <c r="J20" s="369"/>
      <c r="K20" s="332"/>
      <c r="L20" s="332"/>
      <c r="M20" s="366"/>
      <c r="N20" s="370"/>
      <c r="O20" s="366"/>
      <c r="P20" s="332"/>
    </row>
    <row r="21" spans="1:16" ht="22.5" customHeight="1" x14ac:dyDescent="0.2">
      <c r="A21" s="332"/>
      <c r="B21" s="361">
        <v>11</v>
      </c>
      <c r="C21" s="367" t="s">
        <v>278</v>
      </c>
      <c r="D21" s="363">
        <v>113</v>
      </c>
      <c r="E21" s="368">
        <v>130</v>
      </c>
      <c r="F21" s="369"/>
      <c r="G21" s="369"/>
      <c r="H21" s="369"/>
      <c r="I21" s="369"/>
      <c r="J21" s="369">
        <v>130</v>
      </c>
      <c r="K21" s="332"/>
      <c r="L21" s="332"/>
      <c r="M21" s="366"/>
      <c r="N21" s="370"/>
      <c r="O21" s="366"/>
      <c r="P21" s="332"/>
    </row>
    <row r="22" spans="1:16" ht="22.5" customHeight="1" x14ac:dyDescent="0.2">
      <c r="A22" s="332"/>
      <c r="B22" s="361">
        <v>12</v>
      </c>
      <c r="C22" s="367" t="s">
        <v>279</v>
      </c>
      <c r="D22" s="363">
        <v>722</v>
      </c>
      <c r="E22" s="368">
        <v>859</v>
      </c>
      <c r="F22" s="369">
        <v>619</v>
      </c>
      <c r="G22" s="369"/>
      <c r="H22" s="369"/>
      <c r="I22" s="369"/>
      <c r="J22" s="369">
        <v>240</v>
      </c>
      <c r="K22" s="332"/>
      <c r="L22" s="332"/>
      <c r="M22" s="366"/>
      <c r="N22" s="370"/>
      <c r="O22" s="366"/>
      <c r="P22" s="332"/>
    </row>
    <row r="23" spans="1:16" ht="22.5" customHeight="1" x14ac:dyDescent="0.2">
      <c r="A23" s="332"/>
      <c r="B23" s="371" t="s">
        <v>1597</v>
      </c>
      <c r="C23" s="372" t="s">
        <v>281</v>
      </c>
      <c r="D23" s="373">
        <f>SUM(D11:D22)</f>
        <v>117298</v>
      </c>
      <c r="E23" s="374">
        <v>170535</v>
      </c>
      <c r="F23" s="375">
        <v>163171</v>
      </c>
      <c r="G23" s="375">
        <v>5737</v>
      </c>
      <c r="H23" s="375"/>
      <c r="I23" s="375">
        <v>78</v>
      </c>
      <c r="J23" s="375">
        <v>1548</v>
      </c>
      <c r="K23" s="332"/>
      <c r="L23" s="332"/>
      <c r="M23" s="366"/>
      <c r="N23" s="370"/>
      <c r="O23" s="366"/>
      <c r="P23" s="332"/>
    </row>
    <row r="24" spans="1:16" ht="30" customHeight="1" x14ac:dyDescent="0.2">
      <c r="A24" s="332"/>
      <c r="B24" s="376"/>
      <c r="C24" s="358" t="s">
        <v>282</v>
      </c>
      <c r="D24" s="360"/>
      <c r="E24" s="360"/>
      <c r="F24" s="360"/>
      <c r="G24" s="360"/>
      <c r="H24" s="360"/>
      <c r="I24" s="360"/>
      <c r="J24" s="360"/>
      <c r="K24" s="332"/>
      <c r="L24" s="332"/>
      <c r="M24" s="366"/>
      <c r="N24" s="366"/>
      <c r="O24" s="366"/>
      <c r="P24" s="332"/>
    </row>
    <row r="25" spans="1:16" ht="22.5" customHeight="1" x14ac:dyDescent="0.2">
      <c r="A25" s="332"/>
      <c r="B25" s="377" t="s">
        <v>283</v>
      </c>
      <c r="C25" s="362" t="s">
        <v>284</v>
      </c>
      <c r="D25" s="363">
        <v>1272</v>
      </c>
      <c r="E25" s="707" t="s">
        <v>285</v>
      </c>
      <c r="F25" s="708"/>
      <c r="G25" s="708"/>
      <c r="H25" s="708"/>
      <c r="I25" s="708"/>
      <c r="J25" s="709"/>
      <c r="K25" s="332"/>
      <c r="L25" s="332"/>
      <c r="M25" s="366"/>
      <c r="N25" s="332"/>
      <c r="O25" s="332"/>
      <c r="P25" s="332"/>
    </row>
    <row r="26" spans="1:16" ht="22.5" customHeight="1" x14ac:dyDescent="0.2">
      <c r="A26" s="332"/>
      <c r="B26" s="376">
        <v>2</v>
      </c>
      <c r="C26" s="367" t="s">
        <v>286</v>
      </c>
      <c r="D26" s="363">
        <v>73158</v>
      </c>
      <c r="E26" s="710"/>
      <c r="F26" s="711"/>
      <c r="G26" s="711"/>
      <c r="H26" s="711"/>
      <c r="I26" s="711"/>
      <c r="J26" s="712"/>
      <c r="K26" s="332"/>
      <c r="L26" s="332"/>
      <c r="M26" s="370"/>
      <c r="N26" s="332"/>
      <c r="O26" s="332"/>
      <c r="P26" s="332"/>
    </row>
    <row r="27" spans="1:16" ht="22.5" customHeight="1" x14ac:dyDescent="0.2">
      <c r="A27" s="332"/>
      <c r="B27" s="376">
        <v>3</v>
      </c>
      <c r="C27" s="362" t="s">
        <v>287</v>
      </c>
      <c r="D27" s="363">
        <v>23167</v>
      </c>
      <c r="E27" s="713"/>
      <c r="F27" s="714"/>
      <c r="G27" s="714"/>
      <c r="H27" s="714"/>
      <c r="I27" s="714"/>
      <c r="J27" s="715"/>
      <c r="K27" s="332"/>
      <c r="L27" s="332"/>
      <c r="M27" s="370"/>
      <c r="N27" s="332"/>
      <c r="O27" s="332"/>
      <c r="P27" s="332"/>
    </row>
    <row r="28" spans="1:16" ht="22.5" customHeight="1" x14ac:dyDescent="0.2">
      <c r="A28" s="332"/>
      <c r="B28" s="376">
        <v>4</v>
      </c>
      <c r="C28" s="362" t="s">
        <v>288</v>
      </c>
      <c r="D28" s="363">
        <v>1356</v>
      </c>
      <c r="E28" s="378">
        <v>1544.174861</v>
      </c>
      <c r="F28" s="378"/>
      <c r="G28" s="378">
        <v>1544.174861</v>
      </c>
      <c r="H28" s="379">
        <v>0</v>
      </c>
      <c r="I28" s="379">
        <v>0</v>
      </c>
      <c r="J28" s="379">
        <v>0</v>
      </c>
      <c r="K28" s="380"/>
      <c r="L28" s="332"/>
      <c r="M28" s="370"/>
      <c r="N28" s="332"/>
      <c r="O28" s="332"/>
      <c r="P28" s="332"/>
    </row>
    <row r="29" spans="1:16" ht="22.5" customHeight="1" x14ac:dyDescent="0.2">
      <c r="A29" s="332"/>
      <c r="B29" s="376">
        <v>5</v>
      </c>
      <c r="C29" s="367" t="s">
        <v>289</v>
      </c>
      <c r="D29" s="363">
        <v>1818</v>
      </c>
      <c r="E29" s="707" t="s">
        <v>285</v>
      </c>
      <c r="F29" s="708"/>
      <c r="G29" s="708"/>
      <c r="H29" s="708"/>
      <c r="I29" s="708"/>
      <c r="J29" s="709"/>
      <c r="K29" s="332"/>
      <c r="L29" s="332"/>
      <c r="M29" s="370"/>
      <c r="N29" s="332"/>
      <c r="O29" s="332"/>
      <c r="P29" s="332"/>
    </row>
    <row r="30" spans="1:16" ht="22.5" customHeight="1" x14ac:dyDescent="0.2">
      <c r="A30" s="332"/>
      <c r="B30" s="376">
        <v>6</v>
      </c>
      <c r="C30" s="367" t="s">
        <v>290</v>
      </c>
      <c r="D30" s="363">
        <v>455</v>
      </c>
      <c r="E30" s="710"/>
      <c r="F30" s="711"/>
      <c r="G30" s="711"/>
      <c r="H30" s="711"/>
      <c r="I30" s="711"/>
      <c r="J30" s="712"/>
      <c r="K30" s="332"/>
      <c r="L30" s="332"/>
      <c r="M30" s="370"/>
      <c r="N30" s="332"/>
      <c r="O30" s="332"/>
      <c r="P30" s="332"/>
    </row>
    <row r="31" spans="1:16" ht="22.5" customHeight="1" x14ac:dyDescent="0.2">
      <c r="A31" s="332"/>
      <c r="B31" s="376">
        <v>7</v>
      </c>
      <c r="C31" s="367" t="s">
        <v>291</v>
      </c>
      <c r="D31" s="363">
        <v>1050</v>
      </c>
      <c r="E31" s="713"/>
      <c r="F31" s="714"/>
      <c r="G31" s="714"/>
      <c r="H31" s="714"/>
      <c r="I31" s="714"/>
      <c r="J31" s="715"/>
      <c r="K31" s="332"/>
      <c r="L31" s="332"/>
      <c r="M31" s="370"/>
      <c r="N31" s="332"/>
      <c r="O31" s="332"/>
      <c r="P31" s="332"/>
    </row>
    <row r="32" spans="1:16" ht="22.5" customHeight="1" x14ac:dyDescent="0.2">
      <c r="A32" s="332"/>
      <c r="B32" s="381">
        <v>8</v>
      </c>
      <c r="C32" s="372" t="s">
        <v>292</v>
      </c>
      <c r="D32" s="373">
        <f>SUM(D25:D31)</f>
        <v>102276</v>
      </c>
      <c r="E32" s="373">
        <f t="shared" ref="E32:G32" si="0">SUM(E25:E31)</f>
        <v>1544.174861</v>
      </c>
      <c r="F32" s="373"/>
      <c r="G32" s="373">
        <f t="shared" si="0"/>
        <v>1544.174861</v>
      </c>
      <c r="H32" s="373"/>
      <c r="I32" s="373"/>
      <c r="J32" s="373"/>
      <c r="K32" s="332"/>
      <c r="L32" s="332"/>
      <c r="M32" s="366"/>
      <c r="N32" s="332"/>
      <c r="O32" s="332"/>
      <c r="P32" s="332"/>
    </row>
    <row r="33" spans="1:16" ht="22.5" customHeight="1" x14ac:dyDescent="0.2">
      <c r="A33" s="332"/>
      <c r="B33" s="332"/>
      <c r="C33" s="332"/>
      <c r="D33" s="332"/>
      <c r="E33" s="332"/>
      <c r="F33" s="332"/>
      <c r="G33" s="332"/>
      <c r="H33" s="332"/>
      <c r="I33" s="332"/>
      <c r="J33" s="332"/>
      <c r="K33" s="332"/>
      <c r="L33" s="332"/>
      <c r="M33" s="366"/>
      <c r="N33" s="332"/>
      <c r="O33" s="332"/>
      <c r="P33" s="332"/>
    </row>
    <row r="34" spans="1:16" x14ac:dyDescent="0.2">
      <c r="A34" s="332"/>
      <c r="B34" s="332"/>
      <c r="C34" s="332"/>
      <c r="D34" s="332"/>
      <c r="E34" s="332"/>
      <c r="F34" s="332"/>
      <c r="G34" s="332"/>
      <c r="H34" s="332"/>
      <c r="I34" s="332"/>
      <c r="J34" s="332"/>
      <c r="K34" s="332"/>
      <c r="L34" s="332"/>
      <c r="M34" s="332"/>
      <c r="N34" s="332"/>
      <c r="O34" s="332"/>
      <c r="P34" s="332"/>
    </row>
    <row r="35" spans="1:16" x14ac:dyDescent="0.2">
      <c r="A35" s="332"/>
      <c r="B35" s="332"/>
      <c r="C35" s="332"/>
      <c r="D35" s="332"/>
      <c r="E35" s="332"/>
      <c r="F35" s="332"/>
      <c r="G35" s="332"/>
      <c r="H35" s="332"/>
      <c r="I35" s="332"/>
      <c r="J35" s="332"/>
      <c r="K35" s="332"/>
      <c r="L35" s="332"/>
      <c r="M35" s="332"/>
      <c r="N35" s="332"/>
      <c r="O35" s="332"/>
      <c r="P35" s="332"/>
    </row>
  </sheetData>
  <sheetProtection algorithmName="SHA-512" hashValue="uzEJ3GXw8hlnvSe5kqT4+IYA2uY77tXjBQ5XlbJd+Oy+pwEcQwqeKObktDAXcTflfpnbFEbCWMI1pniAnde2iQ==" saltValue="jRp5eHmCakYBRRHmECVZUQ==" spinCount="100000" sheet="1" objects="1" scenarios="1"/>
  <mergeCells count="5">
    <mergeCell ref="D8:D9"/>
    <mergeCell ref="E8:E9"/>
    <mergeCell ref="F8:J8"/>
    <mergeCell ref="E25:J27"/>
    <mergeCell ref="E29:J31"/>
  </mergeCells>
  <hyperlinks>
    <hyperlink ref="B2" location="Contents!A1" display="Back to contents page" xr:uid="{E30AFF07-39E9-414A-A9C5-B951D16C8F9E}"/>
  </hyperlinks>
  <pageMargins left="0.7" right="0.7" top="0.75" bottom="0.75" header="0.3" footer="0.3"/>
  <pageSetup paperSize="9" orientation="portrait" horizontalDpi="144" verticalDpi="144" r:id="rId1"/>
  <ignoredErrors>
    <ignoredError sqref="B25 B2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451043-B559-4D59-99D3-316EC56664CC}">
  <sheetPr codeName="Sheet9"/>
  <dimension ref="B1:J31"/>
  <sheetViews>
    <sheetView showGridLines="0" showRowColHeaders="0" zoomScaleNormal="100" workbookViewId="0"/>
  </sheetViews>
  <sheetFormatPr baseColWidth="10" defaultColWidth="9.140625" defaultRowHeight="12.75" x14ac:dyDescent="0.2"/>
  <cols>
    <col min="1" max="1" width="2.85546875" style="333" customWidth="1"/>
    <col min="2" max="2" width="9.140625" style="333"/>
    <col min="3" max="3" width="71.42578125" style="333" customWidth="1"/>
    <col min="4" max="8" width="14.28515625" style="333" customWidth="1"/>
    <col min="9" max="16384" width="9.140625" style="333"/>
  </cols>
  <sheetData>
    <row r="1" spans="2:8" ht="15" customHeight="1" x14ac:dyDescent="0.2">
      <c r="B1" s="332"/>
      <c r="C1" s="332"/>
      <c r="D1" s="332"/>
      <c r="E1" s="332"/>
      <c r="F1" s="332"/>
      <c r="G1" s="332"/>
      <c r="H1" s="332"/>
    </row>
    <row r="2" spans="2:8" ht="15" customHeight="1" x14ac:dyDescent="0.2">
      <c r="B2" s="200" t="s">
        <v>146</v>
      </c>
      <c r="C2" s="332"/>
      <c r="D2" s="332"/>
      <c r="E2" s="332"/>
      <c r="F2" s="332"/>
      <c r="G2" s="332"/>
      <c r="H2" s="332"/>
    </row>
    <row r="3" spans="2:8" ht="15" customHeight="1" x14ac:dyDescent="0.2">
      <c r="B3" s="332"/>
      <c r="C3" s="332"/>
      <c r="D3" s="332"/>
      <c r="E3" s="332"/>
      <c r="F3" s="332"/>
      <c r="G3" s="332"/>
      <c r="H3" s="332"/>
    </row>
    <row r="4" spans="2:8" ht="18.75" customHeight="1" x14ac:dyDescent="0.35">
      <c r="B4" s="4" t="s">
        <v>293</v>
      </c>
      <c r="C4" s="332"/>
      <c r="D4" s="332"/>
      <c r="E4" s="332"/>
      <c r="F4" s="332"/>
      <c r="G4" s="332"/>
      <c r="H4" s="332"/>
    </row>
    <row r="5" spans="2:8" ht="15" customHeight="1" x14ac:dyDescent="0.2">
      <c r="B5" s="332"/>
      <c r="C5" s="332"/>
      <c r="D5" s="332"/>
      <c r="E5" s="332"/>
      <c r="F5" s="332"/>
      <c r="G5" s="332"/>
      <c r="H5" s="332"/>
    </row>
    <row r="6" spans="2:8" ht="15" customHeight="1" x14ac:dyDescent="0.2">
      <c r="B6" s="332"/>
      <c r="C6" s="332"/>
      <c r="D6" s="332"/>
      <c r="E6" s="332"/>
      <c r="F6" s="332"/>
      <c r="G6" s="332"/>
      <c r="H6" s="332"/>
    </row>
    <row r="7" spans="2:8" ht="15" customHeight="1" x14ac:dyDescent="0.2">
      <c r="B7" s="332"/>
      <c r="C7" s="332"/>
      <c r="D7" s="356" t="s">
        <v>149</v>
      </c>
      <c r="E7" s="356" t="s">
        <v>150</v>
      </c>
      <c r="F7" s="356" t="s">
        <v>151</v>
      </c>
      <c r="G7" s="356" t="s">
        <v>253</v>
      </c>
      <c r="H7" s="356" t="s">
        <v>254</v>
      </c>
    </row>
    <row r="8" spans="2:8" ht="15" customHeight="1" x14ac:dyDescent="0.2">
      <c r="B8" s="332"/>
      <c r="C8" s="332"/>
      <c r="D8" s="706" t="s">
        <v>185</v>
      </c>
      <c r="E8" s="706" t="s">
        <v>294</v>
      </c>
      <c r="F8" s="706"/>
      <c r="G8" s="706"/>
      <c r="H8" s="706"/>
    </row>
    <row r="9" spans="2:8" ht="30" customHeight="1" x14ac:dyDescent="0.2">
      <c r="B9" s="332"/>
      <c r="C9" s="332"/>
      <c r="D9" s="706"/>
      <c r="E9" s="356" t="s">
        <v>295</v>
      </c>
      <c r="F9" s="356" t="s">
        <v>296</v>
      </c>
      <c r="G9" s="382" t="s">
        <v>297</v>
      </c>
      <c r="H9" s="356" t="s">
        <v>298</v>
      </c>
    </row>
    <row r="10" spans="2:8" ht="26.25" customHeight="1" x14ac:dyDescent="0.2">
      <c r="B10" s="383">
        <v>1</v>
      </c>
      <c r="C10" s="372" t="s">
        <v>299</v>
      </c>
      <c r="D10" s="384">
        <v>170535</v>
      </c>
      <c r="E10" s="384">
        <v>163171</v>
      </c>
      <c r="F10" s="384"/>
      <c r="G10" s="384">
        <v>5737.2791829999996</v>
      </c>
      <c r="H10" s="384">
        <v>78</v>
      </c>
    </row>
    <row r="11" spans="2:8" ht="26.25" customHeight="1" x14ac:dyDescent="0.2">
      <c r="B11" s="383">
        <v>2</v>
      </c>
      <c r="C11" s="372" t="s">
        <v>300</v>
      </c>
      <c r="D11" s="384">
        <v>1544.174861</v>
      </c>
      <c r="E11" s="384"/>
      <c r="F11" s="384"/>
      <c r="G11" s="384">
        <v>1544.174861</v>
      </c>
      <c r="H11" s="384"/>
    </row>
    <row r="12" spans="2:8" ht="22.5" customHeight="1" x14ac:dyDescent="0.2">
      <c r="B12" s="383">
        <v>3</v>
      </c>
      <c r="C12" s="372" t="s">
        <v>301</v>
      </c>
      <c r="D12" s="384">
        <v>168990</v>
      </c>
      <c r="E12" s="384">
        <v>163427.94271099998</v>
      </c>
      <c r="F12" s="384"/>
      <c r="G12" s="384">
        <v>4193.1043219999992</v>
      </c>
      <c r="H12" s="384">
        <v>78</v>
      </c>
    </row>
    <row r="13" spans="2:8" ht="22.5" customHeight="1" x14ac:dyDescent="0.2">
      <c r="B13" s="383">
        <v>4</v>
      </c>
      <c r="C13" s="372" t="s">
        <v>302</v>
      </c>
      <c r="D13" s="384">
        <v>17372</v>
      </c>
      <c r="E13" s="384">
        <v>17372</v>
      </c>
      <c r="F13" s="384"/>
      <c r="G13" s="384"/>
      <c r="H13" s="385"/>
    </row>
    <row r="14" spans="2:8" ht="24" customHeight="1" x14ac:dyDescent="0.2">
      <c r="B14" s="356">
        <v>5</v>
      </c>
      <c r="C14" s="386" t="s">
        <v>303</v>
      </c>
      <c r="D14" s="378"/>
      <c r="E14" s="378"/>
      <c r="F14" s="378"/>
      <c r="G14" s="378"/>
      <c r="H14" s="387"/>
    </row>
    <row r="15" spans="2:8" ht="22.5" customHeight="1" x14ac:dyDescent="0.2">
      <c r="B15" s="356">
        <v>6</v>
      </c>
      <c r="C15" s="388" t="s">
        <v>304</v>
      </c>
      <c r="D15" s="378">
        <v>3058.7184240000006</v>
      </c>
      <c r="E15" s="378"/>
      <c r="F15" s="378"/>
      <c r="G15" s="378">
        <v>3058.7184240000006</v>
      </c>
      <c r="H15" s="387"/>
    </row>
    <row r="16" spans="2:8" ht="22.5" customHeight="1" x14ac:dyDescent="0.2">
      <c r="B16" s="356">
        <v>7</v>
      </c>
      <c r="C16" s="388" t="s">
        <v>305</v>
      </c>
      <c r="D16" s="378">
        <v>916</v>
      </c>
      <c r="E16" s="378">
        <v>916</v>
      </c>
      <c r="F16" s="378"/>
      <c r="G16" s="378"/>
      <c r="H16" s="387"/>
    </row>
    <row r="17" spans="2:10" ht="22.5" customHeight="1" x14ac:dyDescent="0.2">
      <c r="B17" s="356">
        <v>8</v>
      </c>
      <c r="C17" s="388" t="s">
        <v>306</v>
      </c>
      <c r="D17" s="378">
        <v>-4585.4684200000002</v>
      </c>
      <c r="E17" s="378"/>
      <c r="F17" s="378"/>
      <c r="G17" s="378">
        <v>-4585.4684200000002</v>
      </c>
      <c r="H17" s="387"/>
      <c r="I17" s="332"/>
      <c r="J17" s="332"/>
    </row>
    <row r="18" spans="2:10" ht="22.5" customHeight="1" x14ac:dyDescent="0.2">
      <c r="B18" s="356">
        <v>9</v>
      </c>
      <c r="C18" s="388" t="s">
        <v>307</v>
      </c>
      <c r="D18" s="378">
        <v>-7561.0439880000004</v>
      </c>
      <c r="E18" s="378">
        <v>-7561.0439880000004</v>
      </c>
      <c r="F18" s="378"/>
      <c r="G18" s="378"/>
      <c r="H18" s="387"/>
      <c r="I18" s="332"/>
      <c r="J18" s="332"/>
    </row>
    <row r="19" spans="2:10" ht="22.5" customHeight="1" x14ac:dyDescent="0.2">
      <c r="B19" s="356">
        <v>10</v>
      </c>
      <c r="C19" s="388" t="s">
        <v>308</v>
      </c>
      <c r="D19" s="378"/>
      <c r="E19" s="378"/>
      <c r="F19" s="378"/>
      <c r="G19" s="378"/>
      <c r="H19" s="387"/>
      <c r="I19" s="332"/>
      <c r="J19" s="332"/>
    </row>
    <row r="20" spans="2:10" ht="22.5" customHeight="1" x14ac:dyDescent="0.2">
      <c r="B20" s="356">
        <v>11</v>
      </c>
      <c r="C20" s="388" t="s">
        <v>309</v>
      </c>
      <c r="D20" s="378"/>
      <c r="E20" s="378"/>
      <c r="F20" s="378"/>
      <c r="G20" s="378"/>
      <c r="H20" s="387"/>
      <c r="I20" s="332"/>
      <c r="J20" s="332"/>
    </row>
    <row r="21" spans="2:10" ht="22.5" customHeight="1" x14ac:dyDescent="0.2">
      <c r="B21" s="383">
        <v>12</v>
      </c>
      <c r="C21" s="372" t="s">
        <v>310</v>
      </c>
      <c r="D21" s="384">
        <v>178190</v>
      </c>
      <c r="E21" s="384">
        <v>173897.72235899998</v>
      </c>
      <c r="F21" s="384"/>
      <c r="G21" s="384">
        <v>2666.3543259999997</v>
      </c>
      <c r="H21" s="384">
        <v>78</v>
      </c>
      <c r="I21" s="332"/>
      <c r="J21" s="380"/>
    </row>
    <row r="22" spans="2:10" ht="22.5" customHeight="1" x14ac:dyDescent="0.2">
      <c r="B22" s="332"/>
      <c r="C22" s="332"/>
      <c r="D22" s="332"/>
      <c r="E22" s="332"/>
      <c r="F22" s="332"/>
      <c r="G22" s="332"/>
      <c r="H22" s="332"/>
      <c r="I22" s="332"/>
      <c r="J22" s="332"/>
    </row>
    <row r="25" spans="2:10" x14ac:dyDescent="0.2">
      <c r="B25" s="332"/>
      <c r="C25" s="332"/>
      <c r="D25" s="332"/>
      <c r="E25" s="332"/>
      <c r="F25" s="343"/>
      <c r="G25" s="332"/>
      <c r="H25" s="332"/>
      <c r="I25" s="332"/>
      <c r="J25" s="332"/>
    </row>
    <row r="31" spans="2:10" x14ac:dyDescent="0.2">
      <c r="B31" s="332"/>
      <c r="C31" s="332"/>
      <c r="D31" s="332"/>
      <c r="E31" s="332"/>
      <c r="F31" s="343"/>
      <c r="G31" s="332"/>
      <c r="H31" s="332"/>
      <c r="I31" s="332"/>
      <c r="J31" s="332"/>
    </row>
  </sheetData>
  <sheetProtection algorithmName="SHA-512" hashValue="jph5C8qzFjIizMM7lO+Ihbcsaaf76obBJuU2+TXqFRw0fj1xaJiUvUlwrWCUk0IGSTnHD7jBNAMY/Z2+UdZWBg==" saltValue="4IW2BG5fjEEzv9QEEZVKxA==" spinCount="100000" sheet="1" objects="1" scenarios="1"/>
  <mergeCells count="2">
    <mergeCell ref="D8:D9"/>
    <mergeCell ref="E8:H8"/>
  </mergeCells>
  <hyperlinks>
    <hyperlink ref="B2" location="Contents!A1" display="Back to contents page" xr:uid="{7B2B0FA6-3B5B-44F1-B225-6565C7BF6F18}"/>
  </hyperlinks>
  <pageMargins left="0.7" right="0.7" top="0.75" bottom="0.75" header="0.3" footer="0.3"/>
  <pageSetup paperSize="9" orientation="portrait" horizontalDpi="144" verticalDpi="14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4421481371EFD43917CCEC74D41D9C5" ma:contentTypeVersion="0" ma:contentTypeDescription="Opprett et nytt dokument." ma:contentTypeScope="" ma:versionID="7b4248747d4b4ee601619cf11af2ad7c">
  <xsd:schema xmlns:xsd="http://www.w3.org/2001/XMLSchema" xmlns:xs="http://www.w3.org/2001/XMLSchema" xmlns:p="http://schemas.microsoft.com/office/2006/metadata/properties" targetNamespace="http://schemas.microsoft.com/office/2006/metadata/properties" ma:root="true" ma:fieldsID="3e2500873ed525c1cf306a41cba81ed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A54659-C308-4610-B7B1-C515510B03BF}">
  <ds:schemaRefs>
    <ds:schemaRef ds:uri="http://schemas.microsoft.com/sharepoint/v3/contenttype/forms"/>
  </ds:schemaRefs>
</ds:datastoreItem>
</file>

<file path=customXml/itemProps2.xml><?xml version="1.0" encoding="utf-8"?>
<ds:datastoreItem xmlns:ds="http://schemas.openxmlformats.org/officeDocument/2006/customXml" ds:itemID="{E9966E75-668C-4E3B-9AEF-AE8F78BF4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E6BAACF-CC88-42DF-8074-BED8C2AA1E51}">
  <ds:schemaRefs>
    <ds:schemaRef ds:uri="http://schemas.microsoft.com/office/infopath/2007/PartnerControl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73</vt:i4>
      </vt:variant>
    </vt:vector>
  </HeadingPairs>
  <TitlesOfParts>
    <vt:vector size="73" baseType="lpstr">
      <vt:lpstr>Front</vt:lpstr>
      <vt:lpstr>Contents</vt:lpstr>
      <vt:lpstr>Contents_0</vt:lpstr>
      <vt:lpstr>OV1</vt:lpstr>
      <vt:lpstr>KM1</vt:lpstr>
      <vt:lpstr>INS1</vt:lpstr>
      <vt:lpstr>INS2</vt:lpstr>
      <vt:lpstr>LI1</vt:lpstr>
      <vt:lpstr>LI2</vt:lpstr>
      <vt:lpstr>LI3</vt:lpstr>
      <vt:lpstr>PV1</vt:lpstr>
      <vt:lpstr>CC1</vt:lpstr>
      <vt:lpstr>CC2</vt:lpstr>
      <vt:lpstr>CCA</vt:lpstr>
      <vt:lpstr>CCyB1</vt:lpstr>
      <vt:lpstr>CCyB2</vt:lpstr>
      <vt:lpstr>LR1</vt:lpstr>
      <vt:lpstr>LR2</vt:lpstr>
      <vt:lpstr>LR3</vt:lpstr>
      <vt:lpstr>LIQ1</vt:lpstr>
      <vt:lpstr>LIQ2</vt:lpstr>
      <vt:lpstr>CR1</vt:lpstr>
      <vt:lpstr>CR1-A</vt:lpstr>
      <vt:lpstr>CRB-B</vt:lpstr>
      <vt:lpstr>CQ1</vt:lpstr>
      <vt:lpstr>CR2</vt:lpstr>
      <vt:lpstr>CR2a</vt:lpstr>
      <vt:lpstr>CQ2</vt:lpstr>
      <vt:lpstr>CQ3</vt:lpstr>
      <vt:lpstr>CQ4</vt:lpstr>
      <vt:lpstr>CQ5</vt:lpstr>
      <vt:lpstr>CQ6</vt:lpstr>
      <vt:lpstr>CQ7</vt:lpstr>
      <vt:lpstr>CQ8</vt:lpstr>
      <vt:lpstr>CR3</vt:lpstr>
      <vt:lpstr>CR4</vt:lpstr>
      <vt:lpstr>CR5</vt:lpstr>
      <vt:lpstr>CR6</vt:lpstr>
      <vt:lpstr>CR6-A</vt:lpstr>
      <vt:lpstr>CR7</vt:lpstr>
      <vt:lpstr>CR7-A</vt:lpstr>
      <vt:lpstr>CR8</vt:lpstr>
      <vt:lpstr>CR9</vt:lpstr>
      <vt:lpstr>CR9.1</vt:lpstr>
      <vt:lpstr>CR10</vt:lpstr>
      <vt:lpstr>CCR1</vt:lpstr>
      <vt:lpstr>CCR2</vt:lpstr>
      <vt:lpstr>CCR3</vt:lpstr>
      <vt:lpstr>CCR4</vt:lpstr>
      <vt:lpstr>CCR5-A</vt:lpstr>
      <vt:lpstr>CCR5-B</vt:lpstr>
      <vt:lpstr>CCR6</vt:lpstr>
      <vt:lpstr>CCR7</vt:lpstr>
      <vt:lpstr>CCR8</vt:lpstr>
      <vt:lpstr>SEC1</vt:lpstr>
      <vt:lpstr>SEC2</vt:lpstr>
      <vt:lpstr>SEC3</vt:lpstr>
      <vt:lpstr>SEC4</vt:lpstr>
      <vt:lpstr>SEC5</vt:lpstr>
      <vt:lpstr>MR1</vt:lpstr>
      <vt:lpstr>MR2-A</vt:lpstr>
      <vt:lpstr>MR2-B</vt:lpstr>
      <vt:lpstr>MR3</vt:lpstr>
      <vt:lpstr>MR4</vt:lpstr>
      <vt:lpstr>OR1</vt:lpstr>
      <vt:lpstr>REM1</vt:lpstr>
      <vt:lpstr>REM2</vt:lpstr>
      <vt:lpstr>REM3</vt:lpstr>
      <vt:lpstr>REM4</vt:lpstr>
      <vt:lpstr>REM5</vt:lpstr>
      <vt:lpstr>AE1</vt:lpstr>
      <vt:lpstr>AE2</vt:lpstr>
      <vt:lpstr>AE3</vt:lpstr>
    </vt:vector>
  </TitlesOfParts>
  <Manager/>
  <Company>SB1A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 Daniel Mikkelsen</dc:creator>
  <cp:keywords/>
  <dc:description/>
  <cp:lastModifiedBy>Marius Nilsen</cp:lastModifiedBy>
  <cp:revision/>
  <dcterms:created xsi:type="dcterms:W3CDTF">2021-01-28T09:19:20Z</dcterms:created>
  <dcterms:modified xsi:type="dcterms:W3CDTF">2021-02-25T15:15:06Z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a0f81f-715f-405e-b89d-b0efe031cb6b_Enabled">
    <vt:lpwstr>True</vt:lpwstr>
  </property>
  <property fmtid="{D5CDD505-2E9C-101B-9397-08002B2CF9AE}" pid="3" name="MSIP_Label_e8a0f81f-715f-405e-b89d-b0efe031cb6b_SiteId">
    <vt:lpwstr>2c761b06-a790-48db-a98d-b4035cf6f800</vt:lpwstr>
  </property>
  <property fmtid="{D5CDD505-2E9C-101B-9397-08002B2CF9AE}" pid="4" name="MSIP_Label_e8a0f81f-715f-405e-b89d-b0efe031cb6b_Owner">
    <vt:lpwstr>Johan.Daniel.Mikkelsen@snn.no</vt:lpwstr>
  </property>
  <property fmtid="{D5CDD505-2E9C-101B-9397-08002B2CF9AE}" pid="5" name="MSIP_Label_e8a0f81f-715f-405e-b89d-b0efe031cb6b_SetDate">
    <vt:lpwstr>2021-01-28T10:21:27.4019168Z</vt:lpwstr>
  </property>
  <property fmtid="{D5CDD505-2E9C-101B-9397-08002B2CF9AE}" pid="6" name="MSIP_Label_e8a0f81f-715f-405e-b89d-b0efe031cb6b_Name">
    <vt:lpwstr>Å P E N</vt:lpwstr>
  </property>
  <property fmtid="{D5CDD505-2E9C-101B-9397-08002B2CF9AE}" pid="7" name="MSIP_Label_e8a0f81f-715f-405e-b89d-b0efe031cb6b_Application">
    <vt:lpwstr>Microsoft Azure Information Protection</vt:lpwstr>
  </property>
  <property fmtid="{D5CDD505-2E9C-101B-9397-08002B2CF9AE}" pid="8" name="MSIP_Label_e8a0f81f-715f-405e-b89d-b0efe031cb6b_ActionId">
    <vt:lpwstr>82d58d62-a3d6-453a-adb0-5899b123e64b</vt:lpwstr>
  </property>
  <property fmtid="{D5CDD505-2E9C-101B-9397-08002B2CF9AE}" pid="9" name="MSIP_Label_e8a0f81f-715f-405e-b89d-b0efe031cb6b_Extended_MSFT_Method">
    <vt:lpwstr>Manual</vt:lpwstr>
  </property>
  <property fmtid="{D5CDD505-2E9C-101B-9397-08002B2CF9AE}" pid="10" name="Sensitivity">
    <vt:lpwstr>Å P E N</vt:lpwstr>
  </property>
  <property fmtid="{D5CDD505-2E9C-101B-9397-08002B2CF9AE}" pid="11" name="ContentTypeId">
    <vt:lpwstr>0x010100B4421481371EFD43917CCEC74D41D9C5</vt:lpwstr>
  </property>
</Properties>
</file>