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95AC88CC-946E-4CDF-8CD1-E46BA5853422}" xr6:coauthVersionLast="47" xr6:coauthVersionMax="47" xr10:uidLastSave="{00000000-0000-0000-0000-000000000000}"/>
  <bookViews>
    <workbookView xWindow="465" yWindow="3315" windowWidth="23235" windowHeight="11520" activeTab="2" xr2:uid="{00000000-000D-0000-FFFF-FFFF00000000}"/>
  </bookViews>
  <sheets>
    <sheet name="Annex I" sheetId="7" r:id="rId1"/>
    <sheet name="EU OV1" sheetId="1" r:id="rId2"/>
    <sheet name="EU KM1" sheetId="2" r:id="rId3"/>
  </sheets>
  <definedNames>
    <definedName name="_Toc510626265" localSheetId="0">'Annex I'!#REF!</definedName>
    <definedName name="_Toc510626266" localSheetId="0">'Annex I'!#REF!</definedName>
    <definedName name="_Toc510626267" localSheetId="0">'Annex I'!#REF!</definedName>
    <definedName name="_Toc510626268" localSheetId="0">'Annex I'!#REF!</definedName>
    <definedName name="_Toc510626269" localSheetId="0">'Annex I'!#REF!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37" i="1"/>
  <c r="F40" i="1" l="1"/>
  <c r="F37" i="1"/>
  <c r="F44" i="1" s="1"/>
  <c r="F18" i="1"/>
  <c r="F14" i="1"/>
  <c r="F10" i="1"/>
  <c r="F9" i="1"/>
  <c r="F8" i="1"/>
  <c r="D44" i="1"/>
  <c r="D40" i="1"/>
  <c r="D18" i="1"/>
  <c r="D14" i="1"/>
  <c r="D10" i="1"/>
  <c r="D9" i="1"/>
  <c r="D49" i="2"/>
  <c r="D50" i="2"/>
  <c r="D33" i="2" l="1"/>
  <c r="D10" i="2"/>
  <c r="D9" i="2"/>
  <c r="D8" i="2"/>
  <c r="D51" i="2"/>
  <c r="E51" i="2"/>
  <c r="D47" i="2" l="1"/>
  <c r="E47" i="2"/>
  <c r="D34" i="2" l="1"/>
  <c r="E34" i="2"/>
  <c r="D29" i="2"/>
  <c r="D30" i="2" s="1"/>
  <c r="E31" i="2"/>
  <c r="E29" i="2"/>
  <c r="E30" i="2" s="1"/>
  <c r="D21" i="2"/>
  <c r="D20" i="2"/>
  <c r="D19" i="2"/>
  <c r="E21" i="2"/>
  <c r="E20" i="2"/>
  <c r="E19" i="2"/>
  <c r="E8" i="1" l="1"/>
  <c r="E44" i="1" s="1"/>
  <c r="F51" i="2"/>
  <c r="G51" i="2"/>
  <c r="H51" i="2"/>
  <c r="F47" i="2"/>
  <c r="G47" i="2"/>
  <c r="H47" i="2"/>
  <c r="F34" i="2"/>
  <c r="G34" i="2"/>
  <c r="H34" i="2"/>
  <c r="F29" i="2"/>
  <c r="F30" i="2" s="1"/>
  <c r="G29" i="2"/>
  <c r="H29" i="2"/>
  <c r="H30" i="2" s="1"/>
  <c r="G30" i="2"/>
  <c r="F31" i="2"/>
  <c r="G31" i="2"/>
  <c r="H31" i="2"/>
  <c r="F19" i="2"/>
  <c r="G19" i="2"/>
  <c r="H19" i="2"/>
  <c r="F20" i="2"/>
  <c r="G20" i="2"/>
  <c r="H20" i="2"/>
  <c r="F21" i="2"/>
  <c r="G21" i="2"/>
  <c r="H21" i="2"/>
  <c r="D8" i="1" l="1"/>
  <c r="H16" i="2" l="1"/>
  <c r="H15" i="2"/>
  <c r="H14" i="2"/>
  <c r="E14" i="2" l="1"/>
  <c r="F14" i="2"/>
  <c r="G14" i="2"/>
  <c r="E15" i="2"/>
  <c r="F15" i="2"/>
  <c r="G15" i="2"/>
  <c r="E16" i="2"/>
  <c r="F16" i="2"/>
  <c r="G16" i="2"/>
  <c r="D16" i="2"/>
  <c r="D15" i="2"/>
  <c r="D14" i="2"/>
  <c r="D31" i="2" s="1"/>
</calcChain>
</file>

<file path=xl/sharedStrings.xml><?xml version="1.0" encoding="utf-8"?>
<sst xmlns="http://schemas.openxmlformats.org/spreadsheetml/2006/main" count="119" uniqueCount="103">
  <si>
    <t>Template EU OV1 – Overview of total risk exposure amounts</t>
  </si>
  <si>
    <t>Template EU KM1 - Key metrics template</t>
  </si>
  <si>
    <t>Total risk exposure amounts (TREA)</t>
  </si>
  <si>
    <t>Total own funds requirements (SREP)</t>
  </si>
  <si>
    <t>a</t>
  </si>
  <si>
    <t>b</t>
  </si>
  <si>
    <t>c</t>
  </si>
  <si>
    <t>Credit risk (excluding CCR)</t>
  </si>
  <si>
    <t xml:space="preserve">Of which the standardised approach </t>
  </si>
  <si>
    <t xml:space="preserve">Of which the Foundation IRB (F-IRB) approach </t>
  </si>
  <si>
    <t>Of which slotting approach</t>
  </si>
  <si>
    <t>EU 4a</t>
  </si>
  <si>
    <t>Of which equities under the simple riskweighted approach</t>
  </si>
  <si>
    <t xml:space="preserve">Of which the Advanced IRB (A-IRB) approach </t>
  </si>
  <si>
    <t xml:space="preserve">Counterparty credit risk - CCR </t>
  </si>
  <si>
    <t>Of which internal model method (IMM)</t>
  </si>
  <si>
    <t>EU 8a</t>
  </si>
  <si>
    <t>Of which exposures to a CCP</t>
  </si>
  <si>
    <t>EU 8b</t>
  </si>
  <si>
    <t>Of which credit valuation adjustment - CVA</t>
  </si>
  <si>
    <t>Of which other CCR</t>
  </si>
  <si>
    <t>Not applicable</t>
  </si>
  <si>
    <t xml:space="preserve">Settlement risk </t>
  </si>
  <si>
    <t>Securitisation exposures in the non-trading book (after the cap)</t>
  </si>
  <si>
    <t xml:space="preserve">Of which SEC-IRBA approach </t>
  </si>
  <si>
    <t>Of which SEC-ERBA (including IAA)</t>
  </si>
  <si>
    <t xml:space="preserve">Of which SEC-SA approach </t>
  </si>
  <si>
    <t>EU 19a</t>
  </si>
  <si>
    <t>Of which 1250% / deduction</t>
  </si>
  <si>
    <t>Position, foreign exchange and commodities risks (Market risk)</t>
  </si>
  <si>
    <t xml:space="preserve">Of which IMA </t>
  </si>
  <si>
    <t>EU 22a</t>
  </si>
  <si>
    <t>Large exposures</t>
  </si>
  <si>
    <t xml:space="preserve">Operational risk </t>
  </si>
  <si>
    <t>EU 23a</t>
  </si>
  <si>
    <t xml:space="preserve">Of which basic indicator approach </t>
  </si>
  <si>
    <t>EU 23b</t>
  </si>
  <si>
    <t xml:space="preserve">Of which standardised approach </t>
  </si>
  <si>
    <t>EU 23c</t>
  </si>
  <si>
    <t xml:space="preserve">Of which advanced measurement approach </t>
  </si>
  <si>
    <t>Amounts below the thresholds for deduction (subject
to 250% risk weight)</t>
  </si>
  <si>
    <t>Other Risk exposure amounts</t>
  </si>
  <si>
    <t>Total</t>
  </si>
  <si>
    <t>d</t>
  </si>
  <si>
    <t>e</t>
  </si>
  <si>
    <t>Available own funds (amounts)</t>
  </si>
  <si>
    <t xml:space="preserve">Common Equity Tier 1 (CET1) capital </t>
  </si>
  <si>
    <t xml:space="preserve">Tier 1 capital </t>
  </si>
  <si>
    <t xml:space="preserve">Total capital </t>
  </si>
  <si>
    <t>Risk-weighted exposure amounts</t>
  </si>
  <si>
    <t>Total risk exposure amount</t>
  </si>
  <si>
    <r>
      <t>Capital ratios (as a percentage of risk</t>
    </r>
    <r>
      <rPr>
        <b/>
        <sz val="11"/>
        <rFont val="Calibri"/>
        <family val="2"/>
        <scheme val="minor"/>
      </rPr>
      <t>-weighted</t>
    </r>
    <r>
      <rPr>
        <b/>
        <sz val="11"/>
        <color rgb="FF000000"/>
        <rFont val="Calibri"/>
        <family val="2"/>
        <scheme val="minor"/>
      </rPr>
      <t xml:space="preserve"> exposure amount)</t>
    </r>
  </si>
  <si>
    <r>
      <t>Common Equity Tier</t>
    </r>
    <r>
      <rPr>
        <sz val="11"/>
        <color theme="1"/>
        <rFont val="Calibri"/>
        <family val="2"/>
        <scheme val="minor"/>
      </rPr>
      <t> </t>
    </r>
    <r>
      <rPr>
        <sz val="11"/>
        <color rgb="FF000000"/>
        <rFont val="Calibri"/>
        <family val="2"/>
        <scheme val="minor"/>
      </rPr>
      <t>1 ratio (%)</t>
    </r>
  </si>
  <si>
    <t>Tier 1 ratio (%)</t>
  </si>
  <si>
    <t>Total capital ratio (%)</t>
  </si>
  <si>
    <t>Additional own funds requirements to address risks other than the risk of excessive leverage (as a percentage of risk-weighted exposure amount)</t>
  </si>
  <si>
    <t>EU 7a</t>
  </si>
  <si>
    <r>
      <t>Additional own funds requirements to address risks other than the risk of excessive leverage</t>
    </r>
    <r>
      <rPr>
        <sz val="11"/>
        <rFont val="Calibri"/>
        <family val="2"/>
        <scheme val="minor"/>
      </rPr>
      <t xml:space="preserve"> (%) </t>
    </r>
  </si>
  <si>
    <t>EU 7b</t>
  </si>
  <si>
    <t xml:space="preserve">     of which: to be made up of CET1 capital (percentage points)</t>
  </si>
  <si>
    <t>EU 7c</t>
  </si>
  <si>
    <t xml:space="preserve">     of which: to be made up of Tier 1 capital (percentage points)</t>
  </si>
  <si>
    <t>EU 7d</t>
  </si>
  <si>
    <t>Total SREP own funds requirements (%)</t>
  </si>
  <si>
    <t>Combined buffer and overall capital requirement (as a percentage of risk-weighted exposure amount)</t>
  </si>
  <si>
    <t>Capital conservation buffer (%)</t>
  </si>
  <si>
    <t>Conservation buffer due to macro-prudential or systemic risk identified at the level of a Member State (%)</t>
  </si>
  <si>
    <t>Institution specific countercyclical capital buffer (%)</t>
  </si>
  <si>
    <t>EU 9a</t>
  </si>
  <si>
    <t>Systemic risk buffer (%)</t>
  </si>
  <si>
    <t>Global Systemically Important Institution buffer (%)</t>
  </si>
  <si>
    <t>EU 10a</t>
  </si>
  <si>
    <t>Other Systemically Important Institution buffer (%)</t>
  </si>
  <si>
    <t>Combined buffer requirement (%)</t>
  </si>
  <si>
    <t>EU 11a</t>
  </si>
  <si>
    <t>Overall capital requirements (%)</t>
  </si>
  <si>
    <t>CET1 available after meeting the total SREP own funds requirements (%)</t>
  </si>
  <si>
    <t>Leverage ratio</t>
  </si>
  <si>
    <t>Total exposure measure</t>
  </si>
  <si>
    <t>Leverage ratio (%)</t>
  </si>
  <si>
    <r>
      <t>Additional own funds requirements to address the risk of excessive leverage (as a percentage of total exposure measure)</t>
    </r>
    <r>
      <rPr>
        <b/>
        <sz val="11"/>
        <color theme="9"/>
        <rFont val="Calibri"/>
        <family val="2"/>
        <scheme val="minor"/>
      </rPr>
      <t/>
    </r>
  </si>
  <si>
    <t>EU 14a</t>
  </si>
  <si>
    <t xml:space="preserve">Additional own funds requirements to address the risk of excessive leverage (%) </t>
  </si>
  <si>
    <t>EU 14b</t>
  </si>
  <si>
    <t>EU 14c</t>
  </si>
  <si>
    <t>Total SREP leverage ratio requirements (%)</t>
  </si>
  <si>
    <t>Leverage ratio buffer and overall leverage ratio requirement (as a percentage of total exposure measure)</t>
  </si>
  <si>
    <t>EU 14d</t>
  </si>
  <si>
    <t>Leverage ratio buffer requirement (%)</t>
  </si>
  <si>
    <t>EU 14e</t>
  </si>
  <si>
    <t>Overall leverage ratio requirement (%)</t>
  </si>
  <si>
    <t>Liquidity Coverage Ratio</t>
  </si>
  <si>
    <t>Total high-quality liquid assets (HQLA) (Weighted value -average)</t>
  </si>
  <si>
    <t>EU 16a</t>
  </si>
  <si>
    <t xml:space="preserve">Cash outflows - Total weighted value </t>
  </si>
  <si>
    <t>EU 16b</t>
  </si>
  <si>
    <t xml:space="preserve">Cash inflows - Total weighted value </t>
  </si>
  <si>
    <t>Total net cash outflows (adjusted value)</t>
  </si>
  <si>
    <t>Liquidity coverage ratio (%)</t>
  </si>
  <si>
    <t>Net Stable Funding Ratio</t>
  </si>
  <si>
    <t>Total available stable funding</t>
  </si>
  <si>
    <t>Total required stable funding</t>
  </si>
  <si>
    <t>NSFR ratio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</si>
</sst>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\ %"/>
  </numFmts>
  <fonts count="19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AA322F"/>
      <name val="Calibri"/>
      <family val="2"/>
      <scheme val="minor"/>
    </font>
    <font>
      <b/>
      <sz val="11"/>
      <color rgb="FFAA322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3" borderId="2" applyNumberFormat="0" applyFill="0" applyBorder="0" applyAlignment="0" applyProtection="0">
      <alignment horizontal="left"/>
    </xf>
    <xf numFmtId="0" fontId="2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/>
    <xf numFmtId="3" fontId="2" fillId="4" borderId="1" applyFont="0">
      <alignment horizontal="right" vertical="center"/>
      <protection locked="0"/>
    </xf>
    <xf numFmtId="0" fontId="13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16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vertical="center" wrapText="1" indent="1"/>
    </xf>
    <xf numFmtId="0" fontId="12" fillId="0" borderId="0" xfId="0" applyFont="1"/>
    <xf numFmtId="0" fontId="6" fillId="5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7" fillId="0" borderId="0" xfId="0" applyFont="1"/>
    <xf numFmtId="164" fontId="6" fillId="0" borderId="1" xfId="7" applyNumberFormat="1" applyFont="1" applyBorder="1" applyAlignment="1">
      <alignment vertical="center" wrapText="1"/>
    </xf>
    <xf numFmtId="164" fontId="6" fillId="5" borderId="1" xfId="7" applyNumberFormat="1" applyFont="1" applyFill="1" applyBorder="1" applyAlignment="1">
      <alignment vertical="center" wrapText="1"/>
    </xf>
    <xf numFmtId="164" fontId="7" fillId="0" borderId="1" xfId="7" applyNumberFormat="1" applyFont="1" applyBorder="1" applyAlignment="1">
      <alignment horizontal="center" vertical="center" wrapText="1"/>
    </xf>
    <xf numFmtId="165" fontId="7" fillId="0" borderId="1" xfId="8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17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9" fontId="7" fillId="0" borderId="1" xfId="8" applyFont="1" applyBorder="1" applyAlignment="1">
      <alignment horizontal="center" vertical="center" wrapText="1"/>
    </xf>
    <xf numFmtId="43" fontId="0" fillId="0" borderId="0" xfId="0" applyNumberFormat="1"/>
    <xf numFmtId="10" fontId="0" fillId="0" borderId="0" xfId="0" applyNumberFormat="1"/>
    <xf numFmtId="165" fontId="0" fillId="0" borderId="0" xfId="8" applyNumberFormat="1" applyFont="1"/>
    <xf numFmtId="164" fontId="7" fillId="0" borderId="0" xfId="7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6" applyBorder="1" applyAlignment="1">
      <alignment horizontal="left" vertical="center"/>
    </xf>
    <xf numFmtId="0" fontId="13" fillId="0" borderId="8" xfId="6" applyBorder="1" applyAlignment="1"/>
    <xf numFmtId="0" fontId="13" fillId="0" borderId="9" xfId="6" applyBorder="1" applyAlignment="1"/>
    <xf numFmtId="0" fontId="13" fillId="0" borderId="10" xfId="6" applyBorder="1" applyAlignment="1"/>
    <xf numFmtId="0" fontId="13" fillId="0" borderId="2" xfId="6" applyBorder="1" applyAlignment="1">
      <alignment horizontal="left" vertical="center"/>
    </xf>
    <xf numFmtId="0" fontId="13" fillId="0" borderId="4" xfId="6" applyBorder="1" applyAlignment="1">
      <alignment horizontal="left" vertical="center"/>
    </xf>
    <xf numFmtId="0" fontId="13" fillId="0" borderId="11" xfId="6" applyBorder="1" applyAlignment="1">
      <alignment horizontal="left" vertical="center"/>
    </xf>
    <xf numFmtId="0" fontId="13" fillId="0" borderId="5" xfId="6" applyBorder="1" applyAlignment="1">
      <alignment horizontal="left" vertical="center"/>
    </xf>
    <xf numFmtId="0" fontId="13" fillId="0" borderId="6" xfId="6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7" fillId="6" borderId="7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</cellXfs>
  <cellStyles count="9">
    <cellStyle name="=C:\WINNT35\SYSTEM32\COMMAND.COM" xfId="3" xr:uid="{00000000-0005-0000-0000-000000000000}"/>
    <cellStyle name="Heading 1 2" xfId="1" xr:uid="{00000000-0005-0000-0000-000001000000}"/>
    <cellStyle name="Heading 2 2" xfId="4" xr:uid="{00000000-0005-0000-0000-000002000000}"/>
    <cellStyle name="Hyperkobling" xfId="6" builtinId="8"/>
    <cellStyle name="Komma" xfId="7" builtinId="3"/>
    <cellStyle name="Normal" xfId="0" builtinId="0"/>
    <cellStyle name="Normal 2" xfId="2" xr:uid="{00000000-0005-0000-0000-000005000000}"/>
    <cellStyle name="optionalExposure" xfId="5" xr:uid="{00000000-0005-0000-0000-000006000000}"/>
    <cellStyle name="Pros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2"/>
  <sheetViews>
    <sheetView showGridLines="0" zoomScaleNormal="100" workbookViewId="0">
      <selection activeCell="K23" sqref="K23"/>
    </sheetView>
  </sheetViews>
  <sheetFormatPr baseColWidth="10" defaultColWidth="8.88671875" defaultRowHeight="14.4" x14ac:dyDescent="0.3"/>
  <cols>
    <col min="1" max="1" width="3.33203125" customWidth="1"/>
  </cols>
  <sheetData>
    <row r="3" spans="2:12" x14ac:dyDescent="0.3">
      <c r="B3" s="45" t="s">
        <v>0</v>
      </c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2:12" x14ac:dyDescent="0.3">
      <c r="B4" s="48" t="s">
        <v>1</v>
      </c>
      <c r="C4" s="44"/>
      <c r="D4" s="44"/>
      <c r="E4" s="44"/>
      <c r="F4" s="44"/>
      <c r="G4" s="44"/>
      <c r="H4" s="44"/>
      <c r="I4" s="44"/>
      <c r="J4" s="44"/>
      <c r="K4" s="44"/>
      <c r="L4" s="49"/>
    </row>
    <row r="5" spans="2:12" ht="22.5" customHeight="1" x14ac:dyDescent="0.3">
      <c r="B5" s="48"/>
      <c r="C5" s="44"/>
      <c r="D5" s="44"/>
      <c r="E5" s="44"/>
      <c r="F5" s="44"/>
      <c r="G5" s="44"/>
      <c r="H5" s="44"/>
      <c r="I5" s="44"/>
      <c r="J5" s="44"/>
      <c r="K5" s="44"/>
      <c r="L5" s="49"/>
    </row>
    <row r="6" spans="2:12" x14ac:dyDescent="0.3">
      <c r="B6" s="48"/>
      <c r="C6" s="44"/>
      <c r="D6" s="44"/>
      <c r="E6" s="44"/>
      <c r="F6" s="44"/>
      <c r="G6" s="44"/>
      <c r="H6" s="44"/>
      <c r="I6" s="44"/>
      <c r="J6" s="44"/>
      <c r="K6" s="44"/>
      <c r="L6" s="49"/>
    </row>
    <row r="7" spans="2:12" ht="22.5" customHeight="1" x14ac:dyDescent="0.3">
      <c r="B7" s="50"/>
      <c r="C7" s="51"/>
      <c r="D7" s="51"/>
      <c r="E7" s="51"/>
      <c r="F7" s="51"/>
      <c r="G7" s="51"/>
      <c r="H7" s="51"/>
      <c r="I7" s="51"/>
      <c r="J7" s="51"/>
      <c r="K7" s="51"/>
      <c r="L7" s="52"/>
    </row>
    <row r="8" spans="2:12" ht="22.5" customHeight="1" x14ac:dyDescent="0.3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12" ht="22.5" customHeight="1" x14ac:dyDescent="0.3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2:12" ht="22.5" customHeight="1" x14ac:dyDescent="0.3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2:12" ht="22.5" customHeight="1" x14ac:dyDescent="0.3"/>
    <row r="12" spans="2:12" ht="22.5" customHeight="1" x14ac:dyDescent="0.3"/>
  </sheetData>
  <mergeCells count="8">
    <mergeCell ref="B8:L8"/>
    <mergeCell ref="B9:L9"/>
    <mergeCell ref="B10:L10"/>
    <mergeCell ref="B3:L3"/>
    <mergeCell ref="B4:L4"/>
    <mergeCell ref="B5:L5"/>
    <mergeCell ref="B6:L6"/>
    <mergeCell ref="B7:L7"/>
  </mergeCells>
  <hyperlinks>
    <hyperlink ref="B3:L3" location="'EU OV1'!A1" display="Template EU OV1 – Overview of total risk exposure amounts" xr:uid="{00000000-0004-0000-0000-000000000000}"/>
    <hyperlink ref="B4:L4" location="'EU KM1'!A1" display="Template EU KM1 - Key metrics template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&amp;CEN
Annex I</oddHeader>
    <oddFooter>&amp;C1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showGridLines="0" zoomScaleNormal="100" workbookViewId="0">
      <selection activeCell="D38" sqref="D38"/>
    </sheetView>
  </sheetViews>
  <sheetFormatPr baseColWidth="10" defaultColWidth="9.33203125" defaultRowHeight="14.4" x14ac:dyDescent="0.3"/>
  <cols>
    <col min="1" max="1" width="1" style="20" customWidth="1"/>
    <col min="2" max="2" width="7.6640625" style="20" customWidth="1"/>
    <col min="3" max="3" width="64.44140625" style="20" customWidth="1"/>
    <col min="4" max="4" width="13.6640625" style="20" customWidth="1"/>
    <col min="5" max="5" width="14.33203125" style="20" customWidth="1"/>
    <col min="6" max="6" width="16.5546875" style="20" customWidth="1"/>
    <col min="7" max="7" width="9.33203125" style="20" customWidth="1"/>
    <col min="8" max="16384" width="9.33203125" style="20"/>
  </cols>
  <sheetData>
    <row r="1" spans="1:6" x14ac:dyDescent="0.3">
      <c r="A1" s="19"/>
      <c r="B1" s="19"/>
      <c r="C1" s="19"/>
      <c r="D1" s="19"/>
      <c r="E1" s="19"/>
      <c r="F1" s="19"/>
    </row>
    <row r="2" spans="1:6" x14ac:dyDescent="0.3">
      <c r="A2" s="19"/>
      <c r="B2" s="27" t="s">
        <v>0</v>
      </c>
    </row>
    <row r="3" spans="1:6" x14ac:dyDescent="0.3">
      <c r="A3" s="19"/>
    </row>
    <row r="4" spans="1:6" x14ac:dyDescent="0.3">
      <c r="A4" s="19"/>
    </row>
    <row r="5" spans="1:6" ht="43.2" x14ac:dyDescent="0.3">
      <c r="A5" s="19"/>
      <c r="B5" s="54"/>
      <c r="C5" s="55"/>
      <c r="D5" s="53" t="s">
        <v>2</v>
      </c>
      <c r="E5" s="53"/>
      <c r="F5" s="16" t="s">
        <v>3</v>
      </c>
    </row>
    <row r="6" spans="1:6" x14ac:dyDescent="0.3">
      <c r="A6" s="19"/>
      <c r="B6" s="54"/>
      <c r="C6" s="55"/>
      <c r="D6" s="16" t="s">
        <v>4</v>
      </c>
      <c r="E6" s="16" t="s">
        <v>5</v>
      </c>
      <c r="F6" s="16" t="s">
        <v>6</v>
      </c>
    </row>
    <row r="7" spans="1:6" x14ac:dyDescent="0.3">
      <c r="A7" s="19"/>
      <c r="B7" s="56"/>
      <c r="C7" s="57"/>
      <c r="D7" s="36">
        <v>45838</v>
      </c>
      <c r="E7" s="36">
        <v>45657</v>
      </c>
      <c r="F7" s="36">
        <v>45657</v>
      </c>
    </row>
    <row r="8" spans="1:6" x14ac:dyDescent="0.3">
      <c r="A8" s="19"/>
      <c r="B8" s="16">
        <v>1</v>
      </c>
      <c r="C8" s="17" t="s">
        <v>7</v>
      </c>
      <c r="D8" s="28">
        <f>SUM(D9:D10)</f>
        <v>18841071.182999998</v>
      </c>
      <c r="E8" s="28">
        <f>SUM(E9:E10)</f>
        <v>20712103.764000002</v>
      </c>
      <c r="F8" s="37">
        <f>D8*9.9%</f>
        <v>1865266.047117</v>
      </c>
    </row>
    <row r="9" spans="1:6" x14ac:dyDescent="0.3">
      <c r="A9" s="19"/>
      <c r="B9" s="16">
        <v>2</v>
      </c>
      <c r="C9" s="21" t="s">
        <v>8</v>
      </c>
      <c r="D9" s="28">
        <f>16473857485/1000</f>
        <v>16473857.484999999</v>
      </c>
      <c r="E9" s="28">
        <v>17244640.769000001</v>
      </c>
      <c r="F9" s="37">
        <f>D9*9.9%</f>
        <v>1630911.8910149999</v>
      </c>
    </row>
    <row r="10" spans="1:6" x14ac:dyDescent="0.3">
      <c r="A10" s="19"/>
      <c r="B10" s="16">
        <v>3</v>
      </c>
      <c r="C10" s="21" t="s">
        <v>9</v>
      </c>
      <c r="D10" s="28">
        <f>2367213698/1000</f>
        <v>2367213.6979999999</v>
      </c>
      <c r="E10" s="28">
        <v>3467462.9950000001</v>
      </c>
      <c r="F10" s="37">
        <f>D10*9.9%</f>
        <v>234354.15610200001</v>
      </c>
    </row>
    <row r="11" spans="1:6" x14ac:dyDescent="0.3">
      <c r="A11" s="19"/>
      <c r="B11" s="16">
        <v>4</v>
      </c>
      <c r="C11" s="21" t="s">
        <v>10</v>
      </c>
      <c r="D11" s="28"/>
      <c r="E11" s="28"/>
      <c r="F11" s="17"/>
    </row>
    <row r="12" spans="1:6" x14ac:dyDescent="0.3">
      <c r="A12" s="19"/>
      <c r="B12" s="16" t="s">
        <v>11</v>
      </c>
      <c r="C12" s="21" t="s">
        <v>12</v>
      </c>
      <c r="D12" s="28"/>
      <c r="E12" s="28"/>
      <c r="F12" s="17"/>
    </row>
    <row r="13" spans="1:6" x14ac:dyDescent="0.3">
      <c r="A13" s="19"/>
      <c r="B13" s="16">
        <v>5</v>
      </c>
      <c r="C13" s="21" t="s">
        <v>13</v>
      </c>
      <c r="D13" s="28"/>
      <c r="E13" s="28"/>
      <c r="F13" s="17"/>
    </row>
    <row r="14" spans="1:6" x14ac:dyDescent="0.3">
      <c r="A14" s="19"/>
      <c r="B14" s="16">
        <v>6</v>
      </c>
      <c r="C14" s="17" t="s">
        <v>14</v>
      </c>
      <c r="D14" s="28">
        <f>227996551/1000</f>
        <v>227996.55100000001</v>
      </c>
      <c r="E14" s="28">
        <v>208386.06299999999</v>
      </c>
      <c r="F14" s="37">
        <f>D14*9.9%</f>
        <v>22571.658549000003</v>
      </c>
    </row>
    <row r="15" spans="1:6" x14ac:dyDescent="0.3">
      <c r="A15" s="19"/>
      <c r="B15" s="16">
        <v>7</v>
      </c>
      <c r="C15" s="21" t="s">
        <v>8</v>
      </c>
      <c r="D15" s="28"/>
      <c r="E15" s="28"/>
      <c r="F15" s="17"/>
    </row>
    <row r="16" spans="1:6" x14ac:dyDescent="0.3">
      <c r="A16" s="19"/>
      <c r="B16" s="16">
        <v>8</v>
      </c>
      <c r="C16" s="21" t="s">
        <v>15</v>
      </c>
      <c r="D16" s="28"/>
      <c r="E16" s="28"/>
      <c r="F16" s="17"/>
    </row>
    <row r="17" spans="1:7" x14ac:dyDescent="0.3">
      <c r="A17" s="19"/>
      <c r="B17" s="16" t="s">
        <v>16</v>
      </c>
      <c r="C17" s="21" t="s">
        <v>17</v>
      </c>
      <c r="D17" s="28"/>
      <c r="E17" s="28"/>
      <c r="F17" s="17"/>
      <c r="G17" s="22"/>
    </row>
    <row r="18" spans="1:7" x14ac:dyDescent="0.3">
      <c r="A18" s="19"/>
      <c r="B18" s="16" t="s">
        <v>18</v>
      </c>
      <c r="C18" s="21" t="s">
        <v>19</v>
      </c>
      <c r="D18" s="28">
        <f>227996551/1000</f>
        <v>227996.55100000001</v>
      </c>
      <c r="E18" s="28">
        <v>208386.06299999999</v>
      </c>
      <c r="F18" s="37">
        <f>D18*9.9%</f>
        <v>22571.658549000003</v>
      </c>
    </row>
    <row r="19" spans="1:7" x14ac:dyDescent="0.3">
      <c r="A19" s="19"/>
      <c r="B19" s="16">
        <v>9</v>
      </c>
      <c r="C19" s="21" t="s">
        <v>20</v>
      </c>
      <c r="D19" s="28"/>
      <c r="E19" s="28"/>
      <c r="F19" s="17"/>
    </row>
    <row r="20" spans="1:7" x14ac:dyDescent="0.3">
      <c r="A20" s="19"/>
      <c r="B20" s="16">
        <v>10</v>
      </c>
      <c r="C20" s="17" t="s">
        <v>21</v>
      </c>
      <c r="D20" s="29"/>
      <c r="E20" s="29"/>
      <c r="F20" s="23"/>
    </row>
    <row r="21" spans="1:7" x14ac:dyDescent="0.3">
      <c r="A21" s="19"/>
      <c r="B21" s="16">
        <v>11</v>
      </c>
      <c r="C21" s="17" t="s">
        <v>21</v>
      </c>
      <c r="D21" s="29"/>
      <c r="E21" s="29"/>
      <c r="F21" s="23"/>
    </row>
    <row r="22" spans="1:7" x14ac:dyDescent="0.3">
      <c r="A22" s="19"/>
      <c r="B22" s="16">
        <v>12</v>
      </c>
      <c r="C22" s="17" t="s">
        <v>21</v>
      </c>
      <c r="D22" s="29"/>
      <c r="E22" s="29"/>
      <c r="F22" s="23"/>
    </row>
    <row r="23" spans="1:7" x14ac:dyDescent="0.3">
      <c r="A23" s="19"/>
      <c r="B23" s="16">
        <v>13</v>
      </c>
      <c r="C23" s="17" t="s">
        <v>21</v>
      </c>
      <c r="D23" s="29"/>
      <c r="E23" s="29"/>
      <c r="F23" s="23"/>
    </row>
    <row r="24" spans="1:7" x14ac:dyDescent="0.3">
      <c r="A24" s="19"/>
      <c r="B24" s="16">
        <v>14</v>
      </c>
      <c r="C24" s="17" t="s">
        <v>21</v>
      </c>
      <c r="D24" s="29"/>
      <c r="E24" s="29"/>
      <c r="F24" s="23"/>
    </row>
    <row r="25" spans="1:7" x14ac:dyDescent="0.3">
      <c r="A25" s="19"/>
      <c r="B25" s="16">
        <v>15</v>
      </c>
      <c r="C25" s="17" t="s">
        <v>22</v>
      </c>
      <c r="D25" s="28"/>
      <c r="E25" s="28"/>
      <c r="F25" s="17"/>
    </row>
    <row r="26" spans="1:7" ht="15" customHeight="1" x14ac:dyDescent="0.3">
      <c r="A26" s="19"/>
      <c r="B26" s="16">
        <v>16</v>
      </c>
      <c r="C26" s="17" t="s">
        <v>23</v>
      </c>
      <c r="D26" s="28"/>
      <c r="E26" s="28"/>
      <c r="F26" s="17"/>
    </row>
    <row r="27" spans="1:7" x14ac:dyDescent="0.3">
      <c r="A27" s="19"/>
      <c r="B27" s="16">
        <v>17</v>
      </c>
      <c r="C27" s="21" t="s">
        <v>24</v>
      </c>
      <c r="D27" s="28"/>
      <c r="E27" s="28"/>
      <c r="F27" s="17"/>
    </row>
    <row r="28" spans="1:7" x14ac:dyDescent="0.3">
      <c r="A28" s="19"/>
      <c r="B28" s="16">
        <v>18</v>
      </c>
      <c r="C28" s="21" t="s">
        <v>25</v>
      </c>
      <c r="D28" s="28"/>
      <c r="E28" s="28"/>
      <c r="F28" s="17"/>
    </row>
    <row r="29" spans="1:7" x14ac:dyDescent="0.3">
      <c r="A29" s="19"/>
      <c r="B29" s="16">
        <v>19</v>
      </c>
      <c r="C29" s="21" t="s">
        <v>26</v>
      </c>
      <c r="D29" s="28"/>
      <c r="E29" s="28"/>
      <c r="F29" s="17"/>
    </row>
    <row r="30" spans="1:7" x14ac:dyDescent="0.3">
      <c r="A30" s="19"/>
      <c r="B30" s="16" t="s">
        <v>27</v>
      </c>
      <c r="C30" s="21" t="s">
        <v>28</v>
      </c>
      <c r="D30" s="28"/>
      <c r="E30" s="28"/>
      <c r="F30" s="17"/>
    </row>
    <row r="31" spans="1:7" x14ac:dyDescent="0.3">
      <c r="A31" s="19"/>
      <c r="B31" s="16">
        <v>20</v>
      </c>
      <c r="C31" s="17" t="s">
        <v>29</v>
      </c>
      <c r="D31" s="28"/>
      <c r="E31" s="28"/>
      <c r="F31" s="17"/>
    </row>
    <row r="32" spans="1:7" x14ac:dyDescent="0.3">
      <c r="A32" s="19"/>
      <c r="B32" s="16">
        <v>21</v>
      </c>
      <c r="C32" s="21" t="s">
        <v>8</v>
      </c>
      <c r="D32" s="28"/>
      <c r="E32" s="28"/>
      <c r="F32" s="17"/>
    </row>
    <row r="33" spans="1:6" x14ac:dyDescent="0.3">
      <c r="A33" s="19"/>
      <c r="B33" s="16">
        <v>22</v>
      </c>
      <c r="C33" s="21" t="s">
        <v>30</v>
      </c>
      <c r="D33" s="17"/>
      <c r="E33" s="17"/>
      <c r="F33" s="17"/>
    </row>
    <row r="34" spans="1:6" x14ac:dyDescent="0.3">
      <c r="A34" s="19"/>
      <c r="B34" s="16" t="s">
        <v>31</v>
      </c>
      <c r="C34" s="17" t="s">
        <v>32</v>
      </c>
      <c r="D34" s="28"/>
      <c r="E34" s="28"/>
      <c r="F34" s="28"/>
    </row>
    <row r="35" spans="1:6" x14ac:dyDescent="0.3">
      <c r="A35" s="19"/>
      <c r="B35" s="16">
        <v>23</v>
      </c>
      <c r="C35" s="17" t="s">
        <v>33</v>
      </c>
      <c r="D35" s="23"/>
      <c r="E35" s="23"/>
      <c r="F35" s="23"/>
    </row>
    <row r="36" spans="1:6" x14ac:dyDescent="0.3">
      <c r="A36" s="19"/>
      <c r="B36" s="16" t="s">
        <v>34</v>
      </c>
      <c r="C36" s="17" t="s">
        <v>35</v>
      </c>
      <c r="D36" s="28"/>
      <c r="E36" s="28">
        <v>2412341.6630000002</v>
      </c>
      <c r="F36" s="37"/>
    </row>
    <row r="37" spans="1:6" x14ac:dyDescent="0.3">
      <c r="A37" s="19"/>
      <c r="B37" s="16" t="s">
        <v>36</v>
      </c>
      <c r="C37" s="17" t="s">
        <v>37</v>
      </c>
      <c r="D37" s="28">
        <f>1784437325/1000</f>
        <v>1784437.325</v>
      </c>
      <c r="E37" s="28"/>
      <c r="F37" s="37">
        <f>D37*9.9%</f>
        <v>176659.29517500001</v>
      </c>
    </row>
    <row r="38" spans="1:6" x14ac:dyDescent="0.3">
      <c r="A38" s="19"/>
      <c r="B38" s="16" t="s">
        <v>38</v>
      </c>
      <c r="C38" s="17" t="s">
        <v>39</v>
      </c>
      <c r="D38" s="28"/>
      <c r="E38" s="28"/>
      <c r="F38" s="28"/>
    </row>
    <row r="39" spans="1:6" ht="28.8" x14ac:dyDescent="0.3">
      <c r="A39" s="19"/>
      <c r="B39" s="16">
        <v>24</v>
      </c>
      <c r="C39" s="17" t="s">
        <v>40</v>
      </c>
      <c r="D39" s="28"/>
      <c r="E39" s="28"/>
      <c r="F39" s="28"/>
    </row>
    <row r="40" spans="1:6" x14ac:dyDescent="0.3">
      <c r="A40" s="19"/>
      <c r="B40" s="16">
        <v>25</v>
      </c>
      <c r="C40" s="17" t="s">
        <v>41</v>
      </c>
      <c r="D40" s="28">
        <f>1080504027/1000</f>
        <v>1080504.027</v>
      </c>
      <c r="E40" s="28"/>
      <c r="F40" s="37">
        <f>D40*9.9%</f>
        <v>106969.898673</v>
      </c>
    </row>
    <row r="41" spans="1:6" x14ac:dyDescent="0.3">
      <c r="A41" s="19"/>
      <c r="B41" s="16">
        <v>26</v>
      </c>
      <c r="C41" s="17" t="s">
        <v>21</v>
      </c>
      <c r="D41" s="23"/>
      <c r="E41" s="23"/>
      <c r="F41" s="23"/>
    </row>
    <row r="42" spans="1:6" x14ac:dyDescent="0.3">
      <c r="A42" s="19"/>
      <c r="B42" s="16">
        <v>27</v>
      </c>
      <c r="C42" s="17" t="s">
        <v>21</v>
      </c>
      <c r="D42" s="23"/>
      <c r="E42" s="23"/>
      <c r="F42" s="23"/>
    </row>
    <row r="43" spans="1:6" x14ac:dyDescent="0.3">
      <c r="A43" s="19"/>
      <c r="B43" s="16">
        <v>28</v>
      </c>
      <c r="C43" s="17" t="s">
        <v>21</v>
      </c>
      <c r="D43" s="23"/>
      <c r="E43" s="23"/>
      <c r="F43" s="23"/>
    </row>
    <row r="44" spans="1:6" x14ac:dyDescent="0.3">
      <c r="A44" s="19"/>
      <c r="B44" s="24">
        <v>29</v>
      </c>
      <c r="C44" s="25" t="s">
        <v>42</v>
      </c>
      <c r="D44" s="35">
        <f>D8+D14+D37+D40</f>
        <v>21934009.085999995</v>
      </c>
      <c r="E44" s="35">
        <f>E8+E14+E36+E40</f>
        <v>23332831.490000002</v>
      </c>
      <c r="F44" s="35">
        <f>F8+F14+F37+F40</f>
        <v>2171466.8995139999</v>
      </c>
    </row>
  </sheetData>
  <mergeCells count="2">
    <mergeCell ref="D5:E5"/>
    <mergeCell ref="B5:C7"/>
  </mergeCells>
  <pageMargins left="0.7" right="0.7" top="0.75" bottom="0.75" header="0.3" footer="0.3"/>
  <pageSetup paperSize="9" scale="71" orientation="landscape" r:id="rId1"/>
  <headerFooter>
    <oddHeader>&amp;CEN
Annex I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4"/>
  <sheetViews>
    <sheetView showGridLines="0" tabSelected="1" zoomScale="120" zoomScaleNormal="120" zoomScalePageLayoutView="80" workbookViewId="0">
      <selection activeCell="D6" sqref="D6"/>
    </sheetView>
  </sheetViews>
  <sheetFormatPr baseColWidth="10" defaultColWidth="8.88671875" defaultRowHeight="14.4" x14ac:dyDescent="0.3"/>
  <cols>
    <col min="1" max="1" width="4.44140625" customWidth="1"/>
    <col min="2" max="2" width="8.44140625" customWidth="1"/>
    <col min="3" max="3" width="60.109375" customWidth="1"/>
    <col min="4" max="4" width="14.6640625" bestFit="1" customWidth="1"/>
    <col min="5" max="8" width="12" bestFit="1" customWidth="1"/>
    <col min="9" max="9" width="11.33203125" bestFit="1" customWidth="1"/>
    <col min="10" max="10" width="13.33203125" bestFit="1" customWidth="1"/>
  </cols>
  <sheetData>
    <row r="1" spans="1:10" x14ac:dyDescent="0.3">
      <c r="A1" s="1"/>
    </row>
    <row r="2" spans="1:10" x14ac:dyDescent="0.3">
      <c r="A2" s="1"/>
      <c r="B2" s="2" t="s">
        <v>1</v>
      </c>
    </row>
    <row r="3" spans="1:10" x14ac:dyDescent="0.3">
      <c r="A3" s="1"/>
      <c r="B3" s="2"/>
    </row>
    <row r="4" spans="1:10" x14ac:dyDescent="0.3">
      <c r="A4" s="1"/>
    </row>
    <row r="5" spans="1:10" x14ac:dyDescent="0.3">
      <c r="A5" s="1"/>
      <c r="B5" s="10"/>
      <c r="C5" s="11"/>
      <c r="D5" s="5" t="s">
        <v>4</v>
      </c>
      <c r="E5" s="5" t="s">
        <v>5</v>
      </c>
      <c r="F5" s="5" t="s">
        <v>6</v>
      </c>
      <c r="G5" s="5" t="s">
        <v>43</v>
      </c>
      <c r="H5" s="5" t="s">
        <v>44</v>
      </c>
    </row>
    <row r="6" spans="1:10" x14ac:dyDescent="0.3">
      <c r="A6" s="1"/>
      <c r="B6" s="12"/>
      <c r="C6" s="13"/>
      <c r="D6" s="34">
        <v>45838</v>
      </c>
      <c r="E6" s="34">
        <v>45747</v>
      </c>
      <c r="F6" s="34">
        <v>45657</v>
      </c>
      <c r="G6" s="34">
        <v>45565</v>
      </c>
      <c r="H6" s="34">
        <v>45473</v>
      </c>
    </row>
    <row r="7" spans="1:10" x14ac:dyDescent="0.3">
      <c r="A7" s="1"/>
      <c r="B7" s="6"/>
      <c r="C7" s="60" t="s">
        <v>45</v>
      </c>
      <c r="D7" s="61"/>
      <c r="E7" s="61"/>
      <c r="F7" s="61"/>
      <c r="G7" s="61"/>
      <c r="H7" s="61"/>
    </row>
    <row r="8" spans="1:10" x14ac:dyDescent="0.3">
      <c r="A8" s="1"/>
      <c r="B8" s="3">
        <v>1</v>
      </c>
      <c r="C8" s="7" t="s">
        <v>46</v>
      </c>
      <c r="D8" s="30">
        <f>4300866366/1000</f>
        <v>4300866.3660000004</v>
      </c>
      <c r="E8" s="30">
        <v>4118611.8390000002</v>
      </c>
      <c r="F8" s="30">
        <v>4061313.2450000001</v>
      </c>
      <c r="G8" s="30">
        <v>4165189.38</v>
      </c>
      <c r="H8" s="30">
        <v>4013413.6009999998</v>
      </c>
    </row>
    <row r="9" spans="1:10" x14ac:dyDescent="0.3">
      <c r="A9" s="1"/>
      <c r="B9" s="3">
        <v>2</v>
      </c>
      <c r="C9" s="7" t="s">
        <v>47</v>
      </c>
      <c r="D9" s="30">
        <f>4671167757/1000</f>
        <v>4671167.7570000002</v>
      </c>
      <c r="E9" s="30">
        <v>4487776.4050000003</v>
      </c>
      <c r="F9" s="30">
        <v>4430607.9249999998</v>
      </c>
      <c r="G9" s="30">
        <v>4366878.2690000003</v>
      </c>
      <c r="H9" s="30">
        <v>4215139.7120000003</v>
      </c>
    </row>
    <row r="10" spans="1:10" x14ac:dyDescent="0.3">
      <c r="A10" s="1"/>
      <c r="B10" s="3">
        <v>3</v>
      </c>
      <c r="C10" s="7" t="s">
        <v>48</v>
      </c>
      <c r="D10" s="30">
        <f>5220567630/1000</f>
        <v>5220567.63</v>
      </c>
      <c r="E10" s="30">
        <v>5035392.1610000003</v>
      </c>
      <c r="F10" s="30">
        <v>4978213.21</v>
      </c>
      <c r="G10" s="30">
        <v>4922893.7410000004</v>
      </c>
      <c r="H10" s="30">
        <v>4765805.2249999996</v>
      </c>
      <c r="J10" s="39"/>
    </row>
    <row r="11" spans="1:10" x14ac:dyDescent="0.3">
      <c r="A11" s="1"/>
      <c r="B11" s="8"/>
      <c r="C11" s="58" t="s">
        <v>49</v>
      </c>
      <c r="D11" s="59"/>
      <c r="E11" s="59"/>
      <c r="F11" s="59"/>
      <c r="G11" s="59"/>
      <c r="H11" s="59"/>
    </row>
    <row r="12" spans="1:10" x14ac:dyDescent="0.3">
      <c r="A12" s="1"/>
      <c r="B12" s="3">
        <v>4</v>
      </c>
      <c r="C12" s="7" t="s">
        <v>50</v>
      </c>
      <c r="D12" s="30">
        <f>21934009086/1000</f>
        <v>21934009.085999999</v>
      </c>
      <c r="E12" s="30">
        <v>24206947.883000001</v>
      </c>
      <c r="F12" s="30">
        <v>23332831.489999998</v>
      </c>
      <c r="G12" s="30">
        <v>22878882.355</v>
      </c>
      <c r="H12" s="30">
        <v>22720277.727000002</v>
      </c>
      <c r="J12" s="39"/>
    </row>
    <row r="13" spans="1:10" ht="15" customHeight="1" x14ac:dyDescent="0.3">
      <c r="A13" s="1"/>
      <c r="B13" s="8"/>
      <c r="C13" s="62" t="s">
        <v>51</v>
      </c>
      <c r="D13" s="63"/>
      <c r="E13" s="63"/>
      <c r="F13" s="63"/>
      <c r="G13" s="63"/>
      <c r="H13" s="63"/>
    </row>
    <row r="14" spans="1:10" x14ac:dyDescent="0.3">
      <c r="A14" s="1"/>
      <c r="B14" s="3">
        <v>5</v>
      </c>
      <c r="C14" s="7" t="s">
        <v>52</v>
      </c>
      <c r="D14" s="31">
        <f>D8/D12</f>
        <v>0.19608209101842444</v>
      </c>
      <c r="E14" s="31">
        <f t="shared" ref="E14:G14" si="0">E8/E12</f>
        <v>0.17014172372769099</v>
      </c>
      <c r="F14" s="31">
        <f t="shared" si="0"/>
        <v>0.17406002553700353</v>
      </c>
      <c r="G14" s="31">
        <f t="shared" si="0"/>
        <v>0.18205388337467152</v>
      </c>
      <c r="H14" s="31">
        <f>H8/H12</f>
        <v>0.17664456611067725</v>
      </c>
    </row>
    <row r="15" spans="1:10" x14ac:dyDescent="0.3">
      <c r="A15" s="1"/>
      <c r="B15" s="3">
        <v>6</v>
      </c>
      <c r="C15" s="7" t="s">
        <v>53</v>
      </c>
      <c r="D15" s="31">
        <f>D9/D12</f>
        <v>0.21296461302104161</v>
      </c>
      <c r="E15" s="31">
        <f t="shared" ref="E15:G15" si="1">E9/E12</f>
        <v>0.18539207944309516</v>
      </c>
      <c r="F15" s="31">
        <f t="shared" si="1"/>
        <v>0.18988728079996947</v>
      </c>
      <c r="G15" s="31">
        <f t="shared" si="1"/>
        <v>0.19086938781542592</v>
      </c>
      <c r="H15" s="31">
        <f>H9/H12</f>
        <v>0.1855232476753958</v>
      </c>
    </row>
    <row r="16" spans="1:10" x14ac:dyDescent="0.3">
      <c r="A16" s="1"/>
      <c r="B16" s="3">
        <v>7</v>
      </c>
      <c r="C16" s="7" t="s">
        <v>54</v>
      </c>
      <c r="D16" s="31">
        <f>D10/D12</f>
        <v>0.23801246774043577</v>
      </c>
      <c r="E16" s="31">
        <f t="shared" ref="E16:G16" si="2">E10/E12</f>
        <v>0.2080143347826284</v>
      </c>
      <c r="F16" s="31">
        <f t="shared" si="2"/>
        <v>0.21335658349624503</v>
      </c>
      <c r="G16" s="31">
        <f t="shared" si="2"/>
        <v>0.21517195047441381</v>
      </c>
      <c r="H16" s="31">
        <f>H10/H12</f>
        <v>0.20975998983218763</v>
      </c>
    </row>
    <row r="17" spans="1:14" ht="28.95" customHeight="1" x14ac:dyDescent="0.3">
      <c r="A17" s="1"/>
      <c r="B17" s="8"/>
      <c r="C17" s="64" t="s">
        <v>55</v>
      </c>
      <c r="D17" s="65"/>
      <c r="E17" s="65"/>
      <c r="F17" s="65"/>
      <c r="G17" s="65"/>
      <c r="H17" s="65"/>
    </row>
    <row r="18" spans="1:14" ht="28.8" x14ac:dyDescent="0.3">
      <c r="A18" s="1"/>
      <c r="B18" s="3" t="s">
        <v>56</v>
      </c>
      <c r="C18" s="17" t="s">
        <v>57</v>
      </c>
      <c r="D18" s="33">
        <v>1.9E-2</v>
      </c>
      <c r="E18" s="33">
        <v>1.9E-2</v>
      </c>
      <c r="F18" s="33">
        <v>1.7000000000000001E-2</v>
      </c>
      <c r="G18" s="33">
        <v>1.7000000000000001E-2</v>
      </c>
      <c r="H18" s="33">
        <v>1.7000000000000001E-2</v>
      </c>
    </row>
    <row r="19" spans="1:14" x14ac:dyDescent="0.3">
      <c r="A19" s="1"/>
      <c r="B19" s="3" t="s">
        <v>58</v>
      </c>
      <c r="C19" s="17" t="s">
        <v>59</v>
      </c>
      <c r="D19" s="33">
        <f t="shared" ref="D19" si="3">D18*56.25%</f>
        <v>1.0687499999999999E-2</v>
      </c>
      <c r="E19" s="33">
        <f t="shared" ref="E19:H19" si="4">E18*56.25%</f>
        <v>1.0687499999999999E-2</v>
      </c>
      <c r="F19" s="33">
        <f t="shared" si="4"/>
        <v>9.5625000000000016E-3</v>
      </c>
      <c r="G19" s="33">
        <f t="shared" si="4"/>
        <v>9.5625000000000016E-3</v>
      </c>
      <c r="H19" s="33">
        <f t="shared" si="4"/>
        <v>9.5625000000000016E-3</v>
      </c>
    </row>
    <row r="20" spans="1:14" x14ac:dyDescent="0.3">
      <c r="A20" s="1"/>
      <c r="B20" s="3" t="s">
        <v>60</v>
      </c>
      <c r="C20" s="17" t="s">
        <v>61</v>
      </c>
      <c r="D20" s="33">
        <f t="shared" ref="D20" si="5">D18*75%</f>
        <v>1.4249999999999999E-2</v>
      </c>
      <c r="E20" s="33">
        <f t="shared" ref="E20:H20" si="6">E18*75%</f>
        <v>1.4249999999999999E-2</v>
      </c>
      <c r="F20" s="33">
        <f t="shared" si="6"/>
        <v>1.2750000000000001E-2</v>
      </c>
      <c r="G20" s="33">
        <f t="shared" si="6"/>
        <v>1.2750000000000001E-2</v>
      </c>
      <c r="H20" s="33">
        <f t="shared" si="6"/>
        <v>1.2750000000000001E-2</v>
      </c>
    </row>
    <row r="21" spans="1:14" x14ac:dyDescent="0.3">
      <c r="A21" s="1"/>
      <c r="B21" s="3" t="s">
        <v>62</v>
      </c>
      <c r="C21" s="17" t="s">
        <v>63</v>
      </c>
      <c r="D21" s="33">
        <f>0.08+D18</f>
        <v>9.9000000000000005E-2</v>
      </c>
      <c r="E21" s="33">
        <f>0.08+E18</f>
        <v>9.9000000000000005E-2</v>
      </c>
      <c r="F21" s="33">
        <f t="shared" ref="F21:H21" si="7">8%+1.7%</f>
        <v>9.7000000000000003E-2</v>
      </c>
      <c r="G21" s="33">
        <f t="shared" si="7"/>
        <v>9.7000000000000003E-2</v>
      </c>
      <c r="H21" s="33">
        <f t="shared" si="7"/>
        <v>9.7000000000000003E-2</v>
      </c>
    </row>
    <row r="22" spans="1:14" ht="15.75" customHeight="1" x14ac:dyDescent="0.3">
      <c r="A22" s="1"/>
      <c r="B22" s="8"/>
      <c r="C22" s="64" t="s">
        <v>64</v>
      </c>
      <c r="D22" s="65"/>
      <c r="E22" s="65"/>
      <c r="F22" s="65"/>
      <c r="G22" s="65"/>
      <c r="H22" s="65"/>
    </row>
    <row r="23" spans="1:14" x14ac:dyDescent="0.3">
      <c r="A23" s="1"/>
      <c r="B23" s="3">
        <v>8</v>
      </c>
      <c r="C23" s="7" t="s">
        <v>65</v>
      </c>
      <c r="D23" s="31">
        <v>2.5000000000000001E-2</v>
      </c>
      <c r="E23" s="31">
        <v>2.5000000000000001E-2</v>
      </c>
      <c r="F23" s="31">
        <v>2.5000000000000001E-2</v>
      </c>
      <c r="G23" s="31">
        <v>2.5000000000000001E-2</v>
      </c>
      <c r="H23" s="31">
        <v>2.5000000000000001E-2</v>
      </c>
    </row>
    <row r="24" spans="1:14" ht="28.8" x14ac:dyDescent="0.3">
      <c r="A24" s="1"/>
      <c r="B24" s="3" t="s">
        <v>16</v>
      </c>
      <c r="C24" s="7" t="s">
        <v>66</v>
      </c>
      <c r="D24" s="31"/>
      <c r="E24" s="31"/>
      <c r="F24" s="31"/>
      <c r="G24" s="31"/>
      <c r="H24" s="31"/>
      <c r="I24" s="40"/>
    </row>
    <row r="25" spans="1:14" x14ac:dyDescent="0.3">
      <c r="A25" s="1"/>
      <c r="B25" s="3">
        <v>9</v>
      </c>
      <c r="C25" s="7" t="s">
        <v>67</v>
      </c>
      <c r="D25" s="31">
        <v>2.5000000000000001E-2</v>
      </c>
      <c r="E25" s="31">
        <v>2.5000000000000001E-2</v>
      </c>
      <c r="F25" s="31">
        <v>2.5000000000000001E-2</v>
      </c>
      <c r="G25" s="31">
        <v>2.5000000000000001E-2</v>
      </c>
      <c r="H25" s="31">
        <v>2.5000000000000001E-2</v>
      </c>
    </row>
    <row r="26" spans="1:14" x14ac:dyDescent="0.3">
      <c r="A26" s="1"/>
      <c r="B26" s="3" t="s">
        <v>68</v>
      </c>
      <c r="C26" s="7" t="s">
        <v>69</v>
      </c>
      <c r="D26" s="31">
        <v>4.4999999999999998E-2</v>
      </c>
      <c r="E26" s="31">
        <v>4.4999999999999998E-2</v>
      </c>
      <c r="F26" s="31">
        <v>4.4999999999999998E-2</v>
      </c>
      <c r="G26" s="31">
        <v>4.4999999999999998E-2</v>
      </c>
      <c r="H26" s="31">
        <v>4.4999999999999998E-2</v>
      </c>
    </row>
    <row r="27" spans="1:14" x14ac:dyDescent="0.3">
      <c r="A27" s="1"/>
      <c r="B27" s="3">
        <v>10</v>
      </c>
      <c r="C27" s="7" t="s">
        <v>70</v>
      </c>
      <c r="D27" s="31"/>
      <c r="E27" s="31"/>
      <c r="F27" s="31"/>
      <c r="G27" s="31"/>
      <c r="H27" s="31"/>
    </row>
    <row r="28" spans="1:14" x14ac:dyDescent="0.3">
      <c r="A28" s="1"/>
      <c r="B28" s="3" t="s">
        <v>71</v>
      </c>
      <c r="C28" s="17" t="s">
        <v>72</v>
      </c>
      <c r="D28" s="31"/>
      <c r="E28" s="31"/>
      <c r="F28" s="31"/>
      <c r="G28" s="31"/>
      <c r="H28" s="31"/>
    </row>
    <row r="29" spans="1:14" x14ac:dyDescent="0.3">
      <c r="A29" s="1"/>
      <c r="B29" s="3">
        <v>11</v>
      </c>
      <c r="C29" s="7" t="s">
        <v>73</v>
      </c>
      <c r="D29" s="31">
        <f t="shared" ref="D29" si="8">D23+D25+D26</f>
        <v>9.5000000000000001E-2</v>
      </c>
      <c r="E29" s="31">
        <f t="shared" ref="E29" si="9">E23+E25+E26</f>
        <v>9.5000000000000001E-2</v>
      </c>
      <c r="F29" s="31">
        <f t="shared" ref="F29:H29" si="10">F23+F25+F26</f>
        <v>9.5000000000000001E-2</v>
      </c>
      <c r="G29" s="31">
        <f t="shared" si="10"/>
        <v>9.5000000000000001E-2</v>
      </c>
      <c r="H29" s="31">
        <f t="shared" si="10"/>
        <v>9.5000000000000001E-2</v>
      </c>
    </row>
    <row r="30" spans="1:14" x14ac:dyDescent="0.3">
      <c r="A30" s="1"/>
      <c r="B30" s="3" t="s">
        <v>74</v>
      </c>
      <c r="C30" s="7" t="s">
        <v>75</v>
      </c>
      <c r="D30" s="31">
        <f t="shared" ref="D30" si="11">D29+D21</f>
        <v>0.19400000000000001</v>
      </c>
      <c r="E30" s="31">
        <f t="shared" ref="E30" si="12">E29+E21</f>
        <v>0.19400000000000001</v>
      </c>
      <c r="F30" s="31">
        <f t="shared" ref="F30:H30" si="13">F29+F21</f>
        <v>0.192</v>
      </c>
      <c r="G30" s="31">
        <f t="shared" si="13"/>
        <v>0.192</v>
      </c>
      <c r="H30" s="31">
        <f t="shared" si="13"/>
        <v>0.192</v>
      </c>
    </row>
    <row r="31" spans="1:14" ht="14.7" customHeight="1" x14ac:dyDescent="0.3">
      <c r="A31" s="1"/>
      <c r="B31" s="3">
        <v>12</v>
      </c>
      <c r="C31" s="7" t="s">
        <v>76</v>
      </c>
      <c r="D31" s="31">
        <f>D14-D21</f>
        <v>9.7082091018424438E-2</v>
      </c>
      <c r="E31" s="31">
        <f>E14-E21</f>
        <v>7.1141723727690981E-2</v>
      </c>
      <c r="F31" s="31">
        <f>F14-F21</f>
        <v>7.7060025537003529E-2</v>
      </c>
      <c r="G31" s="31">
        <f>G14-G21</f>
        <v>8.5053883374671513E-2</v>
      </c>
      <c r="H31" s="31">
        <f t="shared" ref="H31" si="14">H14-H21</f>
        <v>7.9644566110677245E-2</v>
      </c>
      <c r="J31" s="41"/>
      <c r="K31" s="41"/>
      <c r="L31" s="41"/>
      <c r="M31" s="41"/>
      <c r="N31" s="41"/>
    </row>
    <row r="32" spans="1:14" x14ac:dyDescent="0.3">
      <c r="A32" s="1"/>
      <c r="B32" s="8"/>
      <c r="C32" s="58" t="s">
        <v>77</v>
      </c>
      <c r="D32" s="59"/>
      <c r="E32" s="59"/>
      <c r="F32" s="59"/>
      <c r="G32" s="59"/>
      <c r="H32" s="59"/>
    </row>
    <row r="33" spans="1:10" x14ac:dyDescent="0.3">
      <c r="A33" s="1"/>
      <c r="B33" s="3">
        <v>13</v>
      </c>
      <c r="C33" s="9" t="s">
        <v>78</v>
      </c>
      <c r="D33" s="30">
        <f>53297534741/1000</f>
        <v>53297534.740999997</v>
      </c>
      <c r="E33" s="30">
        <v>50564282.895999998</v>
      </c>
      <c r="F33" s="30">
        <v>48954069.233999997</v>
      </c>
      <c r="G33" s="30">
        <v>48965175.336000003</v>
      </c>
      <c r="H33" s="30">
        <v>48698887.799999997</v>
      </c>
    </row>
    <row r="34" spans="1:10" x14ac:dyDescent="0.3">
      <c r="A34" s="1"/>
      <c r="B34" s="16">
        <v>14</v>
      </c>
      <c r="C34" s="18" t="s">
        <v>79</v>
      </c>
      <c r="D34" s="31">
        <f t="shared" ref="D34:H34" si="15">D9/D33</f>
        <v>8.7643223644387966E-2</v>
      </c>
      <c r="E34" s="31">
        <f t="shared" si="15"/>
        <v>8.875388214701678E-2</v>
      </c>
      <c r="F34" s="31">
        <f t="shared" si="15"/>
        <v>9.0505406278316408E-2</v>
      </c>
      <c r="G34" s="31">
        <f t="shared" si="15"/>
        <v>8.9183347941356184E-2</v>
      </c>
      <c r="H34" s="31">
        <f t="shared" si="15"/>
        <v>8.6555153565539958E-2</v>
      </c>
    </row>
    <row r="35" spans="1:10" x14ac:dyDescent="0.3">
      <c r="B35" s="8"/>
      <c r="C35" s="64" t="s">
        <v>80</v>
      </c>
      <c r="D35" s="65"/>
      <c r="E35" s="65"/>
      <c r="F35" s="65"/>
      <c r="G35" s="65"/>
      <c r="H35" s="65"/>
    </row>
    <row r="36" spans="1:10" s="14" customFormat="1" ht="28.8" x14ac:dyDescent="0.3">
      <c r="B36" s="16" t="s">
        <v>81</v>
      </c>
      <c r="C36" s="17" t="s">
        <v>82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</row>
    <row r="37" spans="1:10" s="14" customFormat="1" x14ac:dyDescent="0.3">
      <c r="B37" s="16" t="s">
        <v>83</v>
      </c>
      <c r="C37" s="17" t="s">
        <v>59</v>
      </c>
      <c r="D37" s="15"/>
      <c r="E37" s="15"/>
      <c r="F37" s="15"/>
      <c r="G37" s="15"/>
      <c r="H37" s="15"/>
    </row>
    <row r="38" spans="1:10" s="14" customFormat="1" x14ac:dyDescent="0.3">
      <c r="B38" s="16" t="s">
        <v>84</v>
      </c>
      <c r="C38" s="17" t="s">
        <v>85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</row>
    <row r="39" spans="1:10" s="14" customFormat="1" x14ac:dyDescent="0.3">
      <c r="B39" s="8"/>
      <c r="C39" s="64" t="s">
        <v>86</v>
      </c>
      <c r="D39" s="65"/>
      <c r="E39" s="65"/>
      <c r="F39" s="65"/>
      <c r="G39" s="65"/>
      <c r="H39" s="65"/>
      <c r="J39"/>
    </row>
    <row r="40" spans="1:10" s="14" customFormat="1" x14ac:dyDescent="0.3">
      <c r="B40" s="16" t="s">
        <v>87</v>
      </c>
      <c r="C40" s="26" t="s">
        <v>88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</row>
    <row r="41" spans="1:10" s="14" customFormat="1" x14ac:dyDescent="0.3">
      <c r="B41" s="16" t="s">
        <v>89</v>
      </c>
      <c r="C41" s="26" t="s">
        <v>90</v>
      </c>
      <c r="D41" s="32">
        <v>0.03</v>
      </c>
      <c r="E41" s="32">
        <v>0.03</v>
      </c>
      <c r="F41" s="32">
        <v>0.03</v>
      </c>
      <c r="G41" s="32">
        <v>0.03</v>
      </c>
      <c r="H41" s="32">
        <v>0.03</v>
      </c>
    </row>
    <row r="42" spans="1:10" x14ac:dyDescent="0.3">
      <c r="A42" s="1"/>
      <c r="B42" s="8"/>
      <c r="C42" s="58" t="s">
        <v>91</v>
      </c>
      <c r="D42" s="59"/>
      <c r="E42" s="59"/>
      <c r="F42" s="59"/>
      <c r="G42" s="59"/>
      <c r="H42" s="59"/>
    </row>
    <row r="43" spans="1:10" x14ac:dyDescent="0.3">
      <c r="A43" s="1"/>
      <c r="B43" s="3">
        <v>15</v>
      </c>
      <c r="C43" s="9" t="s">
        <v>92</v>
      </c>
      <c r="D43" s="30">
        <v>2316135.9700000002</v>
      </c>
      <c r="E43" s="30">
        <v>1866800.253</v>
      </c>
      <c r="F43" s="30">
        <v>2029067</v>
      </c>
      <c r="G43" s="30">
        <v>1999558</v>
      </c>
      <c r="H43" s="30">
        <v>1890502</v>
      </c>
      <c r="J43" s="20"/>
    </row>
    <row r="44" spans="1:10" x14ac:dyDescent="0.3">
      <c r="A44" s="1"/>
      <c r="B44" s="16" t="s">
        <v>93</v>
      </c>
      <c r="C44" s="18" t="s">
        <v>94</v>
      </c>
      <c r="D44" s="30">
        <v>2646416.1639999999</v>
      </c>
      <c r="E44" s="30">
        <v>2538254.321</v>
      </c>
      <c r="F44" s="30">
        <v>1948743</v>
      </c>
      <c r="G44" s="30">
        <v>2211722</v>
      </c>
      <c r="H44" s="30">
        <v>2391532</v>
      </c>
      <c r="J44" s="20"/>
    </row>
    <row r="45" spans="1:10" x14ac:dyDescent="0.3">
      <c r="A45" s="1"/>
      <c r="B45" s="16" t="s">
        <v>95</v>
      </c>
      <c r="C45" s="18" t="s">
        <v>96</v>
      </c>
      <c r="D45" s="30">
        <v>1393132.452</v>
      </c>
      <c r="E45" s="30">
        <v>1497542.8770000001</v>
      </c>
      <c r="F45" s="30">
        <v>690996</v>
      </c>
      <c r="G45" s="30">
        <v>816954</v>
      </c>
      <c r="H45" s="30">
        <v>1302743</v>
      </c>
      <c r="I45" s="39"/>
      <c r="J45" s="20"/>
    </row>
    <row r="46" spans="1:10" x14ac:dyDescent="0.3">
      <c r="A46" s="1"/>
      <c r="B46" s="3">
        <v>16</v>
      </c>
      <c r="C46" s="9" t="s">
        <v>97</v>
      </c>
      <c r="D46" s="30">
        <v>1253283.7120000001</v>
      </c>
      <c r="E46" s="30">
        <v>1040711.444</v>
      </c>
      <c r="F46" s="30">
        <v>1257746</v>
      </c>
      <c r="G46" s="30">
        <v>1394767</v>
      </c>
      <c r="H46" s="30">
        <v>1088789</v>
      </c>
      <c r="J46" s="20"/>
    </row>
    <row r="47" spans="1:10" x14ac:dyDescent="0.3">
      <c r="A47" s="1"/>
      <c r="B47" s="3">
        <v>17</v>
      </c>
      <c r="C47" s="9" t="s">
        <v>98</v>
      </c>
      <c r="D47" s="38">
        <f t="shared" ref="D47:H47" si="16">D43/D46</f>
        <v>1.8480539943377163</v>
      </c>
      <c r="E47" s="38">
        <f t="shared" si="16"/>
        <v>1.79377315754779</v>
      </c>
      <c r="F47" s="38">
        <f t="shared" si="16"/>
        <v>1.6132565716766343</v>
      </c>
      <c r="G47" s="38">
        <f t="shared" si="16"/>
        <v>1.4336143599611979</v>
      </c>
      <c r="H47" s="38">
        <f t="shared" si="16"/>
        <v>1.7363345882443706</v>
      </c>
      <c r="J47" s="20"/>
    </row>
    <row r="48" spans="1:10" x14ac:dyDescent="0.3">
      <c r="A48" s="1"/>
      <c r="B48" s="8"/>
      <c r="C48" s="58" t="s">
        <v>99</v>
      </c>
      <c r="D48" s="59"/>
      <c r="E48" s="59"/>
      <c r="F48" s="59"/>
      <c r="G48" s="59"/>
      <c r="H48" s="59"/>
      <c r="J48" s="20"/>
    </row>
    <row r="49" spans="1:19" x14ac:dyDescent="0.3">
      <c r="A49" s="1"/>
      <c r="B49" s="3">
        <v>18</v>
      </c>
      <c r="C49" s="9" t="s">
        <v>100</v>
      </c>
      <c r="D49" s="30">
        <f>27672982516.75/1000</f>
        <v>27672982.51675</v>
      </c>
      <c r="E49" s="30">
        <v>26325175.223999999</v>
      </c>
      <c r="F49" s="30">
        <v>25143572</v>
      </c>
      <c r="G49" s="30">
        <v>24758129</v>
      </c>
      <c r="H49" s="30">
        <v>24393401</v>
      </c>
      <c r="J49" s="20"/>
      <c r="S49" s="42"/>
    </row>
    <row r="50" spans="1:19" x14ac:dyDescent="0.3">
      <c r="A50" s="1"/>
      <c r="B50" s="3">
        <v>19</v>
      </c>
      <c r="C50" s="4" t="s">
        <v>101</v>
      </c>
      <c r="D50" s="30">
        <f>19874533133.8/1000</f>
        <v>19874533.1338</v>
      </c>
      <c r="E50" s="30">
        <v>19519552.074999999</v>
      </c>
      <c r="F50" s="30">
        <v>18463542</v>
      </c>
      <c r="G50" s="30">
        <v>18688876</v>
      </c>
      <c r="H50" s="30">
        <v>17805211</v>
      </c>
      <c r="J50" s="20"/>
    </row>
    <row r="51" spans="1:19" x14ac:dyDescent="0.3">
      <c r="A51" s="1"/>
      <c r="B51" s="3">
        <v>20</v>
      </c>
      <c r="C51" s="9" t="s">
        <v>102</v>
      </c>
      <c r="D51" s="38">
        <f t="shared" ref="D51:H51" si="17">D49/D50</f>
        <v>1.3923840288699623</v>
      </c>
      <c r="E51" s="38">
        <f t="shared" si="17"/>
        <v>1.348656727513559</v>
      </c>
      <c r="F51" s="38">
        <f t="shared" si="17"/>
        <v>1.3617956944555925</v>
      </c>
      <c r="G51" s="38">
        <f t="shared" si="17"/>
        <v>1.3247521680811623</v>
      </c>
      <c r="H51" s="38">
        <f t="shared" si="17"/>
        <v>1.3700147108618932</v>
      </c>
      <c r="J51" s="20"/>
    </row>
    <row r="52" spans="1:19" x14ac:dyDescent="0.3">
      <c r="A52" s="1"/>
    </row>
    <row r="53" spans="1:19" x14ac:dyDescent="0.3">
      <c r="A53" s="1"/>
    </row>
    <row r="54" spans="1:19" x14ac:dyDescent="0.3">
      <c r="A54" s="1"/>
    </row>
    <row r="55" spans="1:19" x14ac:dyDescent="0.3">
      <c r="A55" s="1"/>
    </row>
    <row r="56" spans="1:19" x14ac:dyDescent="0.3">
      <c r="A56" s="1"/>
    </row>
    <row r="57" spans="1:19" x14ac:dyDescent="0.3">
      <c r="A57" s="1"/>
    </row>
    <row r="58" spans="1:19" x14ac:dyDescent="0.3">
      <c r="A58" s="1"/>
    </row>
    <row r="59" spans="1:19" x14ac:dyDescent="0.3">
      <c r="A59" s="1"/>
    </row>
    <row r="60" spans="1:19" x14ac:dyDescent="0.3">
      <c r="A60" s="1"/>
    </row>
    <row r="61" spans="1:19" x14ac:dyDescent="0.3">
      <c r="A61" s="1"/>
    </row>
    <row r="62" spans="1:19" x14ac:dyDescent="0.3">
      <c r="A62" s="1"/>
    </row>
    <row r="63" spans="1:19" x14ac:dyDescent="0.3">
      <c r="A63" s="1"/>
    </row>
    <row r="64" spans="1:19" x14ac:dyDescent="0.3">
      <c r="A64" s="1"/>
    </row>
    <row r="65" spans="1:1" x14ac:dyDescent="0.3">
      <c r="A65" s="1"/>
    </row>
    <row r="66" spans="1:1" x14ac:dyDescent="0.3">
      <c r="A66" s="1"/>
    </row>
    <row r="67" spans="1:1" x14ac:dyDescent="0.3">
      <c r="A67" s="1"/>
    </row>
    <row r="68" spans="1:1" x14ac:dyDescent="0.3">
      <c r="A68" s="1"/>
    </row>
    <row r="69" spans="1:1" x14ac:dyDescent="0.3">
      <c r="A69" s="1"/>
    </row>
    <row r="70" spans="1:1" x14ac:dyDescent="0.3">
      <c r="A70" s="1"/>
    </row>
    <row r="71" spans="1:1" x14ac:dyDescent="0.3">
      <c r="A71" s="1"/>
    </row>
    <row r="72" spans="1:1" x14ac:dyDescent="0.3">
      <c r="A72" s="1"/>
    </row>
    <row r="73" spans="1:1" x14ac:dyDescent="0.3">
      <c r="A73" s="1"/>
    </row>
    <row r="74" spans="1:1" x14ac:dyDescent="0.3">
      <c r="A74" s="1"/>
    </row>
    <row r="75" spans="1:1" x14ac:dyDescent="0.3">
      <c r="A75" s="1"/>
    </row>
    <row r="76" spans="1:1" x14ac:dyDescent="0.3">
      <c r="A76" s="1"/>
    </row>
    <row r="77" spans="1:1" x14ac:dyDescent="0.3">
      <c r="A77" s="1"/>
    </row>
    <row r="78" spans="1:1" x14ac:dyDescent="0.3">
      <c r="A78" s="1"/>
    </row>
    <row r="79" spans="1:1" x14ac:dyDescent="0.3">
      <c r="A79" s="1"/>
    </row>
    <row r="80" spans="1:1" x14ac:dyDescent="0.3">
      <c r="A80" s="1"/>
    </row>
    <row r="81" spans="1:1" x14ac:dyDescent="0.3">
      <c r="A81" s="1"/>
    </row>
    <row r="82" spans="1:1" x14ac:dyDescent="0.3">
      <c r="A82" s="1"/>
    </row>
    <row r="83" spans="1:1" x14ac:dyDescent="0.3">
      <c r="A83" s="1"/>
    </row>
    <row r="84" spans="1:1" x14ac:dyDescent="0.3">
      <c r="A84" s="1"/>
    </row>
    <row r="85" spans="1:1" x14ac:dyDescent="0.3">
      <c r="A85" s="1"/>
    </row>
    <row r="86" spans="1:1" x14ac:dyDescent="0.3">
      <c r="A86" s="1"/>
    </row>
    <row r="87" spans="1:1" x14ac:dyDescent="0.3">
      <c r="A87" s="1"/>
    </row>
    <row r="88" spans="1:1" x14ac:dyDescent="0.3">
      <c r="A88" s="1"/>
    </row>
    <row r="89" spans="1:1" x14ac:dyDescent="0.3">
      <c r="A89" s="1"/>
    </row>
    <row r="90" spans="1:1" x14ac:dyDescent="0.3">
      <c r="A90" s="1"/>
    </row>
    <row r="91" spans="1:1" x14ac:dyDescent="0.3">
      <c r="A91" s="1"/>
    </row>
    <row r="92" spans="1:1" x14ac:dyDescent="0.3">
      <c r="A92" s="1"/>
    </row>
    <row r="93" spans="1:1" x14ac:dyDescent="0.3">
      <c r="A93" s="1"/>
    </row>
    <row r="94" spans="1:1" x14ac:dyDescent="0.3">
      <c r="A94" s="1"/>
    </row>
    <row r="95" spans="1:1" x14ac:dyDescent="0.3">
      <c r="A95" s="1"/>
    </row>
    <row r="96" spans="1:1" x14ac:dyDescent="0.3">
      <c r="A96" s="1"/>
    </row>
    <row r="97" spans="1:10" x14ac:dyDescent="0.3">
      <c r="A97" s="1"/>
    </row>
    <row r="98" spans="1:10" x14ac:dyDescent="0.3">
      <c r="A98" s="1"/>
    </row>
    <row r="99" spans="1:10" x14ac:dyDescent="0.3">
      <c r="A99" s="1"/>
    </row>
    <row r="100" spans="1:10" x14ac:dyDescent="0.3">
      <c r="A100" s="1"/>
    </row>
    <row r="101" spans="1:10" x14ac:dyDescent="0.3">
      <c r="A101" s="1"/>
    </row>
    <row r="102" spans="1:10" x14ac:dyDescent="0.3">
      <c r="A102" s="1"/>
    </row>
    <row r="103" spans="1:10" x14ac:dyDescent="0.3">
      <c r="A103" s="1"/>
    </row>
    <row r="104" spans="1:10" x14ac:dyDescent="0.3">
      <c r="A104" s="1"/>
    </row>
    <row r="105" spans="1:10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</row>
  </sheetData>
  <mergeCells count="10">
    <mergeCell ref="C32:H32"/>
    <mergeCell ref="C42:H42"/>
    <mergeCell ref="C48:H48"/>
    <mergeCell ref="C7:H7"/>
    <mergeCell ref="C11:H11"/>
    <mergeCell ref="C13:H13"/>
    <mergeCell ref="C17:H17"/>
    <mergeCell ref="C22:H22"/>
    <mergeCell ref="C35:H35"/>
    <mergeCell ref="C39:H3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
Annex I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1825497-7ef5-4974-b240-6c11a73a3327" xsi:nil="true"/>
    <_ip_UnifiedCompliancePolicyProperties xmlns="http://schemas.microsoft.com/sharepoint/v3" xsi:nil="true"/>
    <lcf76f155ced4ddcb4097134ff3c332f xmlns="b5211cb6-ae7e-43fa-bca1-842ce9e5447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40D5F749BD694A88AAFB1C15CAA4CE" ma:contentTypeVersion="18" ma:contentTypeDescription="Opprett et nytt dokument." ma:contentTypeScope="" ma:versionID="388c1f16545cedc7f5ab5d3527a9e3b8">
  <xsd:schema xmlns:xsd="http://www.w3.org/2001/XMLSchema" xmlns:xs="http://www.w3.org/2001/XMLSchema" xmlns:p="http://schemas.microsoft.com/office/2006/metadata/properties" xmlns:ns1="http://schemas.microsoft.com/sharepoint/v3" xmlns:ns2="b5211cb6-ae7e-43fa-bca1-842ce9e5447f" xmlns:ns3="71825497-7ef5-4974-b240-6c11a73a3327" targetNamespace="http://schemas.microsoft.com/office/2006/metadata/properties" ma:root="true" ma:fieldsID="f817822971d15a2df40fe98001edc3c6" ns1:_="" ns2:_="" ns3:_="">
    <xsd:import namespace="http://schemas.microsoft.com/sharepoint/v3"/>
    <xsd:import namespace="b5211cb6-ae7e-43fa-bca1-842ce9e5447f"/>
    <xsd:import namespace="71825497-7ef5-4974-b240-6c11a73a33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11cb6-ae7e-43fa-bca1-842ce9e54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98bd757e-5e9e-4f46-8b01-27acfb085a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25497-7ef5-4974-b240-6c11a73a33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0afde63-7dfd-4603-9d4c-6360ae59cc89}" ma:internalName="TaxCatchAll" ma:showField="CatchAllData" ma:web="71825497-7ef5-4974-b240-6c11a73a33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481D8F-AD63-4FED-8D7D-BC4FD875C1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F98EB1-156E-4194-875B-EC96CF8B521E}">
  <ds:schemaRefs>
    <ds:schemaRef ds:uri="http://purl.org/dc/dcmitype/"/>
    <ds:schemaRef ds:uri="79b80623-c3e1-47f8-9acd-5bf4cafd8fad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7faedd1-a267-46dd-a7ab-97204de13e97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0ED6C33-6408-47C5-A386-E5F9E5A5E3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Annex I</vt:lpstr>
      <vt:lpstr>EU OV1</vt:lpstr>
      <vt:lpstr>EU KM1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2020-09-14T08:59:40Z</dcterms:created>
  <dcterms:modified xsi:type="dcterms:W3CDTF">2025-08-25T06:20:35Z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f4c5aa-ae5c-4d8a-ac79-89edf7a23fbf_Enabled">
    <vt:lpwstr>true</vt:lpwstr>
  </property>
  <property fmtid="{D5CDD505-2E9C-101B-9397-08002B2CF9AE}" pid="3" name="MSIP_Label_22f4c5aa-ae5c-4d8a-ac79-89edf7a23fbf_SetDate">
    <vt:lpwstr>2023-03-08T17:46:16Z</vt:lpwstr>
  </property>
  <property fmtid="{D5CDD505-2E9C-101B-9397-08002B2CF9AE}" pid="4" name="MSIP_Label_22f4c5aa-ae5c-4d8a-ac79-89edf7a23fbf_Method">
    <vt:lpwstr>Privileged</vt:lpwstr>
  </property>
  <property fmtid="{D5CDD505-2E9C-101B-9397-08002B2CF9AE}" pid="5" name="MSIP_Label_22f4c5aa-ae5c-4d8a-ac79-89edf7a23fbf_Name">
    <vt:lpwstr>22f4c5aa-ae5c-4d8a-ac79-89edf7a23fbf</vt:lpwstr>
  </property>
  <property fmtid="{D5CDD505-2E9C-101B-9397-08002B2CF9AE}" pid="6" name="MSIP_Label_22f4c5aa-ae5c-4d8a-ac79-89edf7a23fbf_SiteId">
    <vt:lpwstr>491e8cc4-2204-4312-8565-17f85046df01</vt:lpwstr>
  </property>
  <property fmtid="{D5CDD505-2E9C-101B-9397-08002B2CF9AE}" pid="7" name="MSIP_Label_22f4c5aa-ae5c-4d8a-ac79-89edf7a23fbf_ActionId">
    <vt:lpwstr>74a3bcd7-c2ee-4e81-8650-372272cf8f8c</vt:lpwstr>
  </property>
  <property fmtid="{D5CDD505-2E9C-101B-9397-08002B2CF9AE}" pid="8" name="MSIP_Label_22f4c5aa-ae5c-4d8a-ac79-89edf7a23fbf_ContentBits">
    <vt:lpwstr>0</vt:lpwstr>
  </property>
  <property fmtid="{D5CDD505-2E9C-101B-9397-08002B2CF9AE}" pid="9" name="ContentTypeId">
    <vt:lpwstr>0x0101005D40D5F749BD694A88AAFB1C15CAA4CE</vt:lpwstr>
  </property>
</Properties>
</file>