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amspar.sharepoint.com/sites/SB1OA-Team-konomi-og-Finans-Filomrdeforkonomiogfinans/Shared Documents/Kvartalsoppgjør/2026_Q2/"/>
    </mc:Choice>
  </mc:AlternateContent>
  <xr:revisionPtr revIDLastSave="2" documentId="8_{439E2804-DE23-4D79-B17F-49581B1DF2D3}" xr6:coauthVersionLast="47" xr6:coauthVersionMax="47" xr10:uidLastSave="{CD9FA436-9CC1-4FC5-AF95-B5366692F91F}"/>
  <bookViews>
    <workbookView xWindow="2280" yWindow="2070" windowWidth="29775" windowHeight="23025" xr2:uid="{B987EAEB-6072-4EF3-92AF-CB870F49A1A4}"/>
  </bookViews>
  <sheets>
    <sheet name="APMd" sheetId="1" r:id="rId1"/>
    <sheet name="APMu" sheetId="2" r:id="rId2"/>
  </sheets>
  <definedNames>
    <definedName name="__123Graph_A" hidden="1">#REF!</definedName>
    <definedName name="__123Graph_B"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1__123Graph_ADIAGRAM_10" hidden="1">#REF!</definedName>
    <definedName name="_10__123Graph_BDIAGRAM_9" hidden="1">#REF!</definedName>
    <definedName name="_11__123Graph_CDIAGRAM_10" hidden="1">#REF!</definedName>
    <definedName name="_12__123Graph_CDIAGRAM_11" hidden="1">#REF!</definedName>
    <definedName name="_123" hidden="1">#REF!</definedName>
    <definedName name="_13__123Graph_CDIAGRAM_5" hidden="1">#REF!</definedName>
    <definedName name="_14__123Graph_CDIAGRAM_8" hidden="1">#REF!</definedName>
    <definedName name="_15__123Graph_CDIAGRAM_9" hidden="1">#REF!</definedName>
    <definedName name="_16__123Graph_XDIAGRAM_11" hidden="1">#REF!</definedName>
    <definedName name="_17__123Graph_XDIAGRAM_8" hidden="1">#REF!</definedName>
    <definedName name="_18__123Graph_XDIAGRAM_9" hidden="1">#REF!</definedName>
    <definedName name="_2__123Graph_ADIAGRAM_11" hidden="1">#REF!</definedName>
    <definedName name="_3__123Graph_ADIAGRAM_5" hidden="1">#REF!</definedName>
    <definedName name="_4__123Graph_ADIAGRAM_8" hidden="1">#REF!</definedName>
    <definedName name="_5__123Graph_ADIAGRAM_9" hidden="1">#REF!</definedName>
    <definedName name="_6__123Graph_BDIAGRAM_10" hidden="1">#REF!</definedName>
    <definedName name="_7__123Graph_BDIAGRAM_11" hidden="1">#REF!</definedName>
    <definedName name="_8__123Graph_BDIAGRAM_5" hidden="1">#REF!</definedName>
    <definedName name="_9__123Graph_BDIAGRAM_8" hidden="1">#REF!</definedName>
    <definedName name="_AMO_UniqueIdentifier" hidden="1">"'ea146410-0ba0-4315-a76f-efd61b1e6fa7'"</definedName>
    <definedName name="_AMO_XmlVersion" hidden="1">"'1'"</definedName>
    <definedName name="_Fill" hidden="1">#REF!</definedName>
    <definedName name="_Key1" hidden="1">#REF!</definedName>
    <definedName name="_Order1" hidden="1">0</definedName>
    <definedName name="_Order2" hidden="1">0</definedName>
    <definedName name="_Sort" hidden="1">#REF!</definedName>
    <definedName name="a09978251860849cbb2adc3ca2d653fdb" hidden="1">#REF!</definedName>
    <definedName name="a1d6478a3358b4ada9ef3d7a1dd1a3e90" hidden="1">#REF!</definedName>
    <definedName name="a21b5b52847044604a75b8d0683acff0b" hidden="1">#REF!</definedName>
    <definedName name="abb1e7357a8f842e8a67274c425abaa5e" hidden="1">#REF!</definedName>
    <definedName name="antallEKBevis">#REF!</definedName>
    <definedName name="AS2DocOpenMode" hidden="1">"AS2DocumentEdit"</definedName>
    <definedName name="asdf" hidden="1">#REF!</definedName>
    <definedName name="dData">#REF!</definedName>
    <definedName name="dDataMinPeriode">MIN(#REF!)</definedName>
    <definedName name="f" hidden="1">#REF!</definedName>
    <definedName name="Feil" hidden="1">#REF!</definedName>
    <definedName name="FinnAdresse" localSheetId="1">_xlfn.LAMBDA(_xlpm.celle, ADDRESS(ROW(_xlpm.celle), COLUMN(_xlpm.celle)))</definedName>
    <definedName name="FinnAdresse">_xlfn.LAMBDA(_xlpm.celle, ADDRESS(ROW(_xlpm.celle), COLUMN(_xlpm.celle)))</definedName>
    <definedName name="ggg" hidden="1">#REF!</definedName>
    <definedName name="Hvis0" localSheetId="1">_xlfn.LAMBDA(_xlpm.x, IF(_xlpm.x=0, "", _xlpm.x))</definedName>
    <definedName name="Hvis0">_xlfn.LAMBDA(_xlpm.x, IF(_xlpm.x=0, "", _xlpm.x))</definedName>
    <definedName name="k" hidden="1">#REF!</definedName>
    <definedName name="Kapital" hidden="1">#REF!</definedName>
    <definedName name="Kapital1" hidden="1">#REF!</definedName>
    <definedName name="N15arb" hidden="1">#REF!</definedName>
    <definedName name="pBalansedato" localSheetId="1">_xlfn.LAMBDA(_xlpm.m,_xlfn.XLOOKUP(_xlpm.m,#REF!,#REF!,"ukjent mnd",0,1))</definedName>
    <definedName name="pBalansedato">_xlfn.LAMBDA(_xlpm.m,_xlfn.XLOOKUP(_xlpm.m,#REF!,#REF!,"ukjent mnd",0,1))</definedName>
    <definedName name="Periode1">#REF!</definedName>
    <definedName name="PeriodeForrige" localSheetId="1">Periode1-12</definedName>
    <definedName name="PeriodeForrige">Periode1-12</definedName>
    <definedName name="PeriodeIB" localSheetId="1">Periode1-APMu!pMåned(Periode1)</definedName>
    <definedName name="PeriodeIB">Periode1-pMåned(Periode1)</definedName>
    <definedName name="PeriodeIBForrige" localSheetId="1">Periode1-APMu!pMåned(Periode1)-12</definedName>
    <definedName name="PeriodeIBForrige">Periode1-pMåned(Periode1)-12</definedName>
    <definedName name="pKortKvartalstekst" localSheetId="1">_xlfn.LAMBDA(_xlpm.m,_xlfn.XLOOKUP(_xlpm.m,#REF!,#REF!,"ukjent mnd",0,1))</definedName>
    <definedName name="pKortKvartalstekst">_xlfn.LAMBDA(_xlpm.m,_xlfn.XLOOKUP(_xlpm.m,#REF!,#REF!,"ukjent mnd",0,1))</definedName>
    <definedName name="pKvartal" localSheetId="1">_xlfn.LAMBDA(_xlpm.m, ROUNDUP((_xlpm.m-(ROUNDDOWN((_xlpm.m-1)/12, 0)*12))/3, 0))</definedName>
    <definedName name="pKvartal">_xlfn.LAMBDA(_xlpm.m, ROUNDUP((_xlpm.m-(ROUNDDOWN((_xlpm.m-1)/12, 0)*12))/3, 0))</definedName>
    <definedName name="pKvartalstekst" localSheetId="1">_xlfn.LAMBDA(_xlpm.m,_xlfn.XLOOKUP(_xlpm.m,#REF!,#REF!,"ukjent mnd",0,1))</definedName>
    <definedName name="pKvartalstekst">_xlfn.LAMBDA(_xlpm.m,_xlfn.XLOOKUP(_xlpm.m,#REF!,#REF!,"ukjent mnd",0,1))</definedName>
    <definedName name="pMeny">#REF!</definedName>
    <definedName name="pMåned" localSheetId="1">_xlfn.LAMBDA(_xlpm.m,IF(ROUNDDOWN(_xlpm.m/12,0)=(_xlpm.m/12),12,_xlpm.m-ROUNDDOWN(_xlpm.m/12,0)*12))</definedName>
    <definedName name="pMåned">_xlfn.LAMBDA(_xlpm.m,IF(ROUNDDOWN(_xlpm.m/12,0)=(_xlpm.m/12),12,_xlpm.m-ROUNDDOWN(_xlpm.m/12,0)*12))</definedName>
    <definedName name="pMånedIKvartalet" localSheetId="1">_xlfn.LAMBDA(_xlpm.m,IF(ROUNDDOWN(_xlpm.m/3,0)=(_xlpm.m/3),3,_xlpm.m-ROUNDDOWN(_xlpm.m/3,0)*3))</definedName>
    <definedName name="pMånedIKvartalet">_xlfn.LAMBDA(_xlpm.m,IF(ROUNDDOWN(_xlpm.m/3,0)=(_xlpm.m/3),3,_xlpm.m-ROUNDDOWN(_xlpm.m/3,0)*3))</definedName>
    <definedName name="pMånedstekst" localSheetId="1">_xlfn.LAMBDA(_xlpm.m,_xlfn.XLOOKUP(_xlpm.m,#REF!,#REF!,"ukjent mnd",0,1))</definedName>
    <definedName name="pMånedstekst">_xlfn.LAMBDA(_xlpm.m,_xlfn.XLOOKUP(_xlpm.m,#REF!,#REF!,"ukjent mnd",0,1))</definedName>
    <definedName name="pMånedstekstKort" localSheetId="1">_xlfn.LAMBDA(_xlpm.m,_xlfn.XLOOKUP(_xlpm.m,#REF!,#REF!,"ukjent mnd",0,1))</definedName>
    <definedName name="pMånedstekstKort">_xlfn.LAMBDA(_xlpm.m,_xlfn.XLOOKUP(_xlpm.m,#REF!,#REF!,"ukjent mnd",0,1))</definedName>
    <definedName name="pPeriodeVedÅrsslutt" localSheetId="1">_xlfn.LAMBDA(_xlpm.m,ROUNDUP(_xlpm.m/12,0)*12)</definedName>
    <definedName name="pPeriodeVedÅrsslutt">_xlfn.LAMBDA(_xlpm.m,ROUNDUP(_xlpm.m/12,0)*12)</definedName>
    <definedName name="pÅret" localSheetId="1">_xlfn.LAMBDA(_xlpm.m,_xlfn.XLOOKUP(_xlpm.m,#REF!,#REF!,"ukjent mnd",0,1))</definedName>
    <definedName name="pÅret">_xlfn.LAMBDA(_xlpm.m,_xlfn.XLOOKUP(_xlpm.m,#REF!,#REF!,"ukjent mnd",0,1))</definedName>
    <definedName name="qw" hidden="1">#REF!</definedName>
    <definedName name="SheetState" hidden="1">"'2:-1:-1:-1:-1:-1:-1:-1:-1:-1:-1:-1:-1:-1"</definedName>
    <definedName name="Sted1">"morbank"</definedName>
    <definedName name="_xlnm.Print_Area" localSheetId="1">APMu!$B$2:$AB$172</definedName>
    <definedName name="valgNedgangsscenario">#REF!</definedName>
    <definedName name="valgNormalscenario">#REF!</definedName>
    <definedName name="valgSenarioÅr0">#REF!</definedName>
    <definedName name="vDatabase">"SamSparkonomi"</definedName>
    <definedName name="velgMarkedsscenario">#REF!</definedName>
    <definedName name="wAndreInntekterQTD">#REF!</definedName>
    <definedName name="wAndreInntekterQTF">#REF!</definedName>
    <definedName name="wAndreInntekterYTD">#REF!</definedName>
    <definedName name="wAndreInntekterYTF">#REF!</definedName>
    <definedName name="wEierandSamarbeidendeSparebankerAS">#REF!</definedName>
    <definedName name="wEierandSamarbeidendeSparebankerDA">#REF!</definedName>
    <definedName name="wEierandSamsparAS">#REF!</definedName>
    <definedName name="wKvartal">#REF!</definedName>
    <definedName name="wÅret">#REF!</definedName>
    <definedName name="YTD">"YTD"</definedName>
    <definedName name="zBalansedato" localSheetId="1">_xlfn.LAMBDA(_xlpm.periode,   EOMONTH(DATE(ROUNDDOWN(_xlpm.periode/12, 0)+2000,       _xlpm.periode-ROUNDDOWN(_xlpm.periode/12, 0)*12,       1),     0))</definedName>
    <definedName name="zBalansedato">_xlfn.LAMBDA(_xlpm.periode,   EOMONTH(DATE(ROUNDDOWN(_xlpm.periode/12, 0)+2000,       _xlpm.periode-ROUNDDOWN(_xlpm.periode/12, 0)*12,       1),     0))</definedName>
    <definedName name="zDager" localSheetId="1">_xlfn.LAMBDA(_xlpm.Periode,_xlpm.Scope,     _xlfn.LET(_xlpm.ÅR, 2000+INT((_xlpm.Periode-1)/12),         _xlpm.mnd, MOD(_xlpm.Periode-1,12)+1,         _xlpm.kvartalstart, 1+3*INT((_xlpm.mnd-1)/3),         _xlpm.startdato_kvartal, DATE(_xlpm.ÅR, _xlpm.kvartalstart, 1),         _xlpm.sluttdato_mnd, DATE(_xlpm.ÅR, _xlpm.mnd+1, 1)-1,                  IF(OR(_xlpm.Scope="PER", _xlpm.Scope="MND"),             DAY(_xlpm.sluttdato_mnd),                          IF(OR(_xlpm.Scope="HiK", _xlpm.Scope="QTD"),                 _xlpm.sluttdato_mnd-_xlpm.startdato_kvartal+1,                                  IF(OR(_xlpm.Scope="HiÅ", _xlpm.Scope="YTD"),                     _xlpm.sluttdato_mnd-DATE(_xlpm.ÅR, 1, 0),                                          IF(OR(_xlpm.Scope="Året", _xlpm.Scope="YE"),                         DATE(_xlpm.ÅR+1,1,0)-DATE(_xlpm.ÅR,1,0),                                                  "Ugyldig Scope"))))))</definedName>
    <definedName name="zDager">_xlfn.LAMBDA(_xlpm.Periode,_xlpm.Scope,     _xlfn.LET(_xlpm.ÅR, 2000+INT((_xlpm.Periode-1)/12),         _xlpm.mnd, MOD(_xlpm.Periode-1,12)+1,         _xlpm.kvartalstart, 1+3*INT((_xlpm.mnd-1)/3),         _xlpm.startdato_kvartal, DATE(_xlpm.ÅR, _xlpm.kvartalstart, 1),         _xlpm.sluttdato_mnd, DATE(_xlpm.ÅR, _xlpm.mnd+1, 1)-1,                  IF(OR(_xlpm.Scope="PER", _xlpm.Scope="MND"),             DAY(_xlpm.sluttdato_mnd),                          IF(OR(_xlpm.Scope="HiK", _xlpm.Scope="QTD"),                 _xlpm.sluttdato_mnd-_xlpm.startdato_kvartal+1,                                  IF(OR(_xlpm.Scope="HiÅ", _xlpm.Scope="YTD"),                     _xlpm.sluttdato_mnd-DATE(_xlpm.ÅR, 1, 0),                                          IF(OR(_xlpm.Scope="Året", _xlpm.Scope="YE"),                         DATE(_xlpm.ÅR+1,1,0)-DATE(_xlpm.ÅR,1,0),                                                  "Ugyldig Scope"))))))</definedName>
    <definedName name="zDagerHittil" localSheetId="1">_xlfn.LAMBDA(_xlpm.Periode,_xlpm.Scope,     _xlfn.LET(_xlpm.ÅR, 2000+INT((_xlpm.Periode-1)/12),         _xlpm.mnd, MOD(_xlpm.Periode-1,12)+1,         _xlpm.kvartalstart, 1+3*INT((_xlpm.mnd-1)/3),         _xlpm.startdato_kvartal, DATE(_xlpm.ÅR, _xlpm.kvartalstart, 1),         _xlpm.sluttdato_mnd, DATE(_xlpm.ÅR, _xlpm.mnd+1, 1)-1,                  IF(OR(_xlpm.Scope="PER", _xlpm.Scope="MND"),             DAY(_xlpm.sluttdato_mnd),                          IF(OR(_xlpm.Scope="HiK", _xlpm.Scope="QTD"),                 _xlpm.sluttdato_mnd-_xlpm.startdato_kvartal+1,                                  IF(OR(_xlpm.Scope="HiÅ", _xlpm.Scope="YTD"),                     _xlpm.sluttdato_mnd-DATE(_xlpm.ÅR, 1, 0),                                          "Ugyldig Scope")))))</definedName>
    <definedName name="zDagerHittil">_xlfn.LAMBDA(_xlpm.Periode,_xlpm.Scope,     _xlfn.LET(_xlpm.ÅR, 2000+INT((_xlpm.Periode-1)/12),         _xlpm.mnd, MOD(_xlpm.Periode-1,12)+1,         _xlpm.kvartalstart, 1+3*INT((_xlpm.mnd-1)/3),         _xlpm.startdato_kvartal, DATE(_xlpm.ÅR, _xlpm.kvartalstart, 1),         _xlpm.sluttdato_mnd, DATE(_xlpm.ÅR, _xlpm.mnd+1, 1)-1,                  IF(OR(_xlpm.Scope="PER", _xlpm.Scope="MND"),             DAY(_xlpm.sluttdato_mnd),                          IF(OR(_xlpm.Scope="HiK", _xlpm.Scope="QTD"),                 _xlpm.sluttdato_mnd-_xlpm.startdato_kvartal+1,                                  IF(OR(_xlpm.Scope="HiÅ", _xlpm.Scope="YTD"),                     _xlpm.sluttdato_mnd-DATE(_xlpm.ÅR, 1, 0),                                          "Ugyldig Scope")))))</definedName>
    <definedName name="zDagerKvartaletHittil" localSheetId="1" xml:space="preserve"> _xlfn.LAMBDA(_xlpm.Periode,     DATE(2000+INT((_xlpm.Periode-1)/12), MOD(_xlpm.Periode-1,12)+2, 0)     - DATE(2000+INT((_xlpm.Periode-1)/12), 1+3*INT(MOD(_xlpm.Periode-1,12)/3), 1)     + 1 )</definedName>
    <definedName name="zDagerKvartaletHittil" xml:space="preserve"> _xlfn.LAMBDA(_xlpm.Periode,     DATE(2000+INT((_xlpm.Periode-1)/12), MOD(_xlpm.Periode-1,12)+2, 0)     - DATE(2000+INT((_xlpm.Periode-1)/12), 1+3*INT(MOD(_xlpm.Periode-1,12)/3), 1)     + 1 )</definedName>
    <definedName name="zDagerPerioden" localSheetId="1">_xlfn.LAMBDA(_xlpm.Periode, DAY(DATE(2000+INT((_xlpm.Periode-1)/12), MOD(_xlpm.Periode-1,12)+2, 1)-1))</definedName>
    <definedName name="zDagerPerioden">_xlfn.LAMBDA(_xlpm.Periode, DAY(DATE(2000+INT((_xlpm.Periode-1)/12), MOD(_xlpm.Periode-1,12)+2, 1)-1))</definedName>
    <definedName name="zDagerÅret" localSheetId="1" xml:space="preserve"> _xlfn.LAMBDA(_xlpm.Periode,     DATE(2000+INT((_xlpm.Periode-1)/12)+1, 1, 1)     - DATE(2000+INT((_xlpm.Periode-1)/12),     1, 1) )</definedName>
    <definedName name="zDagerÅret" xml:space="preserve"> _xlfn.LAMBDA(_xlpm.Periode,     DATE(2000+INT((_xlpm.Periode-1)/12)+1, 1, 1)     - DATE(2000+INT((_xlpm.Periode-1)/12),     1, 1) )</definedName>
    <definedName name="zDagerÅretHittil" localSheetId="1">_xlfn.LAMBDA(_xlpm.Periode,     DATE(2000+INT((_xlpm.Periode-1)/12),MOD(_xlpm.Periode-1,12)+1,DAY(DATE(2000+INT((_xlpm.Periode-1)/12),MOD(_xlpm.Periode-1,12)+2,1)-1))-DATE(2000+INT((_xlpm.Periode-1)/12),1,0))</definedName>
    <definedName name="zDagerÅretHittil">_xlfn.LAMBDA(_xlpm.Periode,     DATE(2000+INT((_xlpm.Periode-1)/12),MOD(_xlpm.Periode-1,12)+1,DAY(DATE(2000+INT((_xlpm.Periode-1)/12),MOD(_xlpm.Periode-1,12)+2,1)-1))-DATE(2000+INT((_xlpm.Periode-1)/12),1,0))</definedName>
    <definedName name="zHvis0" localSheetId="1">_xlfn.LAMBDA(_xlpm.x, IF(_xlpm.x=0, "", _xlpm.x))</definedName>
    <definedName name="zHvis0">_xlfn.LAMBDA(_xlpm.x, IF(_xlpm.x=0, "", _xlpm.x))</definedName>
    <definedName name="zHvisBlank" localSheetId="1">_xlfn.LAMBDA(_xlpm.x, IF(_xlpm.x="", 0, _xlpm.x))</definedName>
    <definedName name="zHvisBlank">_xlfn.LAMBDA(_xlpm.x, IF(_xlpm.x="", 0, _xlpm.x))</definedName>
    <definedName name="zHvisNegativ0" localSheetId="1">_xlfn.LAMBDA(_xlpm.x, IF(_xlpm.x&lt;0, 0, _xlpm.x))</definedName>
    <definedName name="zHvisNegativ0">_xlfn.LAMBDA(_xlpm.x, IF(_xlpm.x&lt;0, 0, _xlpm.x))</definedName>
    <definedName name="zKonsernBMMill" localSheetId="1">_xlfn.LAMBDA(_xlpm.Periode,_xlpm.Scope,_xlpm.Konto,APMu!zTall(_xlpm.Periode,_xlpm.Scope,_xlpm.Konto,"Konsern","BM")/1000000)</definedName>
    <definedName name="zKonsernBMMill">_xlfn.LAMBDA(_xlpm.Periode,_xlpm.Scope,_xlpm.Konto,zTall(_xlpm.Periode,_xlpm.Scope,_xlpm.Konto,"Konsern","BM")/1000000)</definedName>
    <definedName name="zKonsernMill" localSheetId="1">_xlfn.LAMBDA(_xlpm.Periode,_xlpm.Scope,_xlpm.Konto,APMu!zTall(_xlpm.Periode,_xlpm.Scope,_xlpm.Konto,"Konsern","SS")/1000000)</definedName>
    <definedName name="zKonsernMill">_xlfn.LAMBDA(_xlpm.Periode,_xlpm.Scope,_xlpm.Konto,zTall(_xlpm.Periode,_xlpm.Scope,_xlpm.Konto,"Konsern","SS")/1000000)</definedName>
    <definedName name="zKonsernPMMill" localSheetId="1">_xlfn.LAMBDA(_xlpm.Periode,_xlpm.Scope,_xlpm.Konto,APMu!zTall(_xlpm.Periode,_xlpm.Scope,_xlpm.Konto,"Konsern","PM")/1000000)</definedName>
    <definedName name="zKonsernPMMill">_xlfn.LAMBDA(_xlpm.Periode,_xlpm.Scope,_xlpm.Konto,zTall(_xlpm.Periode,_xlpm.Scope,_xlpm.Konto,"Konsern","PM")/1000000)</definedName>
    <definedName name="zKpi" localSheetId="1">#N/A</definedName>
    <definedName name="zKpi">#N/A</definedName>
    <definedName name="zKube" localSheetId="1">_xlfn.LAMBDA(_xlpm.bank,_xlpm.periode,_xlpm.konto,_xlpm.sted,_xlpm.sektor,_xlpm.scope,     CUBEVALUE("SamSparkonomi",         CUBEMEMBER("SamSparkonomi","[D Bank].[Bank].&amp;[" &amp; _xlpm.bank &amp; "]"),         CUBEMEMBER("SamSparkonomi","[D Kalender].[Månedløpenummer].&amp;[" &amp; _xlpm.periode &amp; "]"),         CUBEMEMBER("SamSparkonomi","[R Oppslagsverk Sted].[Kode]." &amp; IF(_xlpm.sted&lt;&gt;"","&amp;[" &amp; _xlpm.sted &amp; "]","[All]")),         CUBEMEMBER("SamSparkonomi","[R Oppslagsverk Konto].[Kode].&amp;[" &amp; _xlpm.konto &amp; "]"),         CUBEMEMBER("SamSparkonomi","[R Oppslagsverk Sektor].[Kode]." &amp; IF(_xlpm.sektor&lt;&gt;"","&amp;[" &amp; _xlpm.sektor &amp; "]","[All]")),         CUBEMEMBER("SamSparkonomi","[Measures].[Beløp" &amp; _xlpm.scope &amp; "]")))</definedName>
    <definedName name="zKube">_xlfn.LAMBDA(_xlpm.bank,_xlpm.periode,_xlpm.konto,_xlpm.sted,_xlpm.sektor,_xlpm.scope,     CUBEVALUE("SamSparkonomi",         CUBEMEMBER("SamSparkonomi","[D Bank].[Bank].&amp;[" &amp; _xlpm.bank &amp; "]"),         CUBEMEMBER("SamSparkonomi","[D Kalender].[Månedløpenummer].&amp;[" &amp; _xlpm.periode &amp; "]"),         CUBEMEMBER("SamSparkonomi","[R Oppslagsverk Sted].[Kode]." &amp; IF(_xlpm.sted&lt;&gt;"","&amp;[" &amp; _xlpm.sted &amp; "]","[All]")),         CUBEMEMBER("SamSparkonomi","[R Oppslagsverk Konto].[Kode].&amp;[" &amp; _xlpm.konto &amp; "]"),         CUBEMEMBER("SamSparkonomi","[R Oppslagsverk Sektor].[Kode]." &amp; IF(_xlpm.sektor&lt;&gt;"","&amp;[" &amp; _xlpm.sektor &amp; "]","[All]")),         CUBEMEMBER("SamSparkonomi","[Measures].[Beløp" &amp; _xlpm.scope &amp; "]")))</definedName>
    <definedName name="zKvartal" localSheetId="1">_xlfn.LAMBDA(_xlpm.periode,     ROUNDUP((MOD(_xlpm.periode-1,12)+1)/3,0))</definedName>
    <definedName name="zKvartal">_xlfn.LAMBDA(_xlpm.periode,     ROUNDUP((MOD(_xlpm.periode-1,12)+1)/3,0))</definedName>
    <definedName name="zMinimum0" localSheetId="1">_xlfn.LAMBDA(_xlpm.x, IF(_xlpm.x &lt; 0, 0, _xlpm.x))</definedName>
    <definedName name="zMinimum0">_xlfn.LAMBDA(_xlpm.x, IF(_xlpm.x &lt; 0, 0, _xlpm.x))</definedName>
    <definedName name="zMorbankMill" localSheetId="1">_xlfn.LAMBDA(_xlpm.Periode,_xlpm.Scope,_xlpm.Konto,APMu!zTall(_xlpm.Periode,_xlpm.Scope,_xlpm.Konto,"Morbank","SS")/1000000)</definedName>
    <definedName name="zMorbankMill">_xlfn.LAMBDA(_xlpm.Periode,_xlpm.Scope,_xlpm.Konto,zTall(_xlpm.Periode,_xlpm.Scope,_xlpm.Konto,"Morbank","SS")/1000000)</definedName>
    <definedName name="zMåned" localSheetId="1">_xlfn.LAMBDA(_xlpm.periode,IF(ROUNDDOWN(_xlpm.periode/12,0)=(_xlpm.periode/12),12,_xlpm.periode-ROUNDDOWN(_xlpm.periode/12,0)*12))</definedName>
    <definedName name="zMåned">_xlfn.LAMBDA(_xlpm.periode,IF(ROUNDDOWN(_xlpm.periode/12,0)=(_xlpm.periode/12),12,_xlpm.periode-ROUNDDOWN(_xlpm.periode/12,0)*12))</definedName>
    <definedName name="zMånedIKvartal" localSheetId="1">_xlfn.LAMBDA(_xlpm.periode,IF(ROUNDDOWN(_xlpm.periode/3,0)=(_xlpm.periode/3),3,_xlpm.periode-ROUNDDOWN(_xlpm.periode/3,0)*3))</definedName>
    <definedName name="zMånedIKvartal">_xlfn.LAMBDA(_xlpm.periode,IF(ROUNDDOWN(_xlpm.periode/3,0)=(_xlpm.periode/3),3,_xlpm.periode-ROUNDDOWN(_xlpm.periode/3,0)*3))</definedName>
    <definedName name="zMånedKort" localSheetId="1">_xlfn.LAMBDA(_xlpm.Periode,     TEXT(2000+INT((_xlpm.Periode-1)/12)-2000,"00")&amp;     CHOOSE(MOD(_xlpm.Periode-1,12)+1,"jan","feb","mar","apr","mai","jun","jul","aug","sep","okt","nov","des"))</definedName>
    <definedName name="zMånedKort">_xlfn.LAMBDA(_xlpm.Periode,     TEXT(2000+INT((_xlpm.Periode-1)/12)-2000,"00")&amp;     CHOOSE(MOD(_xlpm.Periode-1,12)+1,"jan","feb","mar","apr","mai","jun","jul","aug","sep","okt","nov","des"))</definedName>
    <definedName name="zMånedPrefix0" localSheetId="1">_xlfn.LAMBDA(_xlpm.periode,TEXT(IF(ROUNDDOWN(_xlpm.periode/12,0)=(_xlpm.periode/12),12,_xlpm.periode-ROUNDDOWN(_xlpm.periode/12,0)*12),"00"))</definedName>
    <definedName name="zMånedPrefix0">_xlfn.LAMBDA(_xlpm.periode,TEXT(IF(ROUNDDOWN(_xlpm.periode/12,0)=(_xlpm.periode/12),12,_xlpm.periode-ROUNDDOWN(_xlpm.periode/12,0)*12),"00"))</definedName>
    <definedName name="zPeriodeIB" localSheetId="1">_xlfn.LAMBDA(_xlpm.periode,ROUNDDOWN(_xlpm.periode/12,0)*12)</definedName>
    <definedName name="zPeriodeIB">_xlfn.LAMBDA(_xlpm.periode,ROUNDDOWN(_xlpm.periode/12,0)*12)</definedName>
    <definedName name="zPeriodeÅrsslutt" localSheetId="1">_xlfn.LAMBDA(_xlpm.periode,ROUNDUP(_xlpm.periode/12,0)*12)</definedName>
    <definedName name="zPeriodeÅrsslutt">_xlfn.LAMBDA(_xlpm.periode,ROUNDUP(_xlpm.periode/12,0)*12)</definedName>
    <definedName name="zScenario" localSheetId="1">_xlfn.LAMBDA(_xlpm.ID,_xlpm.Scenario,_xlpm.År,SUMIFS(OFFSET(INDIRECT(_xlpm.Scenario&amp;"!A:A"), 0, MATCH(_xlpm.År&amp;"SANN",INDIRECT(_xlpm.Scenario&amp;"!ÅrKvartalAktivIPrognose"),0)-1),INDIRECT(_xlpm.Scenario&amp;"!A:A"),_xlpm.ID))</definedName>
    <definedName name="zScenario">_xlfn.LAMBDA(_xlpm.ID,_xlpm.Scenario,_xlpm.År,SUMIFS(OFFSET(INDIRECT(_xlpm.Scenario&amp;"!A:A"), 0, MATCH(_xlpm.År&amp;"SANN",INDIRECT(_xlpm.Scenario&amp;"!ÅrKvartalAktivIPrognose"),0)-1),INDIRECT(_xlpm.Scenario&amp;"!A:A"),_xlpm.ID))</definedName>
    <definedName name="zTall" localSheetId="1">_xlfn.LAMBDA(_xlpm.Periode,_xlpm.Scope,_xlpm.Konto,_xlpm.Sted,_xlpm.Sektor,_xlfn.XLOOKUP(_xlpm.Konto&amp;"."&amp;_xlpm.Sted&amp;"."&amp;_xlpm.Sektor,dData,OFFSET(dData,0,_xlpm.Periode-dDataMinPeriode+1))-IF(AND(UPPER(_xlpm.Scope)="PER",_xlpm.Periode-ROUNDDOWN(_xlpm.Periode/12,0)*12&lt;&gt;1),_xlfn.XLOOKUP(_xlpm.Konto&amp;"."&amp;_xlpm.Sted&amp;"."&amp;_xlpm.Sektor,dData,OFFSET(dData,0,_xlpm.Periode-dDataMinPeriode)),0)- IF(AND(UPPER(_xlpm.Scope)="QTD",OR(_xlpm.Periode-ROUNDDOWN(_xlpm.Periode/12,0)*12&gt;3,_xlpm.Periode-ROUNDDOWN(_xlpm.Periode/12,0)*12=0)),_xlfn.XLOOKUP(_xlpm.Konto&amp;"."&amp;_xlpm.Sted&amp;"."&amp;_xlpm.Sektor,dData,OFFSET(dData,0,_xlpm.Periode-dDataMinPeriode+1-IF(ROUNDDOWN(_xlpm.Periode/3,0)=(_xlpm.Periode/3),3,_xlpm.Periode-ROUNDDOWN(_xlpm.Periode/3,0)*3))),0)+IF(AND(UPPER(_xlpm.Scope)="12M",_xlpm.Periode&lt;&gt;ROUNDDOWN(_xlpm.Periode/12,0)*12),_xlfn.XLOOKUP(_xlpm.Konto&amp;"."&amp;_xlpm.Sted&amp;"."&amp;_xlpm.Sektor,dData,OFFSET(dData,0,(ROUNDDOWN(_xlpm.Periode/12,0)*12)-dDataMinPeriode+1))-_xlfn.XLOOKUP(_xlpm.Konto&amp;"."&amp;_xlpm.Sted&amp;"."&amp;_xlpm.Sektor,dData,OFFSET(dData,0,_xlpm.Periode-12-dDataMinPeriode+1)),0))</definedName>
    <definedName name="zTall">_xlfn.LAMBDA(_xlpm.Periode,_xlpm.Scope,_xlpm.Konto,_xlpm.Sted,_xlpm.Sektor,_xlfn.XLOOKUP(_xlpm.Konto&amp;"."&amp;_xlpm.Sted&amp;"."&amp;_xlpm.Sektor,dData,OFFSET(dData,0,_xlpm.Periode-dDataMinPeriode+1))-IF(AND(UPPER(_xlpm.Scope)="PER",_xlpm.Periode-ROUNDDOWN(_xlpm.Periode/12,0)*12&lt;&gt;1),_xlfn.XLOOKUP(_xlpm.Konto&amp;"."&amp;_xlpm.Sted&amp;"."&amp;_xlpm.Sektor,dData,OFFSET(dData,0,_xlpm.Periode-dDataMinPeriode)),0)- IF(AND(UPPER(_xlpm.Scope)="QTD",OR(_xlpm.Periode-ROUNDDOWN(_xlpm.Periode/12,0)*12&gt;3,_xlpm.Periode-ROUNDDOWN(_xlpm.Periode/12,0)*12=0)),_xlfn.XLOOKUP(_xlpm.Konto&amp;"."&amp;_xlpm.Sted&amp;"."&amp;_xlpm.Sektor,dData,OFFSET(dData,0,_xlpm.Periode-dDataMinPeriode+1-IF(ROUNDDOWN(_xlpm.Periode/3,0)=(_xlpm.Periode/3),3,_xlpm.Periode-ROUNDDOWN(_xlpm.Periode/3,0)*3))),0)+IF(AND(UPPER(_xlpm.Scope)="12M",_xlpm.Periode&lt;&gt;ROUNDDOWN(_xlpm.Periode/12,0)*12),_xlfn.XLOOKUP(_xlpm.Konto&amp;"."&amp;_xlpm.Sted&amp;"."&amp;_xlpm.Sektor,dData,OFFSET(dData,0,(ROUNDDOWN(_xlpm.Periode/12,0)*12)-dDataMinPeriode+1))-_xlfn.XLOOKUP(_xlpm.Konto&amp;"."&amp;_xlpm.Sted&amp;"."&amp;_xlpm.Sektor,dData,OFFSET(dData,0,_xlpm.Periode-12-dDataMinPeriode+1)),0))</definedName>
    <definedName name="zÅr" localSheetId="1">_xlfn.LAMBDA(_xlpm.periode,ROUNDDOWN((_xlpm.periode-1)/12,0)+2000)</definedName>
    <definedName name="zÅr">_xlfn.LAMBDA(_xlpm.periode,ROUNDDOWN((_xlpm.periode-1)/12,0)+2000)</definedName>
    <definedName name="zÅrKvartal" localSheetId="1">_xlfn.LAMBDA(_xlpm.periode,     APMu!zKvartal(_xlpm.periode)&amp; ". kv " &amp; APMu!zÅr(_xlpm.periode))</definedName>
    <definedName name="zÅrKvartal">_xlfn.LAMBDA(_xlpm.periode,     zKvartal(_xlpm.periode)&amp; ". kv " &amp; zÅr(_xlpm.periode))</definedName>
    <definedName name="zÅrMåned" localSheetId="1">_xlfn.LAMBDA(_xlpm.periode,     TEXT(DATE(ROUNDDOWN((_xlpm.periode-1)/12,0)+2000,             IF(ROUNDDOWN(_xlpm.periode/12,0)=(_xlpm.periode/12),12,_xlpm.periode-ROUNDDOWN(_xlpm.periode/12,0)*12),             1),         "ÅÅÅÅ-MM"))</definedName>
    <definedName name="zÅrMåned">_xlfn.LAMBDA(_xlpm.periode,     TEXT(DATE(ROUNDDOWN((_xlpm.periode-1)/12,0)+2000,             IF(ROUNDDOWN(_xlpm.periode/12,0)=(_xlpm.periode/12),12,_xlpm.periode-ROUNDDOWN(_xlpm.periode/12,0)*12),             1),         "ÅÅÅÅ-MM"))</definedName>
    <definedName name="År0" localSheetId="1">APMu!pÅret(Periode1)</definedName>
    <definedName name="År0">pÅret(Periode1)</definedName>
    <definedName name="årforrige" localSheetId="1">årnå-1</definedName>
    <definedName name="årforrige">årnå-1</definedName>
    <definedName name="årn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137" i="2" l="1"/>
  <c r="R74" i="2"/>
  <c r="Q74" i="2"/>
  <c r="AB69" i="2"/>
  <c r="Z69" i="2"/>
  <c r="X69" i="2"/>
  <c r="V69" i="2"/>
  <c r="T69" i="2"/>
  <c r="R69" i="2"/>
  <c r="P69" i="2"/>
  <c r="N69" i="2"/>
  <c r="L69" i="2"/>
  <c r="J69" i="2"/>
  <c r="H69" i="2"/>
  <c r="F69" i="2"/>
  <c r="D69" i="2"/>
  <c r="AB68" i="2"/>
  <c r="Z68" i="2"/>
  <c r="X68" i="2"/>
  <c r="V68" i="2"/>
  <c r="T68" i="2"/>
  <c r="R68" i="2"/>
  <c r="P68" i="2"/>
  <c r="N68" i="2"/>
  <c r="L68" i="2"/>
  <c r="J68" i="2"/>
  <c r="H68" i="2"/>
  <c r="F68" i="2"/>
  <c r="D68" i="2"/>
  <c r="AB67" i="2"/>
  <c r="Z67" i="2"/>
  <c r="X67" i="2"/>
  <c r="V67" i="2"/>
  <c r="T67" i="2"/>
  <c r="R67" i="2"/>
  <c r="P67" i="2"/>
  <c r="N67" i="2"/>
  <c r="L67" i="2"/>
  <c r="J67" i="2"/>
  <c r="H67" i="2"/>
  <c r="F67" i="2"/>
  <c r="D67" i="2"/>
  <c r="K67" i="2"/>
  <c r="AA49" i="2"/>
  <c r="W49" i="2"/>
  <c r="U49" i="2"/>
  <c r="Q49" i="2"/>
  <c r="P40" i="2"/>
  <c r="P59" i="2" s="1"/>
  <c r="O49" i="2"/>
  <c r="K49" i="2"/>
  <c r="I49" i="2"/>
  <c r="H40" i="2"/>
  <c r="H59" i="2" s="1"/>
  <c r="E49" i="2"/>
  <c r="C49" i="2"/>
  <c r="Z54" i="2"/>
  <c r="X54" i="2"/>
  <c r="W54" i="2"/>
  <c r="V54" i="2"/>
  <c r="R54" i="2"/>
  <c r="Q54" i="2"/>
  <c r="L54" i="2"/>
  <c r="K54" i="2"/>
  <c r="J54" i="2"/>
  <c r="G54" i="2"/>
  <c r="F54" i="2"/>
  <c r="D54" i="2"/>
  <c r="P53" i="2"/>
  <c r="F53" i="2"/>
  <c r="W15" i="2"/>
  <c r="F15" i="2"/>
  <c r="E15" i="2"/>
  <c r="AA9" i="2" a="1"/>
  <c r="AA9" i="2" s="1"/>
  <c r="X9" i="2" a="1"/>
  <c r="X9" i="2" s="1"/>
  <c r="W9" i="2" a="1"/>
  <c r="W9" i="2" s="1"/>
  <c r="U9" i="2" a="1"/>
  <c r="U9" i="2" s="1"/>
  <c r="S9" i="2" a="1"/>
  <c r="S9" i="2" s="1"/>
  <c r="R9" i="2" a="1"/>
  <c r="R9" i="2" s="1"/>
  <c r="O9" i="2" a="1"/>
  <c r="O9" i="2" s="1"/>
  <c r="L9" i="2" a="1"/>
  <c r="L9" i="2" s="1"/>
  <c r="K9" i="2" a="1"/>
  <c r="K9" i="2" s="1"/>
  <c r="H9" i="2" a="1"/>
  <c r="H9" i="2" s="1"/>
  <c r="F9" i="2" a="1"/>
  <c r="F9" i="2" s="1"/>
  <c r="E9" i="2" a="1"/>
  <c r="E9" i="2" s="1"/>
  <c r="E7" i="2" s="1"/>
  <c r="C9" i="2" a="1"/>
  <c r="C9" i="2" s="1"/>
  <c r="V8" i="2"/>
  <c r="T8" i="2"/>
  <c r="R8" i="2"/>
  <c r="P8" i="2"/>
  <c r="N8" i="2"/>
  <c r="L8" i="2"/>
  <c r="F8" i="2"/>
  <c r="V7" i="2"/>
  <c r="T7" i="2"/>
  <c r="R7" i="2"/>
  <c r="P7" i="2"/>
  <c r="N7" i="2"/>
  <c r="L7" i="2"/>
  <c r="F7" i="2"/>
  <c r="AB3" i="2"/>
  <c r="AA3" i="2"/>
  <c r="Z3" i="2"/>
  <c r="Y3" i="2"/>
  <c r="X3" i="2"/>
  <c r="W3" i="2"/>
  <c r="V3" i="2"/>
  <c r="U3" i="2"/>
  <c r="T3" i="2"/>
  <c r="S3" i="2"/>
  <c r="R3" i="2"/>
  <c r="Q3" i="2"/>
  <c r="P3" i="2"/>
  <c r="O3" i="2"/>
  <c r="N3" i="2"/>
  <c r="M3" i="2"/>
  <c r="L3" i="2"/>
  <c r="K3" i="2"/>
  <c r="J3" i="2"/>
  <c r="I3" i="2"/>
  <c r="H3" i="2"/>
  <c r="G3" i="2"/>
  <c r="F3" i="2"/>
  <c r="E3" i="2"/>
  <c r="D3" i="2"/>
  <c r="C3" i="2"/>
  <c r="L74" i="2" l="1"/>
  <c r="K15" i="2"/>
  <c r="W23" i="2"/>
  <c r="W42" i="2" s="1"/>
  <c r="W108" i="2"/>
  <c r="W109" i="2" s="1"/>
  <c r="E74" i="2"/>
  <c r="K23" i="2"/>
  <c r="K42" i="2" s="1"/>
  <c r="K122" i="2"/>
  <c r="V19" i="2"/>
  <c r="Q23" i="2"/>
  <c r="Q42" i="2" s="1"/>
  <c r="S23" i="2"/>
  <c r="S42" i="2" s="1"/>
  <c r="K74" i="2"/>
  <c r="X15" i="2"/>
  <c r="X122" i="2" s="1"/>
  <c r="AA23" i="2"/>
  <c r="AA42" i="2" s="1"/>
  <c r="K95" i="2"/>
  <c r="K97" i="2" s="1"/>
  <c r="K99" i="2" s="1"/>
  <c r="X74" i="2"/>
  <c r="I23" i="2"/>
  <c r="I42" i="2" s="1"/>
  <c r="I33" i="2" s="1"/>
  <c r="W74" i="2"/>
  <c r="X137" i="2"/>
  <c r="E114" i="2"/>
  <c r="E115" i="2" s="1"/>
  <c r="J53" i="2"/>
  <c r="J19" i="2"/>
  <c r="I53" i="2"/>
  <c r="AB53" i="2"/>
  <c r="K132" i="2"/>
  <c r="K138" i="2"/>
  <c r="K139" i="2" s="1"/>
  <c r="K128" i="2"/>
  <c r="Q67" i="2"/>
  <c r="E8" i="2"/>
  <c r="U118" i="2"/>
  <c r="U119" i="2" s="1"/>
  <c r="U132" i="2"/>
  <c r="U128" i="2"/>
  <c r="U138" i="2"/>
  <c r="W33" i="2"/>
  <c r="X33" i="2" s="1"/>
  <c r="X47" i="2" s="1"/>
  <c r="E67" i="2"/>
  <c r="R19" i="2"/>
  <c r="R53" i="2"/>
  <c r="O8" i="2"/>
  <c r="O7" i="2"/>
  <c r="R15" i="2"/>
  <c r="S53" i="2"/>
  <c r="X49" i="2"/>
  <c r="W8" i="2"/>
  <c r="W7" i="2"/>
  <c r="L15" i="2"/>
  <c r="S15" i="2"/>
  <c r="S122" i="2" s="1"/>
  <c r="W67" i="2"/>
  <c r="I132" i="2"/>
  <c r="I128" i="2"/>
  <c r="I138" i="2"/>
  <c r="V95" i="2"/>
  <c r="V53" i="2"/>
  <c r="X53" i="2"/>
  <c r="X19" i="2"/>
  <c r="M74" i="2"/>
  <c r="M49" i="2"/>
  <c r="M9" i="2" a="1"/>
  <c r="M9" i="2" s="1"/>
  <c r="M8" i="2" s="1"/>
  <c r="M95" i="2"/>
  <c r="M23" i="2"/>
  <c r="M42" i="2" s="1"/>
  <c r="Y49" i="2"/>
  <c r="Y137" i="2"/>
  <c r="Y8" i="2"/>
  <c r="K8" i="2"/>
  <c r="K7" i="2"/>
  <c r="L53" i="2"/>
  <c r="L19" i="2"/>
  <c r="E122" i="2"/>
  <c r="Z108" i="2"/>
  <c r="Z109" i="2" s="1"/>
  <c r="Z95" i="2"/>
  <c r="Z15" i="2"/>
  <c r="Z9" i="2" a="1"/>
  <c r="Z9" i="2" s="1"/>
  <c r="Z23" i="2"/>
  <c r="Z8" i="2"/>
  <c r="E95" i="2"/>
  <c r="M108" i="2"/>
  <c r="M109" i="2" s="1"/>
  <c r="K108" i="2"/>
  <c r="K109" i="2" s="1"/>
  <c r="S137" i="2"/>
  <c r="T53" i="2"/>
  <c r="W138" i="2"/>
  <c r="W128" i="2"/>
  <c r="W118" i="2"/>
  <c r="W119" i="2" s="1"/>
  <c r="Y67" i="2"/>
  <c r="N54" i="2"/>
  <c r="N104" i="2"/>
  <c r="N105" i="2" s="1"/>
  <c r="N40" i="2"/>
  <c r="N59" i="2" s="1"/>
  <c r="N74" i="2"/>
  <c r="C54" i="2"/>
  <c r="C85" i="2"/>
  <c r="C23" i="2"/>
  <c r="C42" i="2" s="1"/>
  <c r="C7" i="2"/>
  <c r="C8" i="2"/>
  <c r="C15" i="2"/>
  <c r="O54" i="2"/>
  <c r="O23" i="2"/>
  <c r="O42" i="2" s="1"/>
  <c r="O137" i="2"/>
  <c r="O15" i="2"/>
  <c r="O108" i="2"/>
  <c r="O109" i="2" s="1"/>
  <c r="AA74" i="2"/>
  <c r="AA54" i="2"/>
  <c r="AA95" i="2"/>
  <c r="AA8" i="2"/>
  <c r="AA137" i="2"/>
  <c r="AA7" i="2"/>
  <c r="Y7" i="2"/>
  <c r="W132" i="2"/>
  <c r="M15" i="2"/>
  <c r="M54" i="2"/>
  <c r="Y54" i="2"/>
  <c r="D15" i="2"/>
  <c r="D9" i="2" a="1"/>
  <c r="D9" i="2" s="1"/>
  <c r="D7" i="2"/>
  <c r="D74" i="2"/>
  <c r="D8" i="2"/>
  <c r="P23" i="2"/>
  <c r="P9" i="2" a="1"/>
  <c r="P9" i="2" s="1"/>
  <c r="P74" i="2"/>
  <c r="P54" i="2"/>
  <c r="AB15" i="2"/>
  <c r="AB122" i="2" s="1"/>
  <c r="AB9" i="2" a="1"/>
  <c r="AB9" i="2" s="1"/>
  <c r="AB54" i="2"/>
  <c r="AB95" i="2"/>
  <c r="AB74" i="2"/>
  <c r="AB7" i="2"/>
  <c r="Z7" i="2"/>
  <c r="AB8" i="2"/>
  <c r="N9" i="2" a="1"/>
  <c r="N9" i="2" s="1"/>
  <c r="Y9" i="2" a="1"/>
  <c r="Y9" i="2" s="1"/>
  <c r="F74" i="2"/>
  <c r="D85" i="2"/>
  <c r="X95" i="2"/>
  <c r="X97" i="2" s="1"/>
  <c r="G95" i="2"/>
  <c r="G97" i="2" s="1"/>
  <c r="G49" i="2"/>
  <c r="G9" i="2" a="1"/>
  <c r="G9" i="2" s="1"/>
  <c r="G7" i="2" s="1"/>
  <c r="G15" i="2"/>
  <c r="S74" i="2"/>
  <c r="S49" i="2"/>
  <c r="S8" i="2"/>
  <c r="S7" i="2"/>
  <c r="S95" i="2"/>
  <c r="S97" i="2" s="1"/>
  <c r="H15" i="2"/>
  <c r="H54" i="2"/>
  <c r="H74" i="2"/>
  <c r="H8" i="2"/>
  <c r="H122" i="2"/>
  <c r="T9" i="2" a="1"/>
  <c r="T9" i="2" s="1"/>
  <c r="T137" i="2"/>
  <c r="T15" i="2"/>
  <c r="T54" i="2"/>
  <c r="T23" i="2"/>
  <c r="T74" i="2"/>
  <c r="R40" i="2"/>
  <c r="R59" i="2" s="1"/>
  <c r="H7" i="2"/>
  <c r="J40" i="2"/>
  <c r="J59" i="2" s="1"/>
  <c r="S54" i="2"/>
  <c r="F19" i="2"/>
  <c r="F28" i="2" s="1"/>
  <c r="I118" i="2"/>
  <c r="I119" i="2" s="1"/>
  <c r="I54" i="2"/>
  <c r="I7" i="2"/>
  <c r="I9" i="2" a="1"/>
  <c r="I9" i="2" s="1"/>
  <c r="I8" i="2" s="1"/>
  <c r="I15" i="2"/>
  <c r="U74" i="2"/>
  <c r="U54" i="2"/>
  <c r="U7" i="2"/>
  <c r="U95" i="2"/>
  <c r="U97" i="2" s="1"/>
  <c r="U15" i="2"/>
  <c r="U8" i="2"/>
  <c r="G23" i="2"/>
  <c r="G42" i="2" s="1"/>
  <c r="E138" i="2"/>
  <c r="E128" i="2"/>
  <c r="E132" i="2"/>
  <c r="E118" i="2"/>
  <c r="E119" i="2" s="1"/>
  <c r="J23" i="2"/>
  <c r="J15" i="2"/>
  <c r="J9" i="2" a="1"/>
  <c r="J9" i="2" s="1"/>
  <c r="J8" i="2"/>
  <c r="J7" i="2"/>
  <c r="J74" i="2"/>
  <c r="V23" i="2"/>
  <c r="V15" i="2"/>
  <c r="V28" i="2" s="1"/>
  <c r="V9" i="2" a="1"/>
  <c r="V9" i="2" s="1"/>
  <c r="V137" i="2"/>
  <c r="Q15" i="2"/>
  <c r="F122" i="2"/>
  <c r="F104" i="2"/>
  <c r="F105" i="2" s="1"/>
  <c r="F23" i="2"/>
  <c r="F40" i="2"/>
  <c r="F59" i="2" s="1"/>
  <c r="R104" i="2"/>
  <c r="R105" i="2" s="1"/>
  <c r="R23" i="2"/>
  <c r="Q9" i="2" a="1"/>
  <c r="Q9" i="2" s="1"/>
  <c r="E54" i="2"/>
  <c r="E23" i="2"/>
  <c r="E42" i="2" s="1"/>
  <c r="Q137" i="2"/>
  <c r="L122" i="2"/>
  <c r="L23" i="2"/>
  <c r="X23" i="2"/>
  <c r="X7" i="2"/>
  <c r="X8" i="2"/>
  <c r="W137" i="2"/>
  <c r="K118" i="2"/>
  <c r="K119" i="2" s="1"/>
  <c r="W122" i="2"/>
  <c r="L28" i="2" l="1"/>
  <c r="X46" i="2"/>
  <c r="P26" i="2"/>
  <c r="P15" i="2"/>
  <c r="P122" i="2" s="1"/>
  <c r="W95" i="2"/>
  <c r="W97" i="2" s="1"/>
  <c r="C137" i="2"/>
  <c r="J28" i="2"/>
  <c r="S99" i="2"/>
  <c r="D122" i="2"/>
  <c r="N15" i="2"/>
  <c r="N122" i="2" s="1"/>
  <c r="C95" i="2"/>
  <c r="C97" i="2" s="1"/>
  <c r="C99" i="2" s="1"/>
  <c r="P104" i="2"/>
  <c r="P105" i="2" s="1"/>
  <c r="I137" i="2"/>
  <c r="I139" i="2" s="1"/>
  <c r="Z74" i="2"/>
  <c r="Z97" i="2"/>
  <c r="X28" i="2"/>
  <c r="T19" i="2"/>
  <c r="T28" i="2" s="1"/>
  <c r="D23" i="2"/>
  <c r="D26" i="2" s="1"/>
  <c r="D29" i="2" s="1"/>
  <c r="Y23" i="2"/>
  <c r="Y42" i="2" s="1"/>
  <c r="H23" i="2"/>
  <c r="H26" i="2" s="1"/>
  <c r="H29" i="2" s="1"/>
  <c r="G137" i="2"/>
  <c r="G139" i="2" s="1"/>
  <c r="AA15" i="2"/>
  <c r="AA122" i="2" s="1"/>
  <c r="J33" i="2"/>
  <c r="I47" i="2"/>
  <c r="I46" i="2"/>
  <c r="AB19" i="2"/>
  <c r="W99" i="2"/>
  <c r="T95" i="2"/>
  <c r="T97" i="2" s="1"/>
  <c r="T99" i="2" s="1"/>
  <c r="G74" i="2"/>
  <c r="AB137" i="2"/>
  <c r="C74" i="2"/>
  <c r="E137" i="2"/>
  <c r="E139" i="2" s="1"/>
  <c r="U99" i="2"/>
  <c r="I95" i="2"/>
  <c r="I97" i="2" s="1"/>
  <c r="I99" i="2" s="1"/>
  <c r="O95" i="2"/>
  <c r="O97" i="2" s="1"/>
  <c r="O99" i="2" s="1"/>
  <c r="M40" i="2"/>
  <c r="M59" i="2" s="1"/>
  <c r="R28" i="2"/>
  <c r="AB97" i="2"/>
  <c r="M33" i="2"/>
  <c r="N33" i="2" s="1"/>
  <c r="M97" i="2"/>
  <c r="M99" i="2" s="1"/>
  <c r="L40" i="2"/>
  <c r="L59" i="2" s="1"/>
  <c r="Z122" i="2"/>
  <c r="C90" i="2"/>
  <c r="W139" i="2"/>
  <c r="U23" i="2"/>
  <c r="U42" i="2" s="1"/>
  <c r="U33" i="2" s="1"/>
  <c r="V33" i="2" s="1"/>
  <c r="D90" i="2"/>
  <c r="C33" i="2"/>
  <c r="P29" i="2"/>
  <c r="G104" i="2"/>
  <c r="G105" i="2" s="1"/>
  <c r="G114" i="2"/>
  <c r="G115" i="2" s="1"/>
  <c r="Z42" i="2"/>
  <c r="Q53" i="2"/>
  <c r="Q19" i="2"/>
  <c r="Q28" i="2" s="1"/>
  <c r="W47" i="2"/>
  <c r="U19" i="2"/>
  <c r="U28" i="2" s="1"/>
  <c r="U53" i="2"/>
  <c r="I122" i="2"/>
  <c r="AB99" i="2"/>
  <c r="AA128" i="2"/>
  <c r="AA138" i="2"/>
  <c r="AA118" i="2"/>
  <c r="AA119" i="2" s="1"/>
  <c r="AA132" i="2"/>
  <c r="C122" i="2"/>
  <c r="Y15" i="2"/>
  <c r="M53" i="2"/>
  <c r="M19" i="2"/>
  <c r="M28" i="2" s="1"/>
  <c r="S19" i="2"/>
  <c r="S28" i="2" s="1"/>
  <c r="Q138" i="2"/>
  <c r="Q139" i="2" s="1"/>
  <c r="Q132" i="2"/>
  <c r="Q118" i="2"/>
  <c r="Q119" i="2" s="1"/>
  <c r="Q128" i="2"/>
  <c r="T108" i="2"/>
  <c r="T109" i="2" s="1"/>
  <c r="T104" i="2"/>
  <c r="T105" i="2" s="1"/>
  <c r="H123" i="2"/>
  <c r="AB114" i="2"/>
  <c r="AB115" i="2" s="1"/>
  <c r="AB104" i="2"/>
  <c r="AB105" i="2" s="1"/>
  <c r="N114" i="2"/>
  <c r="N115" i="2" s="1"/>
  <c r="N123" i="2"/>
  <c r="M123" i="2" s="1"/>
  <c r="Z99" i="2"/>
  <c r="K114" i="2"/>
  <c r="K115" i="2" s="1"/>
  <c r="K104" i="2"/>
  <c r="K105" i="2" s="1"/>
  <c r="G132" i="2"/>
  <c r="G128" i="2"/>
  <c r="G118" i="2"/>
  <c r="G119" i="2" s="1"/>
  <c r="G138" i="2"/>
  <c r="G53" i="2"/>
  <c r="G19" i="2"/>
  <c r="G28" i="2" s="1"/>
  <c r="S108" i="2"/>
  <c r="S109" i="2" s="1"/>
  <c r="Y122" i="2"/>
  <c r="L123" i="2"/>
  <c r="L114" i="2"/>
  <c r="L115" i="2" s="1"/>
  <c r="T42" i="2"/>
  <c r="T26" i="2"/>
  <c r="K33" i="2"/>
  <c r="L33" i="2" s="1"/>
  <c r="S128" i="2"/>
  <c r="S138" i="2"/>
  <c r="S139" i="2" s="1"/>
  <c r="S132" i="2"/>
  <c r="S118" i="2"/>
  <c r="S119" i="2" s="1"/>
  <c r="G33" i="2"/>
  <c r="G46" i="2" s="1"/>
  <c r="Z114" i="2"/>
  <c r="Z115" i="2" s="1"/>
  <c r="Z104" i="2"/>
  <c r="Z105" i="2" s="1"/>
  <c r="N19" i="2"/>
  <c r="N53" i="2"/>
  <c r="E40" i="2"/>
  <c r="E59" i="2" s="1"/>
  <c r="E108" i="2"/>
  <c r="E109" i="2" s="1"/>
  <c r="E104" i="2"/>
  <c r="E105" i="2" s="1"/>
  <c r="J114" i="2"/>
  <c r="J115" i="2" s="1"/>
  <c r="J104" i="2"/>
  <c r="J105" i="2" s="1"/>
  <c r="U114" i="2"/>
  <c r="U115" i="2" s="1"/>
  <c r="D53" i="2"/>
  <c r="D19" i="2"/>
  <c r="D28" i="2" s="1"/>
  <c r="Y104" i="2"/>
  <c r="Y105" i="2" s="1"/>
  <c r="M138" i="2"/>
  <c r="M118" i="2"/>
  <c r="M119" i="2" s="1"/>
  <c r="M128" i="2"/>
  <c r="M132" i="2"/>
  <c r="Q7" i="2"/>
  <c r="Q8" i="2"/>
  <c r="H53" i="2"/>
  <c r="H19" i="2"/>
  <c r="H28" i="2" s="1"/>
  <c r="M122" i="2"/>
  <c r="O118" i="2"/>
  <c r="O119" i="2" s="1"/>
  <c r="O138" i="2"/>
  <c r="O139" i="2" s="1"/>
  <c r="O132" i="2"/>
  <c r="O128" i="2"/>
  <c r="O19" i="2"/>
  <c r="O28" i="2" s="1"/>
  <c r="O53" i="2"/>
  <c r="C114" i="2"/>
  <c r="C115" i="2" s="1"/>
  <c r="C104" i="2"/>
  <c r="C105" i="2" s="1"/>
  <c r="Z49" i="2"/>
  <c r="Z40" i="2"/>
  <c r="J26" i="2"/>
  <c r="AB132" i="2"/>
  <c r="AB128" i="2"/>
  <c r="AB138" i="2"/>
  <c r="AB118" i="2"/>
  <c r="AB119" i="2" s="1"/>
  <c r="AB123" i="2"/>
  <c r="AA123" i="2" s="1"/>
  <c r="D114" i="2"/>
  <c r="D115" i="2" s="1"/>
  <c r="D104" i="2"/>
  <c r="D105" i="2" s="1"/>
  <c r="O67" i="2"/>
  <c r="E97" i="2"/>
  <c r="E99" i="2" s="1"/>
  <c r="W19" i="2"/>
  <c r="W28" i="2" s="1"/>
  <c r="W53" i="2"/>
  <c r="R26" i="2"/>
  <c r="R29" i="2" s="1"/>
  <c r="J123" i="2"/>
  <c r="H104" i="2"/>
  <c r="H105" i="2" s="1"/>
  <c r="H114" i="2"/>
  <c r="H115" i="2" s="1"/>
  <c r="T122" i="2"/>
  <c r="P114" i="2"/>
  <c r="P115" i="2" s="1"/>
  <c r="P123" i="2"/>
  <c r="AA97" i="2"/>
  <c r="AA99" i="2" s="1"/>
  <c r="C108" i="2"/>
  <c r="C109" i="2" s="1"/>
  <c r="N23" i="2"/>
  <c r="N26" i="2" s="1"/>
  <c r="Y53" i="2"/>
  <c r="Y19" i="2"/>
  <c r="X40" i="2"/>
  <c r="X59" i="2" s="1"/>
  <c r="X99" i="2"/>
  <c r="X108" i="2"/>
  <c r="X109" i="2" s="1"/>
  <c r="G8" i="2"/>
  <c r="AA104" i="2"/>
  <c r="AA105" i="2" s="1"/>
  <c r="AA114" i="2"/>
  <c r="AA115" i="2" s="1"/>
  <c r="O33" i="2"/>
  <c r="P33" i="2" s="1"/>
  <c r="C67" i="2"/>
  <c r="AA67" i="2"/>
  <c r="V97" i="2"/>
  <c r="V99" i="2" s="1"/>
  <c r="X138" i="2"/>
  <c r="X139" i="2" s="1"/>
  <c r="X123" i="2"/>
  <c r="X128" i="2"/>
  <c r="X132" i="2"/>
  <c r="X118" i="2"/>
  <c r="X119" i="2" s="1"/>
  <c r="E33" i="2"/>
  <c r="F33" i="2" s="1"/>
  <c r="V26" i="2"/>
  <c r="V29" i="2" s="1"/>
  <c r="V30" i="2" s="1"/>
  <c r="V42" i="2"/>
  <c r="U122" i="2"/>
  <c r="F123" i="2"/>
  <c r="E123" i="2" s="1"/>
  <c r="F114" i="2"/>
  <c r="F115" i="2" s="1"/>
  <c r="I104" i="2"/>
  <c r="I105" i="2" s="1"/>
  <c r="I114" i="2"/>
  <c r="I115" i="2" s="1"/>
  <c r="G99" i="2"/>
  <c r="AB108" i="2"/>
  <c r="AB109" i="2" s="1"/>
  <c r="D123" i="2"/>
  <c r="Z123" i="2"/>
  <c r="Z128" i="2"/>
  <c r="Z138" i="2"/>
  <c r="Z132" i="2"/>
  <c r="Z118" i="2"/>
  <c r="Z119" i="2" s="1"/>
  <c r="Y95" i="2"/>
  <c r="Y97" i="2" s="1"/>
  <c r="Y99" i="2" s="1"/>
  <c r="M67" i="2"/>
  <c r="AA139" i="2"/>
  <c r="S33" i="2"/>
  <c r="T33" i="2" s="1"/>
  <c r="AB28" i="2"/>
  <c r="X114" i="2"/>
  <c r="X115" i="2" s="1"/>
  <c r="X104" i="2"/>
  <c r="X105" i="2" s="1"/>
  <c r="R123" i="2"/>
  <c r="R114" i="2"/>
  <c r="R115" i="2" s="1"/>
  <c r="Q122" i="2"/>
  <c r="V108" i="2"/>
  <c r="V109" i="2" s="1"/>
  <c r="V104" i="2"/>
  <c r="V105" i="2" s="1"/>
  <c r="U137" i="2"/>
  <c r="U139" i="2" s="1"/>
  <c r="G67" i="2"/>
  <c r="T40" i="2"/>
  <c r="T49" i="2"/>
  <c r="G108" i="2"/>
  <c r="G109" i="2" s="1"/>
  <c r="AA108" i="2"/>
  <c r="AA109" i="2" s="1"/>
  <c r="AA33" i="2"/>
  <c r="AB33" i="2" s="1"/>
  <c r="AB34" i="2" s="1"/>
  <c r="AB56" i="2" s="1"/>
  <c r="AB57" i="2" s="1"/>
  <c r="Y108" i="2"/>
  <c r="Y109" i="2" s="1"/>
  <c r="V122" i="2"/>
  <c r="D40" i="2"/>
  <c r="I19" i="2"/>
  <c r="I28" i="2" s="1"/>
  <c r="R122" i="2"/>
  <c r="Q33" i="2"/>
  <c r="V118" i="2"/>
  <c r="V119" i="2" s="1"/>
  <c r="V123" i="2"/>
  <c r="U123" i="2" s="1"/>
  <c r="V132" i="2"/>
  <c r="V138" i="2"/>
  <c r="V139" i="2" s="1"/>
  <c r="V128" i="2"/>
  <c r="V114" i="2"/>
  <c r="V115" i="2" s="1"/>
  <c r="I67" i="2"/>
  <c r="I74" i="2"/>
  <c r="S67" i="2"/>
  <c r="G122" i="2"/>
  <c r="C53" i="2"/>
  <c r="C19" i="2"/>
  <c r="C28" i="2" s="1"/>
  <c r="AA19" i="2"/>
  <c r="AA53" i="2"/>
  <c r="Y132" i="2"/>
  <c r="Y114" i="2"/>
  <c r="Y115" i="2" s="1"/>
  <c r="Y128" i="2"/>
  <c r="Y138" i="2"/>
  <c r="Y139" i="2" s="1"/>
  <c r="Y118" i="2"/>
  <c r="Y119" i="2" s="1"/>
  <c r="M137" i="2"/>
  <c r="W114" i="2"/>
  <c r="W115" i="2" s="1"/>
  <c r="W104" i="2"/>
  <c r="W105" i="2" s="1"/>
  <c r="O114" i="2"/>
  <c r="O115" i="2" s="1"/>
  <c r="O104" i="2"/>
  <c r="O105" i="2" s="1"/>
  <c r="L104" i="2"/>
  <c r="L105" i="2" s="1"/>
  <c r="AB49" i="2"/>
  <c r="AB40" i="2"/>
  <c r="AB59" i="2" s="1"/>
  <c r="Q95" i="2"/>
  <c r="Q97" i="2" s="1"/>
  <c r="Q99" i="2" s="1"/>
  <c r="V40" i="2"/>
  <c r="V59" i="2" s="1"/>
  <c r="V49" i="2"/>
  <c r="U67" i="2"/>
  <c r="Y74" i="2"/>
  <c r="K19" i="2"/>
  <c r="K28" i="2" s="1"/>
  <c r="K53" i="2"/>
  <c r="T118" i="2"/>
  <c r="T119" i="2" s="1"/>
  <c r="T132" i="2"/>
  <c r="T123" i="2"/>
  <c r="T128" i="2"/>
  <c r="T138" i="2"/>
  <c r="T139" i="2" s="1"/>
  <c r="T114" i="2"/>
  <c r="T115" i="2" s="1"/>
  <c r="C128" i="2"/>
  <c r="C129" i="2" s="1"/>
  <c r="C132" i="2"/>
  <c r="C133" i="2" s="1"/>
  <c r="C118" i="2"/>
  <c r="C119" i="2" s="1"/>
  <c r="C138" i="2"/>
  <c r="C139" i="2" s="1"/>
  <c r="Y33" i="2"/>
  <c r="Y47" i="2" s="1"/>
  <c r="M7" i="2"/>
  <c r="U108" i="2"/>
  <c r="U109" i="2" s="1"/>
  <c r="U104" i="2"/>
  <c r="U105" i="2" s="1"/>
  <c r="S114" i="2"/>
  <c r="S115" i="2" s="1"/>
  <c r="S104" i="2"/>
  <c r="S105" i="2" s="1"/>
  <c r="O122" i="2"/>
  <c r="C46" i="2"/>
  <c r="X42" i="2"/>
  <c r="X48" i="2" s="1"/>
  <c r="X50" i="2" s="1"/>
  <c r="X26" i="2"/>
  <c r="Q108" i="2"/>
  <c r="Q109" i="2" s="1"/>
  <c r="E53" i="2"/>
  <c r="E19" i="2"/>
  <c r="E28" i="2" s="1"/>
  <c r="V74" i="2"/>
  <c r="J122" i="2"/>
  <c r="W46" i="2"/>
  <c r="I108" i="2"/>
  <c r="I109" i="2" s="1"/>
  <c r="AB23" i="2"/>
  <c r="Z26" i="2" s="1"/>
  <c r="Z29" i="2" s="1"/>
  <c r="O74" i="2"/>
  <c r="Z53" i="2"/>
  <c r="Z19" i="2"/>
  <c r="Z28" i="2" s="1"/>
  <c r="Z137" i="2"/>
  <c r="P19" i="2"/>
  <c r="P28" i="2" s="1"/>
  <c r="AB139" i="2" l="1"/>
  <c r="F26" i="2"/>
  <c r="F29" i="2" s="1"/>
  <c r="F30" i="2" s="1"/>
  <c r="O46" i="2"/>
  <c r="I123" i="2"/>
  <c r="R30" i="2"/>
  <c r="AA28" i="2"/>
  <c r="D30" i="2"/>
  <c r="I69" i="2"/>
  <c r="O47" i="2"/>
  <c r="AA46" i="2"/>
  <c r="AA48" i="2" s="1"/>
  <c r="AA50" i="2" s="1"/>
  <c r="AA68" i="2" s="1"/>
  <c r="AA69" i="2" s="1"/>
  <c r="K47" i="2"/>
  <c r="U40" i="2"/>
  <c r="U59" i="2" s="1"/>
  <c r="W123" i="2"/>
  <c r="M47" i="2"/>
  <c r="M139" i="2"/>
  <c r="S47" i="2"/>
  <c r="N28" i="2"/>
  <c r="M46" i="2"/>
  <c r="I48" i="2"/>
  <c r="I50" i="2" s="1"/>
  <c r="I68" i="2" s="1"/>
  <c r="I40" i="2"/>
  <c r="I59" i="2" s="1"/>
  <c r="O48" i="2"/>
  <c r="O50" i="2" s="1"/>
  <c r="O68" i="2" s="1"/>
  <c r="O69" i="2" s="1"/>
  <c r="Z139" i="2"/>
  <c r="S46" i="2"/>
  <c r="C123" i="2"/>
  <c r="C124" i="2" s="1"/>
  <c r="L26" i="2"/>
  <c r="I26" i="2" s="1"/>
  <c r="I29" i="2" s="1"/>
  <c r="I30" i="2" s="1"/>
  <c r="AB47" i="2"/>
  <c r="C26" i="2"/>
  <c r="C29" i="2" s="1"/>
  <c r="C30" i="2" s="1"/>
  <c r="AA34" i="2"/>
  <c r="AA56" i="2" s="1"/>
  <c r="AA57" i="2" s="1"/>
  <c r="Z30" i="2"/>
  <c r="K40" i="2"/>
  <c r="K59" i="2" s="1"/>
  <c r="E26" i="2"/>
  <c r="E29" i="2" s="1"/>
  <c r="L34" i="2"/>
  <c r="L56" i="2" s="1"/>
  <c r="L57" i="2" s="1"/>
  <c r="L60" i="2" s="1"/>
  <c r="L63" i="2" s="1"/>
  <c r="L64" i="2" s="1"/>
  <c r="AB60" i="2"/>
  <c r="AB63" i="2" s="1"/>
  <c r="AB64" i="2" s="1"/>
  <c r="H30" i="2"/>
  <c r="T34" i="2"/>
  <c r="T46" i="2"/>
  <c r="T48" i="2" s="1"/>
  <c r="T50" i="2" s="1"/>
  <c r="T29" i="2"/>
  <c r="S26" i="2"/>
  <c r="S29" i="2" s="1"/>
  <c r="S30" i="2" s="1"/>
  <c r="K46" i="2"/>
  <c r="N29" i="2"/>
  <c r="M26" i="2"/>
  <c r="M29" i="2" s="1"/>
  <c r="M30" i="2" s="1"/>
  <c r="P30" i="2"/>
  <c r="AA47" i="2"/>
  <c r="E46" i="2"/>
  <c r="Y123" i="2"/>
  <c r="U47" i="2"/>
  <c r="G26" i="2"/>
  <c r="G29" i="2" s="1"/>
  <c r="G30" i="2" s="1"/>
  <c r="G40" i="2"/>
  <c r="G59" i="2" s="1"/>
  <c r="G123" i="2"/>
  <c r="V34" i="2"/>
  <c r="V46" i="2"/>
  <c r="V47" i="2"/>
  <c r="U26" i="2"/>
  <c r="U29" i="2" s="1"/>
  <c r="U30" i="2" s="1"/>
  <c r="J29" i="2"/>
  <c r="J30" i="2" s="1"/>
  <c r="X29" i="2"/>
  <c r="X30" i="2" s="1"/>
  <c r="M114" i="2"/>
  <c r="M115" i="2" s="1"/>
  <c r="M104" i="2"/>
  <c r="M105" i="2" s="1"/>
  <c r="O30" i="2"/>
  <c r="T59" i="2"/>
  <c r="S40" i="2"/>
  <c r="S59" i="2" s="1"/>
  <c r="Z59" i="2"/>
  <c r="Y40" i="2"/>
  <c r="Y59" i="2" s="1"/>
  <c r="Z33" i="2"/>
  <c r="Y46" i="2"/>
  <c r="Y48" i="2" s="1"/>
  <c r="Y50" i="2" s="1"/>
  <c r="Y68" i="2" s="1"/>
  <c r="Y69" i="2" s="1"/>
  <c r="Q40" i="2"/>
  <c r="Q59" i="2" s="1"/>
  <c r="Q26" i="2"/>
  <c r="Q29" i="2" s="1"/>
  <c r="Q30" i="2" s="1"/>
  <c r="Q123" i="2"/>
  <c r="W48" i="2"/>
  <c r="W50" i="2" s="1"/>
  <c r="W68" i="2" s="1"/>
  <c r="W69" i="2" s="1"/>
  <c r="T47" i="2"/>
  <c r="R33" i="2"/>
  <c r="R34" i="2" s="1"/>
  <c r="Q46" i="2"/>
  <c r="Q47" i="2"/>
  <c r="Q104" i="2"/>
  <c r="Q105" i="2" s="1"/>
  <c r="Q114" i="2"/>
  <c r="Q115" i="2" s="1"/>
  <c r="O26" i="2"/>
  <c r="O29" i="2" s="1"/>
  <c r="H33" i="2"/>
  <c r="H34" i="2" s="1"/>
  <c r="G47" i="2"/>
  <c r="G48" i="2" s="1"/>
  <c r="G50" i="2" s="1"/>
  <c r="G68" i="2" s="1"/>
  <c r="G69" i="2" s="1"/>
  <c r="O40" i="2"/>
  <c r="O59" i="2" s="1"/>
  <c r="E30" i="2"/>
  <c r="D124" i="2"/>
  <c r="AB46" i="2"/>
  <c r="U46" i="2"/>
  <c r="N34" i="2"/>
  <c r="D33" i="2"/>
  <c r="D34" i="2" s="1"/>
  <c r="C47" i="2"/>
  <c r="C48" i="2" s="1"/>
  <c r="C50" i="2" s="1"/>
  <c r="C68" i="2" s="1"/>
  <c r="C69" i="2" s="1"/>
  <c r="D59" i="2"/>
  <c r="C40" i="2"/>
  <c r="C59" i="2" s="1"/>
  <c r="T30" i="2"/>
  <c r="E47" i="2"/>
  <c r="K123" i="2"/>
  <c r="AA40" i="2"/>
  <c r="AA59" i="2" s="1"/>
  <c r="W40" i="2"/>
  <c r="W59" i="2" s="1"/>
  <c r="S123" i="2"/>
  <c r="J34" i="2"/>
  <c r="AB26" i="2"/>
  <c r="AB42" i="2"/>
  <c r="Y28" i="2"/>
  <c r="O123" i="2"/>
  <c r="N30" i="2" l="1"/>
  <c r="K48" i="2"/>
  <c r="K50" i="2" s="1"/>
  <c r="K68" i="2" s="1"/>
  <c r="K69" i="2" s="1"/>
  <c r="M48" i="2"/>
  <c r="M50" i="2" s="1"/>
  <c r="M68" i="2" s="1"/>
  <c r="M69" i="2" s="1"/>
  <c r="V48" i="2"/>
  <c r="V50" i="2" s="1"/>
  <c r="P34" i="2"/>
  <c r="S48" i="2"/>
  <c r="S50" i="2" s="1"/>
  <c r="S68" i="2" s="1"/>
  <c r="S69" i="2" s="1"/>
  <c r="AB48" i="2"/>
  <c r="AB50" i="2" s="1"/>
  <c r="L29" i="2"/>
  <c r="L30" i="2" s="1"/>
  <c r="K26" i="2"/>
  <c r="K29" i="2" s="1"/>
  <c r="K30" i="2" s="1"/>
  <c r="E48" i="2"/>
  <c r="E50" i="2" s="1"/>
  <c r="E68" i="2" s="1"/>
  <c r="E69" i="2" s="1"/>
  <c r="P56" i="2"/>
  <c r="P57" i="2" s="1"/>
  <c r="P60" i="2" s="1"/>
  <c r="P63" i="2" s="1"/>
  <c r="P64" i="2" s="1"/>
  <c r="Z34" i="2"/>
  <c r="Z46" i="2"/>
  <c r="Z47" i="2"/>
  <c r="X34" i="2"/>
  <c r="V56" i="2"/>
  <c r="V57" i="2" s="1"/>
  <c r="V60" i="2" s="1"/>
  <c r="V63" i="2" s="1"/>
  <c r="V64" i="2" s="1"/>
  <c r="U34" i="2"/>
  <c r="U56" i="2" s="1"/>
  <c r="U57" i="2" s="1"/>
  <c r="U60" i="2" s="1"/>
  <c r="U63" i="2" s="1"/>
  <c r="U64" i="2" s="1"/>
  <c r="J56" i="2"/>
  <c r="J57" i="2" s="1"/>
  <c r="J60" i="2" s="1"/>
  <c r="J63" i="2" s="1"/>
  <c r="J64" i="2" s="1"/>
  <c r="D56" i="2"/>
  <c r="D57" i="2" s="1"/>
  <c r="D60" i="2" s="1"/>
  <c r="D63" i="2" s="1"/>
  <c r="D64" i="2" s="1"/>
  <c r="N56" i="2"/>
  <c r="N57" i="2" s="1"/>
  <c r="N60" i="2" s="1"/>
  <c r="N63" i="2" s="1"/>
  <c r="N64" i="2" s="1"/>
  <c r="M34" i="2"/>
  <c r="U48" i="2"/>
  <c r="U50" i="2" s="1"/>
  <c r="U68" i="2" s="1"/>
  <c r="U69" i="2" s="1"/>
  <c r="T56" i="2"/>
  <c r="T57" i="2" s="1"/>
  <c r="T60" i="2" s="1"/>
  <c r="T63" i="2" s="1"/>
  <c r="T64" i="2" s="1"/>
  <c r="Q48" i="2"/>
  <c r="Q50" i="2" s="1"/>
  <c r="Q68" i="2" s="1"/>
  <c r="Q69" i="2" s="1"/>
  <c r="AA60" i="2"/>
  <c r="AA63" i="2" s="1"/>
  <c r="AA64" i="2" s="1"/>
  <c r="AB29" i="2"/>
  <c r="AB30" i="2" s="1"/>
  <c r="AA26" i="2"/>
  <c r="AA29" i="2" s="1"/>
  <c r="AA30" i="2" s="1"/>
  <c r="Y26" i="2"/>
  <c r="Y29" i="2" s="1"/>
  <c r="Y30" i="2" s="1"/>
  <c r="H56" i="2"/>
  <c r="H57" i="2" s="1"/>
  <c r="H60" i="2" s="1"/>
  <c r="H63" i="2" s="1"/>
  <c r="H64" i="2" s="1"/>
  <c r="F34" i="2"/>
  <c r="W26" i="2"/>
  <c r="W29" i="2" s="1"/>
  <c r="W30" i="2" s="1"/>
  <c r="R56" i="2"/>
  <c r="R57" i="2" s="1"/>
  <c r="R60" i="2" s="1"/>
  <c r="R63" i="2" s="1"/>
  <c r="R64" i="2" s="1"/>
  <c r="S34" i="2" l="1"/>
  <c r="Z48" i="2"/>
  <c r="Z50" i="2" s="1"/>
  <c r="X56" i="2"/>
  <c r="X57" i="2" s="1"/>
  <c r="X60" i="2" s="1"/>
  <c r="X63" i="2" s="1"/>
  <c r="X64" i="2" s="1"/>
  <c r="Z56" i="2"/>
  <c r="Z57" i="2" s="1"/>
  <c r="Z60" i="2" s="1"/>
  <c r="Z63" i="2" s="1"/>
  <c r="Z64" i="2" s="1"/>
  <c r="Y34" i="2"/>
  <c r="Y56" i="2" s="1"/>
  <c r="Y57" i="2" s="1"/>
  <c r="Y60" i="2" s="1"/>
  <c r="Y63" i="2" s="1"/>
  <c r="Y64" i="2" s="1"/>
  <c r="M56" i="2"/>
  <c r="M57" i="2" s="1"/>
  <c r="M60" i="2" s="1"/>
  <c r="M63" i="2" s="1"/>
  <c r="M64" i="2" s="1"/>
  <c r="K34" i="2"/>
  <c r="F56" i="2"/>
  <c r="F57" i="2" s="1"/>
  <c r="F60" i="2" s="1"/>
  <c r="F63" i="2" s="1"/>
  <c r="F64" i="2" s="1"/>
  <c r="E34" i="2"/>
  <c r="S56" i="2" l="1"/>
  <c r="S57" i="2" s="1"/>
  <c r="S60" i="2" s="1"/>
  <c r="S63" i="2" s="1"/>
  <c r="S64" i="2" s="1"/>
  <c r="Q34" i="2"/>
  <c r="E56" i="2"/>
  <c r="E57" i="2" s="1"/>
  <c r="E60" i="2" s="1"/>
  <c r="E63" i="2" s="1"/>
  <c r="E64" i="2" s="1"/>
  <c r="C34" i="2"/>
  <c r="C56" i="2" s="1"/>
  <c r="C57" i="2" s="1"/>
  <c r="C60" i="2" s="1"/>
  <c r="C63" i="2" s="1"/>
  <c r="C64" i="2" s="1"/>
  <c r="K56" i="2"/>
  <c r="K57" i="2" s="1"/>
  <c r="K60" i="2" s="1"/>
  <c r="K63" i="2" s="1"/>
  <c r="K64" i="2" s="1"/>
  <c r="I34" i="2"/>
  <c r="W34" i="2"/>
  <c r="W56" i="2" s="1"/>
  <c r="W57" i="2" s="1"/>
  <c r="W60" i="2" s="1"/>
  <c r="W63" i="2" s="1"/>
  <c r="W64" i="2" s="1"/>
  <c r="I56" i="2" l="1"/>
  <c r="I57" i="2" s="1"/>
  <c r="I60" i="2" s="1"/>
  <c r="I63" i="2" s="1"/>
  <c r="I64" i="2" s="1"/>
  <c r="G34" i="2"/>
  <c r="G56" i="2" s="1"/>
  <c r="G57" i="2" s="1"/>
  <c r="G60" i="2" s="1"/>
  <c r="G63" i="2" s="1"/>
  <c r="G64" i="2" s="1"/>
  <c r="Q56" i="2"/>
  <c r="Q57" i="2" s="1"/>
  <c r="Q60" i="2" s="1"/>
  <c r="Q63" i="2" s="1"/>
  <c r="Q64" i="2" s="1"/>
  <c r="O34" i="2"/>
  <c r="O56" i="2" s="1"/>
  <c r="O57" i="2" s="1"/>
  <c r="O60" i="2" s="1"/>
  <c r="O63" i="2" s="1"/>
  <c r="O64" i="2" s="1"/>
  <c r="D160" i="2" l="1"/>
  <c r="D161" i="2" s="1"/>
  <c r="D164" i="2" s="1"/>
  <c r="D168" i="2"/>
  <c r="D169" i="2" s="1"/>
  <c r="D172" i="2" s="1"/>
  <c r="D152" i="2"/>
  <c r="D153" i="2" s="1"/>
  <c r="D156" i="2" s="1"/>
  <c r="D144" i="2"/>
  <c r="D145" i="2" s="1"/>
  <c r="D148" i="2" s="1"/>
  <c r="F168" i="2" l="1"/>
  <c r="F169" i="2" s="1"/>
  <c r="F172" i="2" s="1"/>
  <c r="F152" i="2"/>
  <c r="F153" i="2" s="1"/>
  <c r="F156" i="2" s="1"/>
  <c r="E144" i="2"/>
  <c r="E145" i="2" s="1"/>
  <c r="E148" i="2" s="1"/>
  <c r="E168" i="2" l="1"/>
  <c r="E169" i="2" s="1"/>
  <c r="E172" i="2" s="1"/>
  <c r="E160" i="2"/>
  <c r="E161" i="2" s="1"/>
  <c r="E164" i="2" s="1"/>
  <c r="F144" i="2"/>
  <c r="F145" i="2" s="1"/>
  <c r="F148" i="2" s="1"/>
  <c r="E152" i="2"/>
  <c r="E153" i="2" s="1"/>
  <c r="E156" i="2" s="1"/>
  <c r="F160" i="2"/>
  <c r="F161" i="2" s="1"/>
  <c r="F164" i="2" s="1"/>
  <c r="H152" i="2" l="1"/>
  <c r="H153" i="2" s="1"/>
  <c r="H156" i="2" s="1"/>
  <c r="H160" i="2"/>
  <c r="H161" i="2" s="1"/>
  <c r="H164" i="2" s="1"/>
  <c r="H168" i="2"/>
  <c r="H169" i="2" s="1"/>
  <c r="H172" i="2" s="1"/>
  <c r="H144" i="2"/>
  <c r="H145" i="2" s="1"/>
  <c r="H148" i="2" s="1"/>
  <c r="J144" i="2" l="1"/>
  <c r="J145" i="2" s="1"/>
  <c r="J148" i="2" s="1"/>
  <c r="J168" i="2"/>
  <c r="J169" i="2" s="1"/>
  <c r="J172" i="2" s="1"/>
  <c r="J152" i="2" l="1"/>
  <c r="J153" i="2" s="1"/>
  <c r="J156" i="2" s="1"/>
  <c r="J160" i="2"/>
  <c r="J161" i="2" s="1"/>
  <c r="J164" i="2" s="1"/>
  <c r="L144" i="2" l="1"/>
  <c r="L145" i="2" s="1"/>
  <c r="L148" i="2" s="1"/>
  <c r="L152" i="2"/>
  <c r="L153" i="2" s="1"/>
  <c r="L156" i="2" s="1"/>
  <c r="L168" i="2"/>
  <c r="L169" i="2" s="1"/>
  <c r="L172" i="2" s="1"/>
  <c r="L160" i="2"/>
  <c r="L161" i="2" s="1"/>
  <c r="L164" i="2" s="1"/>
  <c r="N160" i="2" l="1"/>
  <c r="N161" i="2" s="1"/>
  <c r="N164" i="2" s="1"/>
  <c r="M144" i="2"/>
  <c r="M145" i="2" s="1"/>
  <c r="M148" i="2" s="1"/>
  <c r="M168" i="2"/>
  <c r="M169" i="2" s="1"/>
  <c r="M172" i="2" s="1"/>
  <c r="M160" i="2"/>
  <c r="M161" i="2" s="1"/>
  <c r="M164" i="2" s="1"/>
  <c r="M152" i="2"/>
  <c r="M153" i="2" s="1"/>
  <c r="M156" i="2" s="1"/>
  <c r="N152" i="2"/>
  <c r="N153" i="2" s="1"/>
  <c r="N156" i="2" s="1"/>
  <c r="N168" i="2" l="1"/>
  <c r="N169" i="2" s="1"/>
  <c r="N172" i="2" s="1"/>
  <c r="K144" i="2"/>
  <c r="K145" i="2" s="1"/>
  <c r="K148" i="2" s="1"/>
  <c r="N144" i="2"/>
  <c r="N145" i="2" s="1"/>
  <c r="N148" i="2" s="1"/>
  <c r="P168" i="2" l="1"/>
  <c r="P169" i="2" s="1"/>
  <c r="P172" i="2" s="1"/>
  <c r="P152" i="2"/>
  <c r="P153" i="2" s="1"/>
  <c r="P156" i="2" s="1"/>
  <c r="P160" i="2"/>
  <c r="P161" i="2" s="1"/>
  <c r="P164" i="2" s="1"/>
  <c r="P144" i="2" l="1"/>
  <c r="P145" i="2" s="1"/>
  <c r="P148" i="2" s="1"/>
  <c r="R160" i="2" l="1"/>
  <c r="R161" i="2" s="1"/>
  <c r="R164" i="2" s="1"/>
  <c r="R168" i="2"/>
  <c r="R169" i="2" s="1"/>
  <c r="R172" i="2" s="1"/>
  <c r="R144" i="2"/>
  <c r="R145" i="2" s="1"/>
  <c r="R148" i="2" s="1"/>
  <c r="R152" i="2"/>
  <c r="R153" i="2" s="1"/>
  <c r="R156" i="2" s="1"/>
  <c r="T152" i="2" l="1"/>
  <c r="T153" i="2" s="1"/>
  <c r="T156" i="2" s="1"/>
  <c r="T160" i="2" l="1"/>
  <c r="T161" i="2" s="1"/>
  <c r="T164" i="2" s="1"/>
  <c r="T168" i="2"/>
  <c r="T169" i="2" s="1"/>
  <c r="T172" i="2" s="1"/>
  <c r="T144" i="2"/>
  <c r="T145" i="2" s="1"/>
  <c r="T148" i="2" s="1"/>
  <c r="U160" i="2" l="1"/>
  <c r="U161" i="2" s="1"/>
  <c r="U164" i="2" s="1"/>
  <c r="U152" i="2"/>
  <c r="U153" i="2" s="1"/>
  <c r="U156" i="2" s="1"/>
  <c r="U144" i="2"/>
  <c r="U145" i="2" s="1"/>
  <c r="U148" i="2" s="1"/>
  <c r="U168" i="2"/>
  <c r="U169" i="2" s="1"/>
  <c r="U172" i="2" s="1"/>
  <c r="V152" i="2"/>
  <c r="V153" i="2" s="1"/>
  <c r="V156" i="2" s="1"/>
  <c r="V160" i="2" l="1"/>
  <c r="V161" i="2" s="1"/>
  <c r="V164" i="2" s="1"/>
  <c r="V144" i="2"/>
  <c r="V145" i="2" s="1"/>
  <c r="V148" i="2" s="1"/>
  <c r="V168" i="2"/>
  <c r="V169" i="2" s="1"/>
  <c r="V172" i="2" s="1"/>
  <c r="X144" i="2" l="1"/>
  <c r="X145" i="2" s="1"/>
  <c r="X148" i="2" s="1"/>
  <c r="X160" i="2"/>
  <c r="X161" i="2" s="1"/>
  <c r="X164" i="2" s="1"/>
  <c r="X168" i="2"/>
  <c r="X169" i="2" s="1"/>
  <c r="X172" i="2" s="1"/>
  <c r="X152" i="2"/>
  <c r="X153" i="2" s="1"/>
  <c r="X156" i="2" s="1"/>
  <c r="Z152" i="2" l="1"/>
  <c r="Z153" i="2" s="1"/>
  <c r="Z156" i="2" s="1"/>
  <c r="Z160" i="2"/>
  <c r="Z161" i="2" s="1"/>
  <c r="Z164" i="2" s="1"/>
  <c r="Z168" i="2" l="1"/>
  <c r="Z169" i="2" s="1"/>
  <c r="Z172" i="2" s="1"/>
  <c r="Z144" i="2"/>
  <c r="Z145" i="2" s="1"/>
  <c r="Z148" i="2" s="1"/>
  <c r="AB152" i="2" l="1"/>
  <c r="AB153" i="2" s="1"/>
  <c r="AB156" i="2" s="1"/>
  <c r="AB168" i="2" l="1"/>
  <c r="AB169" i="2" s="1"/>
  <c r="AB172" i="2" s="1"/>
  <c r="AB144" i="2"/>
  <c r="AB145" i="2" s="1"/>
  <c r="AB148" i="2" s="1"/>
  <c r="AB160" i="2"/>
  <c r="AB161" i="2" s="1"/>
  <c r="AB164" i="2" s="1"/>
  <c r="C144" i="2" l="1"/>
  <c r="C145" i="2" s="1"/>
  <c r="C148" i="2" s="1"/>
  <c r="C152" i="2"/>
  <c r="C153" i="2" s="1"/>
  <c r="C156" i="2" s="1"/>
  <c r="G152" i="2"/>
  <c r="G153" i="2" s="1"/>
  <c r="G156" i="2" s="1"/>
  <c r="I152" i="2"/>
  <c r="I153" i="2" s="1"/>
  <c r="I156" i="2" s="1"/>
  <c r="K152" i="2"/>
  <c r="K153" i="2" s="1"/>
  <c r="K156" i="2" s="1"/>
  <c r="G144" i="2"/>
  <c r="G145" i="2" s="1"/>
  <c r="G148" i="2" s="1"/>
  <c r="I144" i="2"/>
  <c r="I145" i="2" s="1"/>
  <c r="I148" i="2" s="1"/>
  <c r="O144" i="2"/>
  <c r="O145" i="2" s="1"/>
  <c r="O148" i="2" s="1"/>
  <c r="Q144" i="2"/>
  <c r="Q145" i="2" s="1"/>
  <c r="Q148" i="2" s="1"/>
  <c r="W144" i="2"/>
  <c r="W145" i="2" s="1"/>
  <c r="W148" i="2" s="1"/>
  <c r="Y144" i="2"/>
  <c r="Y145" i="2" s="1"/>
  <c r="Y148" i="2" s="1"/>
  <c r="C160" i="2"/>
  <c r="C161" i="2" s="1"/>
  <c r="C164" i="2" s="1"/>
  <c r="I160" i="2"/>
  <c r="I161" i="2" s="1"/>
  <c r="I164" i="2" s="1"/>
  <c r="K160" i="2"/>
  <c r="K161" i="2" s="1"/>
  <c r="K164" i="2" s="1"/>
  <c r="O160" i="2"/>
  <c r="O161" i="2" s="1"/>
  <c r="O164" i="2" s="1"/>
  <c r="Q160" i="2"/>
  <c r="Q161" i="2" s="1"/>
  <c r="Q164" i="2" s="1"/>
  <c r="Y160" i="2"/>
  <c r="Y161" i="2" s="1"/>
  <c r="Y164" i="2" s="1"/>
  <c r="AA160" i="2"/>
  <c r="AA161" i="2" s="1"/>
  <c r="AA164" i="2" s="1"/>
  <c r="C168" i="2"/>
  <c r="C169" i="2" s="1"/>
  <c r="C172" i="2" s="1"/>
  <c r="K168" i="2"/>
  <c r="K169" i="2" s="1"/>
  <c r="K172" i="2" s="1"/>
  <c r="I168" i="2"/>
  <c r="I169" i="2" s="1"/>
  <c r="I172" i="2" s="1"/>
  <c r="O168" i="2"/>
  <c r="O169" i="2" s="1"/>
  <c r="O172" i="2" s="1"/>
  <c r="Q168" i="2"/>
  <c r="Q169" i="2" s="1"/>
  <c r="Q172" i="2" s="1"/>
  <c r="S168" i="2"/>
  <c r="S169" i="2" s="1"/>
  <c r="S172" i="2" s="1"/>
  <c r="W168" i="2"/>
  <c r="W169" i="2" s="1"/>
  <c r="W172" i="2" s="1"/>
  <c r="Y168" i="2"/>
  <c r="Y169" i="2" s="1"/>
  <c r="Y172" i="2" s="1"/>
  <c r="AA168" i="2"/>
  <c r="AA169" i="2" s="1"/>
  <c r="AA172" i="2" s="1"/>
  <c r="AA79" i="2"/>
  <c r="Y79" i="2"/>
  <c r="Q79" i="2"/>
  <c r="U79" i="2"/>
  <c r="I79" i="2"/>
  <c r="K79" i="2"/>
  <c r="S79" i="2"/>
  <c r="W79" i="2"/>
  <c r="O79" i="2"/>
  <c r="M79" i="2"/>
  <c r="AB79" i="2"/>
  <c r="Z79" i="2"/>
  <c r="X79" i="2"/>
  <c r="E79" i="2"/>
  <c r="R79" i="2"/>
  <c r="P79" i="2"/>
  <c r="N79" i="2"/>
  <c r="V79" i="2"/>
  <c r="D79" i="2"/>
  <c r="G79" i="2"/>
  <c r="C79" i="2"/>
  <c r="J79" i="2"/>
  <c r="L79" i="2"/>
  <c r="F79" i="2"/>
  <c r="H79" i="2"/>
  <c r="T79" i="2"/>
  <c r="Y152" i="2" l="1"/>
  <c r="Y153" i="2" s="1"/>
  <c r="Y156" i="2" s="1"/>
  <c r="G160" i="2"/>
  <c r="G161" i="2" s="1"/>
  <c r="G164" i="2" s="1"/>
  <c r="G168" i="2"/>
  <c r="G169" i="2" s="1"/>
  <c r="G172" i="2" s="1"/>
  <c r="W160" i="2"/>
  <c r="W161" i="2" s="1"/>
  <c r="W164" i="2" s="1"/>
  <c r="S160" i="2"/>
  <c r="S161" i="2" s="1"/>
  <c r="S164" i="2" s="1"/>
  <c r="AA152" i="2"/>
  <c r="AA153" i="2" s="1"/>
  <c r="AA156" i="2" s="1"/>
  <c r="W152" i="2"/>
  <c r="W153" i="2" s="1"/>
  <c r="W156" i="2" s="1"/>
  <c r="Q152" i="2"/>
  <c r="Q153" i="2" s="1"/>
  <c r="Q156" i="2" s="1"/>
  <c r="S144" i="2"/>
  <c r="S145" i="2" s="1"/>
  <c r="S148" i="2" s="1"/>
  <c r="S152" i="2"/>
  <c r="S153" i="2" s="1"/>
  <c r="S156" i="2" s="1"/>
  <c r="O152" i="2"/>
  <c r="O153" i="2" s="1"/>
  <c r="O156" i="2" s="1"/>
  <c r="AA144" i="2"/>
  <c r="AA145" i="2" s="1"/>
  <c r="AA148" i="2"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<sst xmlns="http://schemas.openxmlformats.org/spreadsheetml/2006/main" count="281" uniqueCount="180">
  <si>
    <t>Alternative Resultatmål (APM'er) for SpareBank 1 Østfold Akerhus (konsernet)</t>
  </si>
  <si>
    <t xml:space="preserve">Konsernet presenterer alternative resultatmål (APM'er) utarbeidet i henhold til ESMAs retningslinjer for APM og gir nyttig informasjon for å supplere regnskapet. Målene er ikke definert i IFRS og er ikke nødvendigvis direkte sammenlignbare med andre selskapers resultatmål. APM'er er ikke ment å erstatte eller overskygge regnskapstallene, men er inkludert i våre rapporter for å gi innsikt og forståelse for konsernet sin resultatoppnåelse og representerer viktige måltall for hvordan ledelsen styrer selskapene og aktivitetene i konsernet.  </t>
  </si>
  <si>
    <t xml:space="preserve">Nøkkeltall som er regulert i IFRS eller annet lovgivning er ikke regnet som alternative resultatmål. Det samme gjelder for ikke-finansiell informasjon. Våre alternative resultatmål er presentert i oversikten over hovedtall, og i styrets beretning. Alle APM-er presenteres med sammenligningstall. APM'ene som nevnt under har vært brukt konsistent over tid. </t>
  </si>
  <si>
    <t xml:space="preserve">Alternative resultatmål med definisjoner: </t>
  </si>
  <si>
    <t>Begrunnelse og definisjon</t>
  </si>
  <si>
    <t>Annualisering</t>
  </si>
  <si>
    <t>Annualisering benyttes for å gjøre nøkkeltall for delperioder sammenlignbare med helårstall, og for å gi et mer representativt bilde av løpende inntjening og avkastning. Dette er særlig relevant for resultat- og avkastningsmål som beregnes på grunnlag av periodetall. Annualisering beregnes ved å justere periodens resultat eller nøkkeltall med forholdet mellom antall dager i året og antall dager i perioden.</t>
  </si>
  <si>
    <t>Egenkapitalavkastning</t>
  </si>
  <si>
    <r>
      <t xml:space="preserve">EK avkastning gir relevant informasjon om konsernets lønnsomhet ved å måle evne til å genere lønnsomhet fra aksjonærens investering. EK-avkastning er et av konsernets viktigste finansielle måltall, og beregnes som aksjonærenes andel av annualisert resultat for perioden delt på gjennomsnittlig </t>
    </r>
    <r>
      <rPr>
        <i/>
        <sz val="11"/>
        <rFont val="Calibri"/>
        <family val="2"/>
        <scheme val="minor"/>
      </rPr>
      <t>Sum egenkapital</t>
    </r>
    <r>
      <rPr>
        <sz val="11"/>
        <rFont val="Calibri"/>
        <family val="2"/>
        <scheme val="minor"/>
      </rPr>
      <t xml:space="preserve"> fratrukket </t>
    </r>
    <r>
      <rPr>
        <i/>
        <sz val="11"/>
        <rFont val="Calibri"/>
        <family val="2"/>
        <scheme val="minor"/>
      </rPr>
      <t>hybridkapital (fondsobligasjoner klassifisert som egenkapital)</t>
    </r>
    <r>
      <rPr>
        <sz val="11"/>
        <rFont val="Calibri"/>
        <family val="2"/>
        <scheme val="minor"/>
      </rPr>
      <t>.</t>
    </r>
  </si>
  <si>
    <t>Bokført egenkapital per EKB</t>
  </si>
  <si>
    <r>
      <t xml:space="preserve">Nøkkeltallet gir informasjon om verdien av bokført egenkapital per egenkapitalbevis. Dette gir leseren mulighet til å vurdere rimeligheten av børskursen til egenkapitalbeviset. Beregnet som </t>
    </r>
    <r>
      <rPr>
        <i/>
        <sz val="11"/>
        <color theme="1"/>
        <rFont val="Calibri"/>
        <family val="2"/>
        <scheme val="minor"/>
      </rPr>
      <t>egenkapitalbeviseiernes andel av egenkapitalen (inkl. utbytte)</t>
    </r>
    <r>
      <rPr>
        <sz val="11"/>
        <color theme="1"/>
        <rFont val="Calibri"/>
        <family val="2"/>
        <scheme val="minor"/>
      </rPr>
      <t xml:space="preserve"> ved utløpet av perioden dividert på </t>
    </r>
    <r>
      <rPr>
        <i/>
        <sz val="11"/>
        <color theme="1"/>
        <rFont val="Calibri"/>
        <family val="2"/>
        <scheme val="minor"/>
      </rPr>
      <t>antall egenkapitalbevis</t>
    </r>
    <r>
      <rPr>
        <sz val="11"/>
        <color theme="1"/>
        <rFont val="Calibri"/>
        <family val="2"/>
        <scheme val="minor"/>
      </rPr>
      <t>.</t>
    </r>
  </si>
  <si>
    <t>Resultat fra ordinær drift</t>
  </si>
  <si>
    <t>Resultat fra ordinær drift er inkludert for å gi et bedre bilde av konsernets underliggende resultat fra drift uavhengig av svingninger i finansielle instrumenter. Ved å isolere effekten fra finansielle poster fremkommer et mer stabilt og sammenlignbart mål på lønnsomheten i kjernevirksomheten. Resultat fra ordinær drift beregnes som resultat før skatt fratrukket netto resultat fra finansielle instrumenter.</t>
  </si>
  <si>
    <t>Rentenetto (netto renteinntekter i % av forvaltningskapital annualisert)</t>
  </si>
  <si>
    <t>Rentenetto er inkludert for å gi informasjon om konsernets evne til å generere netto renteinntekter fra kjernevirksomheten sett opp mot forvaltningskapitalen. Nøkkeltallet gir et bedre uttrykk for løpende inntjening enn absolutte rentetall, og er et av konsernets viktigste mål på underliggende lønnsomhet. Rentenetto beregnes som netto renteinntekter dividert på gjennomsnittlig forvaltningskapital for perioden, og annualiseres der relevant.</t>
  </si>
  <si>
    <t>Pris / Resultat per EKB</t>
  </si>
  <si>
    <r>
      <t xml:space="preserve">Nøkkeltallet gir informasjon om inntjeningen per egenkapitalbevis sett opp mot børskurs på det aktuelle tidspunkt, noe som gir mulighet for å vurdere rimeligheten av børskursen til egenkapitalbeviset. Beregnes som </t>
    </r>
    <r>
      <rPr>
        <i/>
        <sz val="11"/>
        <color theme="1"/>
        <rFont val="Calibri"/>
        <family val="2"/>
        <scheme val="minor"/>
      </rPr>
      <t>børskurs per egenkapitalbevis</t>
    </r>
    <r>
      <rPr>
        <sz val="11"/>
        <color theme="1"/>
        <rFont val="Calibri"/>
        <family val="2"/>
        <scheme val="minor"/>
      </rPr>
      <t xml:space="preserve"> dividert på </t>
    </r>
    <r>
      <rPr>
        <i/>
        <sz val="11"/>
        <color theme="1"/>
        <rFont val="Calibri"/>
        <family val="2"/>
        <scheme val="minor"/>
      </rPr>
      <t>annualisert resultat per egenkapitalbevis.</t>
    </r>
    <r>
      <rPr>
        <sz val="11"/>
        <color theme="1"/>
        <rFont val="Calibri"/>
        <family val="2"/>
        <scheme val="minor"/>
      </rPr>
      <t xml:space="preserve"> </t>
    </r>
  </si>
  <si>
    <t>Pris / Bokført egenkapital</t>
  </si>
  <si>
    <r>
      <t xml:space="preserve">Nøkkeltallet gir informasjon om verdien av bokført egenkapital per egenkapitalbevis sett opp mot børskurs på gitt tidspunkt. Dette gir leseren mulighet til å vurdere rimeligheten av børskursen til egenkapitalbeviset. Beregnet som </t>
    </r>
    <r>
      <rPr>
        <i/>
        <sz val="11"/>
        <color theme="1"/>
        <rFont val="Calibri"/>
        <family val="2"/>
        <scheme val="minor"/>
      </rPr>
      <t>børskurs per egenkapitalbevis</t>
    </r>
    <r>
      <rPr>
        <sz val="11"/>
        <color theme="1"/>
        <rFont val="Calibri"/>
        <family val="2"/>
        <scheme val="minor"/>
      </rPr>
      <t xml:space="preserve"> dividert på </t>
    </r>
    <r>
      <rPr>
        <i/>
        <sz val="11"/>
        <color theme="1"/>
        <rFont val="Calibri"/>
        <family val="2"/>
        <scheme val="minor"/>
      </rPr>
      <t>bokført egenkapital per egenkapitalbevis</t>
    </r>
    <r>
      <rPr>
        <sz val="11"/>
        <color theme="1"/>
        <rFont val="Calibri"/>
        <family val="2"/>
        <scheme val="minor"/>
      </rPr>
      <t xml:space="preserve"> (se definisjonen av dette nøkkeltallet over). </t>
    </r>
  </si>
  <si>
    <t>Kostnadsprosent</t>
  </si>
  <si>
    <r>
      <t xml:space="preserve">Kostnadsprosent er inkludert for å gi informasjon om korrelasjonen mellom inntekter og kostnader. Beregnes som </t>
    </r>
    <r>
      <rPr>
        <i/>
        <sz val="11"/>
        <rFont val="Calibri"/>
        <family val="2"/>
        <scheme val="minor"/>
      </rPr>
      <t>Sum driftskostnader</t>
    </r>
    <r>
      <rPr>
        <sz val="11"/>
        <rFont val="Calibri"/>
        <family val="2"/>
        <scheme val="minor"/>
      </rPr>
      <t xml:space="preserve"> dividert med </t>
    </r>
    <r>
      <rPr>
        <i/>
        <sz val="11"/>
        <rFont val="Calibri"/>
        <family val="2"/>
        <scheme val="minor"/>
      </rPr>
      <t>Sum netto inntekter</t>
    </r>
    <r>
      <rPr>
        <sz val="11"/>
        <rFont val="Calibri"/>
        <family val="2"/>
        <scheme val="minor"/>
      </rPr>
      <t xml:space="preserve">. </t>
    </r>
  </si>
  <si>
    <t>Kostnadsprosent eksklusiv finans</t>
  </si>
  <si>
    <r>
      <t xml:space="preserve">Kostnadsprosent eksklusiv finans er inkludert for å gi informasjon om korrelasjonen mellom inntekter og kostnader, og er vurdert å være et av konsernet's  viktigste finansielle måltall. Ved å fjerne effekten av fluktuerende finansielle instrumenter får man et bedre inntrykk av underliggende drift. Beregnes som </t>
    </r>
    <r>
      <rPr>
        <i/>
        <sz val="11"/>
        <rFont val="Calibri"/>
        <family val="2"/>
        <scheme val="minor"/>
      </rPr>
      <t>Sum driftskostnader</t>
    </r>
    <r>
      <rPr>
        <sz val="11"/>
        <rFont val="Calibri"/>
        <family val="2"/>
        <scheme val="minor"/>
      </rPr>
      <t xml:space="preserve"> dividert med </t>
    </r>
    <r>
      <rPr>
        <i/>
        <sz val="11"/>
        <rFont val="Calibri"/>
        <family val="2"/>
        <scheme val="minor"/>
      </rPr>
      <t>Sum netto inntekter</t>
    </r>
    <r>
      <rPr>
        <sz val="11"/>
        <rFont val="Calibri"/>
        <family val="2"/>
        <scheme val="minor"/>
      </rPr>
      <t xml:space="preserve"> eksklusiv </t>
    </r>
    <r>
      <rPr>
        <i/>
        <sz val="11"/>
        <rFont val="Calibri"/>
        <family val="2"/>
        <scheme val="minor"/>
      </rPr>
      <t>netto resultat fra finansielle instrumenter</t>
    </r>
    <r>
      <rPr>
        <sz val="11"/>
        <rFont val="Calibri"/>
        <family val="2"/>
        <scheme val="minor"/>
      </rPr>
      <t xml:space="preserve">. </t>
    </r>
  </si>
  <si>
    <t>Innskuddsdekning inklusiv kredittforetak</t>
  </si>
  <si>
    <r>
      <t xml:space="preserve">Måltallet for innskuddsdekning gir relevant informasjon om konsernets likviditet. Innskuddsdekning beregnes som </t>
    </r>
    <r>
      <rPr>
        <i/>
        <sz val="11"/>
        <color theme="1"/>
        <rFont val="Calibri"/>
        <family val="2"/>
        <scheme val="minor"/>
      </rPr>
      <t>Innskudd fra kunder</t>
    </r>
    <r>
      <rPr>
        <sz val="11"/>
        <color theme="1"/>
        <rFont val="Calibri"/>
        <family val="2"/>
        <scheme val="minor"/>
      </rPr>
      <t xml:space="preserve"> dividert med </t>
    </r>
    <r>
      <rPr>
        <i/>
        <sz val="11"/>
        <color theme="1"/>
        <rFont val="Calibri"/>
        <family val="2"/>
        <scheme val="minor"/>
      </rPr>
      <t>Brutto utlån til kunder</t>
    </r>
    <r>
      <rPr>
        <sz val="11"/>
        <color theme="1"/>
        <rFont val="Calibri"/>
        <family val="2"/>
        <scheme val="minor"/>
      </rPr>
      <t xml:space="preserve"> inkludert </t>
    </r>
    <r>
      <rPr>
        <i/>
        <sz val="11"/>
        <color theme="1"/>
        <rFont val="Calibri"/>
        <family val="2"/>
        <scheme val="minor"/>
      </rPr>
      <t>lån overført til Kredittforetak</t>
    </r>
    <r>
      <rPr>
        <sz val="11"/>
        <color theme="1"/>
        <rFont val="Calibri"/>
        <family val="2"/>
        <scheme val="minor"/>
      </rPr>
      <t xml:space="preserve"> (SpareBank 1 Boligkreditt og SpareBank 1 Næringskreditt) ved utløpet av perioden.</t>
    </r>
  </si>
  <si>
    <t>Innskuddsvekst</t>
  </si>
  <si>
    <r>
      <t xml:space="preserve">Informasjon om aktiviteten og veksten i konsernets innskuddsvirksomhet.  </t>
    </r>
    <r>
      <rPr>
        <i/>
        <sz val="11"/>
        <color theme="1"/>
        <rFont val="Calibri"/>
        <family val="2"/>
        <scheme val="minor"/>
      </rPr>
      <t>Nøkkeltallet er beregnet som Innskudd fra kunder ved utløpet av perioden</t>
    </r>
    <r>
      <rPr>
        <sz val="11"/>
        <color theme="1"/>
        <rFont val="Calibri"/>
        <family val="2"/>
        <scheme val="minor"/>
      </rPr>
      <t xml:space="preserve"> minus </t>
    </r>
    <r>
      <rPr>
        <i/>
        <sz val="11"/>
        <color theme="1"/>
        <rFont val="Calibri"/>
        <family val="2"/>
        <scheme val="minor"/>
      </rPr>
      <t>Innskudd fra kunder ved starten av perioden</t>
    </r>
    <r>
      <rPr>
        <sz val="11"/>
        <color theme="1"/>
        <rFont val="Calibri"/>
        <family val="2"/>
        <scheme val="minor"/>
      </rPr>
      <t xml:space="preserve">, </t>
    </r>
    <r>
      <rPr>
        <i/>
        <sz val="11"/>
        <color theme="1"/>
        <rFont val="Calibri"/>
        <family val="2"/>
        <scheme val="minor"/>
      </rPr>
      <t>dividert på Innskudd fra kunder ved starten av perioden</t>
    </r>
    <r>
      <rPr>
        <sz val="11"/>
        <color theme="1"/>
        <rFont val="Calibri"/>
        <family val="2"/>
        <scheme val="minor"/>
      </rPr>
      <t xml:space="preserve">. </t>
    </r>
  </si>
  <si>
    <t>Utlånsvekst inklusiv kredittforetak</t>
  </si>
  <si>
    <r>
      <t xml:space="preserve">Utlånsvekst er et resultatmål som gir relevant informasjon om aktiviteten og veksten i bankens utlånsvirksomhet.  Banken benytter kredittforetakene som finansieringskilde, og nøkkeltallet inkluderer lån overført til kredittforetakene fordi dette bedre reflekterer aktiviteten og veksten i utlånsvirksomheten enn om disse lånene er ekskludert. Nøkkeltallet er beregnet som </t>
    </r>
    <r>
      <rPr>
        <i/>
        <sz val="11"/>
        <color theme="1"/>
        <rFont val="Calibri"/>
        <family val="2"/>
        <scheme val="minor"/>
      </rPr>
      <t>Brutto utlån</t>
    </r>
    <r>
      <rPr>
        <sz val="11"/>
        <color theme="1"/>
        <rFont val="Calibri"/>
        <family val="2"/>
        <scheme val="minor"/>
      </rPr>
      <t xml:space="preserve"> inkludert </t>
    </r>
    <r>
      <rPr>
        <i/>
        <sz val="11"/>
        <color theme="1"/>
        <rFont val="Calibri"/>
        <family val="2"/>
        <scheme val="minor"/>
      </rPr>
      <t>lån overført til kredittforetak</t>
    </r>
    <r>
      <rPr>
        <sz val="11"/>
        <color theme="1"/>
        <rFont val="Calibri"/>
        <family val="2"/>
        <scheme val="minor"/>
      </rPr>
      <t xml:space="preserve"> ved utløpet av perioden minus Brutto utlån inkludert lån overført til kredittforetak ved starten av perioden dividert på Brutto utlån inkludert lån overført til kredittforetak ved  starten av perioden. </t>
    </r>
  </si>
  <si>
    <t>Utlånsmargin Bedriftsmarked og Personmarked</t>
  </si>
  <si>
    <t>Utlånsmarginen gir informasjon om konsernets netto renteinntekter ved å måle rentemarginen relativt til 3 måneders pengemarkedsrente. Utlånsmarginen er beregnet som netto renteinntekter på utlån, fratrukket rentekostnad tilsvarende 3 måneders pengemarkeds-rente, dividert på snitt utlån for perioden. Marginen regnes i tråd med kvartalsregnskapets segmentinndeling.</t>
  </si>
  <si>
    <t>Innskuddsmargin Bedriftsmarked og Personmarked</t>
  </si>
  <si>
    <t>Innskuddsmarginen gir informasjon om konsernets netto renteinntekter ved å måle rentemarginen relativt til 3 måneders pengemarkedsrente. Innskuddsmarginen er beregnet som rentekostnad på innskudd fratrukket renteinntekt tilsvarende 3 måneders pengemarkedsrente, dividert på snitt innskudd for perioden. Marginen regnes i tråd med kvartalsregnskapets segmentinndeling.</t>
  </si>
  <si>
    <t>Tapsprosent utlån</t>
  </si>
  <si>
    <t>Tapsprosent utlån beregnes som resultatført tap i perioden dividert på gjennomsnittlig brutto utlån inkludert lån overført til kredittforetak. Ved opplysninger om tapsprosent for kortere perioder enn hele år, blir resultatført tapskostnad annualisert.</t>
  </si>
  <si>
    <t>Brutto utlån i Trinn 2 i % av brutto utlån inklusiv kredittforetak</t>
  </si>
  <si>
    <t>Forholdstallet presenteres fordi det gir relevant informasjon om bankens kreditteksponering. Beregnes som sum engasjement i trinn 2 dividert med sum utlån inkludert lån overført til kredittforetak ved utløpet av perioden</t>
  </si>
  <si>
    <t>Brutto utlån i Trinn 3 i % av brutto utlån inklusiv kredittforetak</t>
  </si>
  <si>
    <t>Forholdstallet presenteres fordi det gir relevant informasjon om bankens kreditteksponering. Beregnes som sum engasjement i trinn 3 dividert med sum utlån inkludert lån overført til kredittforetak ved utløpet av perioden</t>
  </si>
  <si>
    <t>Tapsavsetninger i prosent av brutto utlån inklusiv kredittforetak</t>
  </si>
  <si>
    <t xml:space="preserve">Forholdstallet presenteres fordi det gir relevant informasjon om bankens kreditteksponering. Nøkkeltallet beregnes som samlede nedskrivinger på utlån og garantier dividert med brutto utlån til kunder inkludert lån overført til kredittforetak  ved utløpet av perioden.  </t>
  </si>
  <si>
    <t>Tidshorisont (YTD = hittil i år, QTD = hittil i kvartalet)</t>
  </si>
  <si>
    <t>YTD</t>
  </si>
  <si>
    <t>QTD</t>
  </si>
  <si>
    <t>KONSERN</t>
  </si>
  <si>
    <t>Periodenr (måned 1 er januar 2020)</t>
  </si>
  <si>
    <t>Periode IB</t>
  </si>
  <si>
    <t>Periode Snitt IB</t>
  </si>
  <si>
    <t>Kvartal</t>
  </si>
  <si>
    <t>KortKvartalstekst</t>
  </si>
  <si>
    <t>År</t>
  </si>
  <si>
    <t>Dager i året</t>
  </si>
  <si>
    <t>Dager i perioden</t>
  </si>
  <si>
    <t>Annualiseringsfaktor (dager i året / dager i perioden)</t>
  </si>
  <si>
    <t>Periodens resultat</t>
  </si>
  <si>
    <t>Fratrukket renter hybridkapital</t>
  </si>
  <si>
    <t>Periodens resultat eks. renter hybridkapital</t>
  </si>
  <si>
    <t>Total egenkapital</t>
  </si>
  <si>
    <t>Fratrukket hybridkapital</t>
  </si>
  <si>
    <t>Egenkapital eks. hybridkapital</t>
  </si>
  <si>
    <t>Snitt EK eks. hybridkapital YTD</t>
  </si>
  <si>
    <t>Periodens resultat annualisert eks. renter hybridkapital</t>
  </si>
  <si>
    <t>Delt på snitt egenkapital eks. hybridkapital</t>
  </si>
  <si>
    <t>Egenkapitalavkastning i prosent</t>
  </si>
  <si>
    <t>Egenkapitalbevisbrøk</t>
  </si>
  <si>
    <t>Egenkapitalbevisbrøk gjennomsnitt</t>
  </si>
  <si>
    <t>Fond for urealiserte gevinster</t>
  </si>
  <si>
    <t>Annen egenkapital</t>
  </si>
  <si>
    <t xml:space="preserve">Antall utstedte bevis </t>
  </si>
  <si>
    <t>Egenbeholdning egenkapitalbevis (egenbeholdning anses uvesentlig)</t>
  </si>
  <si>
    <t>Snitt antall utstedte bevis</t>
  </si>
  <si>
    <t>Fratrukket ikke-kontrollerende eierinteresser</t>
  </si>
  <si>
    <t>Fratrukket avsatt gaver</t>
  </si>
  <si>
    <t>Fratrukket grunnfondskapital</t>
  </si>
  <si>
    <t>Fratrukket grunnfondets andel av fond for urealiserte gevinster (sum multiplisert med brøk)</t>
  </si>
  <si>
    <t>Fratrukket grunnfondets andel av annen egenkapital (sum multiplisert med brøk)</t>
  </si>
  <si>
    <t>Egenkapitalbeviseiernes andel av egenkapitalen</t>
  </si>
  <si>
    <t xml:space="preserve">Delt på antall egenkapitalbevis </t>
  </si>
  <si>
    <t>Bokført egenkapital per egenkapitalbevis (kr)</t>
  </si>
  <si>
    <t>Fratrukket ikke-kontrollerende eierinteresser resultatandel</t>
  </si>
  <si>
    <t>Fratrukket grunnfondskapitalens resultatandel</t>
  </si>
  <si>
    <t>Resultat til egenkapitalbeviseiere</t>
  </si>
  <si>
    <t>Delt på snitt antall utstedte bevis</t>
  </si>
  <si>
    <t>Resultat per egenkapitalbevis</t>
  </si>
  <si>
    <t>Børskurs</t>
  </si>
  <si>
    <t>Delt på resultat per egenkapitalbevis, annualisert</t>
  </si>
  <si>
    <t>Delt på bokført egenkapital per egenkapitalbevis</t>
  </si>
  <si>
    <t>Pris / Bokført egenkapital per egenkapitalbevis</t>
  </si>
  <si>
    <t>Driftsresultat før tap</t>
  </si>
  <si>
    <t>Fratrukket netto inntekter på finansielle instrumenter</t>
  </si>
  <si>
    <t>Netto renteinntekter</t>
  </si>
  <si>
    <t>Gjennomsnittlig forvaltningskapital</t>
  </si>
  <si>
    <t>Netto renteinntekter i % av forvaltningskapital annualisert</t>
  </si>
  <si>
    <t>Sum driftskostnader</t>
  </si>
  <si>
    <t>Delt på sum netto inntekter</t>
  </si>
  <si>
    <t>Delt på sum netto inntekter fratrukket netto resultat finansielle instrumenter</t>
  </si>
  <si>
    <t>Kostnadsprosent ex. finans</t>
  </si>
  <si>
    <t>Overført til SB1 Boligkreditt</t>
  </si>
  <si>
    <t>Overført til SB1 Næringskreditt</t>
  </si>
  <si>
    <t>Overført til kredittforetak</t>
  </si>
  <si>
    <t>Brutto utlån til kunder</t>
  </si>
  <si>
    <t>Brutto utlån til kunder inkl. kredittforetak</t>
  </si>
  <si>
    <t>Innskudd fra kunder</t>
  </si>
  <si>
    <t>Innskuddsdekning inkl. kredittforetak</t>
  </si>
  <si>
    <t>Innskudd fra kunder ved utgangen av perioden (UB)</t>
  </si>
  <si>
    <t>Innskudd fra kunder ved inngangen av perioden (IB)</t>
  </si>
  <si>
    <t>Innskuddsvekst (mill)</t>
  </si>
  <si>
    <t>Innskuddsvekst i perioden</t>
  </si>
  <si>
    <t>Innskudd fra kunder 12 måneder tilbake</t>
  </si>
  <si>
    <t>Innskuddsvekst siste 12 måneder</t>
  </si>
  <si>
    <t>Innskuddsvekst siste 12 mnd i %</t>
  </si>
  <si>
    <t>Brutto utlån til kunder inkl kredittforetak ved utgangen av perioden (UB)</t>
  </si>
  <si>
    <t>Brutto utlån til kunder inkl kredittforetak ved utgangen av perioden (IB)</t>
  </si>
  <si>
    <t>Utlånsvekst inkl. kredittforetak i perioden</t>
  </si>
  <si>
    <t>Utlånsvekst inkl. kredittforetak i perioden i %</t>
  </si>
  <si>
    <t>Brutto utlån til kunder inkl kredittforetak 12 måneder tilbake</t>
  </si>
  <si>
    <t>Utlånsvekst siste 12 måneder</t>
  </si>
  <si>
    <t>Utlånsvekst inkl. kredittforetak siste 12 måneder</t>
  </si>
  <si>
    <t>Tap på utlån og garantier i resultatet</t>
  </si>
  <si>
    <t>Tap på utlån annualisert</t>
  </si>
  <si>
    <t>Gjennomsnitt Brutto utlån til kunder inkl. kredittforetak</t>
  </si>
  <si>
    <t>Tapsprosent utlån til kunder</t>
  </si>
  <si>
    <t>Utlån til kunder i trinn 2</t>
  </si>
  <si>
    <t>Brutto utlån til kunder i trinn 2 i prosent av brutto utlån inkl. kredittforetak</t>
  </si>
  <si>
    <t>Utlån til kunder i trinn 3</t>
  </si>
  <si>
    <t>Utlån til kunder i trinn 3 i prosent av brutto utlån inkl. kredittforetak</t>
  </si>
  <si>
    <t>Nedskrivninger på utlån</t>
  </si>
  <si>
    <t>Nedskrivninger på garantier og ubenyttede kreditter</t>
  </si>
  <si>
    <t>Samlede nedskrivinger på utlån og garantier</t>
  </si>
  <si>
    <t>Delt på brutto utlån til kunder inkl. kredittforetak</t>
  </si>
  <si>
    <t>Nedskrivninger i prosent av brutto utlån til kunder inkl. kredittforetak</t>
  </si>
  <si>
    <t>3 måneders pengemarkedsrenter (Nibor) i %, gjennomsnitt for perioden</t>
  </si>
  <si>
    <t>Renter på utlån til segment Bedriftsmarked</t>
  </si>
  <si>
    <t>3 måneders pengemarkedsrenter (Nibor)</t>
  </si>
  <si>
    <t>Rentemargin på utlån i segment Bedriftsmarked</t>
  </si>
  <si>
    <t>Utlån segment Bedriftsmarked ved periodeslutt</t>
  </si>
  <si>
    <t>Snitt utlån segment Bedriftsmarked</t>
  </si>
  <si>
    <t>Utlånsmargin segment Bedriftsmarked, prosent</t>
  </si>
  <si>
    <t>Renter på utlån til segment Privatmarked</t>
  </si>
  <si>
    <t>Rentemargin på utlån i segment Privatmarked</t>
  </si>
  <si>
    <t>Utlån segment Privatmarked</t>
  </si>
  <si>
    <t>Snitt utlån segment Privatmarked</t>
  </si>
  <si>
    <t>Utlånsmargin segment segment Privatmarked, prosent</t>
  </si>
  <si>
    <t>Renter på Innskudd til segment Bedriftsmarked</t>
  </si>
  <si>
    <t>Rentemargin på innskudd i segment Bedriftsmarked</t>
  </si>
  <si>
    <t>Innskudd segment Bedriftsmarked</t>
  </si>
  <si>
    <t>Snitt innskudd segment Bedriftsmarked</t>
  </si>
  <si>
    <t>Innskuddsmargin segment Bedriftsmarked</t>
  </si>
  <si>
    <t>Renter på Innskudd til segment Privatmarked</t>
  </si>
  <si>
    <t>Rentemargin på innskudd i segment Privatmarked</t>
  </si>
  <si>
    <t>Innskudd segment Privatmarked</t>
  </si>
  <si>
    <t>Snitt innskudd segment Privatmarked</t>
  </si>
  <si>
    <t>Innskuddsmargin segment Privatmarked, prosent</t>
  </si>
  <si>
    <t/>
  </si>
  <si>
    <t>30.06.2026</t>
  </si>
  <si>
    <t>26Q1</t>
  </si>
  <si>
    <t>31.03.2026</t>
  </si>
  <si>
    <t>26Q2</t>
  </si>
  <si>
    <t>30.06.2025</t>
  </si>
  <si>
    <t>25Q3</t>
  </si>
  <si>
    <t>30.09.2025</t>
  </si>
  <si>
    <t>25Q1</t>
  </si>
  <si>
    <t>25Q4</t>
  </si>
  <si>
    <t>31.12.2025</t>
  </si>
  <si>
    <t>25Q2</t>
  </si>
  <si>
    <t>31.03.2025</t>
  </si>
  <si>
    <t>30.09.2024</t>
  </si>
  <si>
    <t>24Q3</t>
  </si>
  <si>
    <t>31.12.2024</t>
  </si>
  <si>
    <t>24Q4</t>
  </si>
  <si>
    <t>30.06.2024</t>
  </si>
  <si>
    <t>24Q2</t>
  </si>
  <si>
    <t>24Q1</t>
  </si>
  <si>
    <t>23Q4</t>
  </si>
  <si>
    <t>23Q3</t>
  </si>
  <si>
    <t>23Q2</t>
  </si>
  <si>
    <t>31.03.2024</t>
  </si>
  <si>
    <t>30.09.2023</t>
  </si>
  <si>
    <t>31.12.2023</t>
  </si>
  <si>
    <t>30.06.2023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</si>
</sst>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0.000"/>
    <numFmt numFmtId="165" formatCode="_-* #,##0_-;\-* #,##0_-;_-* &quot;-&quot;??_-;_-@_-"/>
    <numFmt numFmtId="166" formatCode="0.0\ %"/>
  </numFmts>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4"/>
      <color theme="1"/>
      <name val="Calibri"/>
      <family val="2"/>
      <scheme val="minor"/>
    </font>
    <font>
      <sz val="11"/>
      <name val="Calibri"/>
      <family val="2"/>
      <scheme val="minor"/>
    </font>
    <font>
      <i/>
      <sz val="11"/>
      <name val="Calibri"/>
      <family val="2"/>
      <scheme val="minor"/>
    </font>
    <font>
      <i/>
      <sz val="11"/>
      <color theme="1"/>
      <name val="Calibri"/>
      <family val="2"/>
      <scheme val="minor"/>
    </font>
    <font>
      <sz val="10"/>
      <color rgb="FF000000"/>
      <name val="Arial Narrow"/>
      <family val="2"/>
    </font>
    <font>
      <sz val="11"/>
      <color theme="1"/>
      <name val="Calibri"/>
      <family val="2"/>
    </font>
    <font>
      <b/>
      <sz val="11"/>
      <name val="Calibri"/>
      <family val="2"/>
      <scheme val="minor"/>
    </font>
    <font>
      <sz val="11"/>
      <color theme="6"/>
      <name val="Calibri"/>
      <family val="2"/>
      <scheme val="minor"/>
    </font>
    <font>
      <b/>
      <sz val="11"/>
      <color rgb="FFFF0000"/>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7">
    <border>
      <left/>
      <right/>
      <top/>
      <bottom/>
      <diagonal/>
    </border>
    <border>
      <left/>
      <right/>
      <top/>
      <bottom style="medium">
        <color indexed="55"/>
      </bottom>
      <diagonal/>
    </border>
    <border>
      <left/>
      <right/>
      <top/>
      <bottom style="thin">
        <color auto="1"/>
      </bottom>
      <diagonal/>
    </border>
    <border>
      <left/>
      <right/>
      <top style="thin">
        <color indexed="64"/>
      </top>
      <bottom/>
      <diagonal/>
    </border>
    <border>
      <left/>
      <right/>
      <top style="thin">
        <color indexed="64"/>
      </top>
      <bottom style="medium">
        <color indexed="64"/>
      </bottom>
      <diagonal/>
    </border>
    <border>
      <left/>
      <right/>
      <top/>
      <bottom style="medium">
        <color indexed="64"/>
      </bottom>
      <diagonal/>
    </border>
    <border>
      <left/>
      <right/>
      <top style="thin">
        <color auto="1"/>
      </top>
      <bottom style="thin">
        <color auto="1"/>
      </bottom>
      <diagonal/>
    </border>
  </borders>
  <cellStyleXfs count="6">
    <xf numFmtId="0" fontId="0" fillId="0" borderId="0"/>
    <xf numFmtId="0" fontId="1" fillId="0" borderId="0"/>
    <xf numFmtId="0" fontId="9" fillId="0" borderId="0"/>
    <xf numFmtId="43"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cellStyleXfs>
  <cellXfs count="108">
    <xf numFmtId="0" fontId="0" fillId="0" borderId="0" xfId="0"/>
    <xf numFmtId="0" fontId="4" fillId="0" borderId="0" xfId="1" applyFont="1" applyAlignment="1">
      <alignment vertical="top"/>
    </xf>
    <xf numFmtId="0" fontId="1" fillId="0" borderId="0" xfId="1" applyAlignment="1">
      <alignment vertical="top"/>
    </xf>
    <xf numFmtId="0" fontId="1" fillId="0" borderId="0" xfId="1"/>
    <xf numFmtId="0" fontId="1" fillId="0" borderId="0" xfId="1" applyAlignment="1">
      <alignment horizontal="left" vertical="top" wrapText="1"/>
    </xf>
    <xf numFmtId="0" fontId="1" fillId="0" borderId="0" xfId="1" applyAlignment="1">
      <alignment horizontal="left"/>
    </xf>
    <xf numFmtId="0" fontId="1" fillId="0" borderId="0" xfId="1" applyAlignment="1">
      <alignment horizontal="left" vertical="top" wrapText="1"/>
    </xf>
    <xf numFmtId="0" fontId="3" fillId="0" borderId="0" xfId="1" applyFont="1" applyAlignment="1">
      <alignment vertical="top"/>
    </xf>
    <xf numFmtId="0" fontId="5" fillId="2" borderId="1" xfId="1" applyFont="1" applyFill="1" applyBorder="1" applyAlignment="1">
      <alignment vertical="top"/>
    </xf>
    <xf numFmtId="0" fontId="0" fillId="0" borderId="0" xfId="1" applyFont="1" applyAlignment="1">
      <alignment horizontal="left" vertical="top" wrapText="1"/>
    </xf>
    <xf numFmtId="0" fontId="5" fillId="2" borderId="0" xfId="1" applyFont="1" applyFill="1" applyAlignment="1">
      <alignment vertical="top"/>
    </xf>
    <xf numFmtId="0" fontId="5" fillId="0" borderId="0" xfId="1" applyFont="1" applyAlignment="1">
      <alignment horizontal="left" vertical="top" wrapText="1"/>
    </xf>
    <xf numFmtId="0" fontId="5" fillId="3" borderId="0" xfId="1" applyFont="1" applyFill="1" applyAlignment="1">
      <alignment vertical="top"/>
    </xf>
    <xf numFmtId="0" fontId="1" fillId="0" borderId="0" xfId="1" applyAlignment="1">
      <alignment horizontal="left" wrapText="1"/>
    </xf>
    <xf numFmtId="0" fontId="5" fillId="2" borderId="0" xfId="1" applyFont="1" applyFill="1" applyAlignment="1">
      <alignment vertical="top" wrapText="1"/>
    </xf>
    <xf numFmtId="0" fontId="8" fillId="0" borderId="0" xfId="1" applyFont="1" applyAlignment="1">
      <alignment vertical="top"/>
    </xf>
    <xf numFmtId="0" fontId="1" fillId="0" borderId="0" xfId="1" applyAlignment="1">
      <alignment vertical="top" wrapText="1"/>
    </xf>
    <xf numFmtId="0" fontId="1" fillId="0" borderId="0" xfId="1" applyAlignment="1">
      <alignment horizontal="right"/>
    </xf>
    <xf numFmtId="0" fontId="10" fillId="0" borderId="0" xfId="1" applyFont="1" applyAlignment="1">
      <alignment horizontal="right"/>
    </xf>
    <xf numFmtId="0" fontId="3" fillId="0" borderId="2" xfId="1" applyFont="1" applyBorder="1"/>
    <xf numFmtId="14" fontId="10" fillId="0" borderId="2" xfId="1" applyNumberFormat="1" applyFont="1" applyBorder="1" applyAlignment="1">
      <alignment horizontal="right" wrapText="1"/>
    </xf>
    <xf numFmtId="0" fontId="5" fillId="0" borderId="0" xfId="1" applyFont="1" applyAlignment="1">
      <alignment horizontal="right"/>
    </xf>
    <xf numFmtId="0" fontId="2" fillId="0" borderId="0" xfId="1" applyFont="1" applyAlignment="1">
      <alignment horizontal="right"/>
    </xf>
    <xf numFmtId="0" fontId="2" fillId="0" borderId="0" xfId="1" applyFont="1"/>
    <xf numFmtId="0" fontId="11" fillId="0" borderId="0" xfId="1" applyFont="1"/>
    <xf numFmtId="0" fontId="11" fillId="0" borderId="0" xfId="1" applyFont="1" applyAlignment="1">
      <alignment horizontal="right"/>
    </xf>
    <xf numFmtId="0" fontId="5" fillId="0" borderId="0" xfId="1" applyFont="1"/>
    <xf numFmtId="0" fontId="0" fillId="0" borderId="3" xfId="1" applyFont="1" applyBorder="1"/>
    <xf numFmtId="164" fontId="5" fillId="0" borderId="3" xfId="1" applyNumberFormat="1" applyFont="1" applyBorder="1" applyAlignment="1">
      <alignment horizontal="right"/>
    </xf>
    <xf numFmtId="165" fontId="5" fillId="0" borderId="0" xfId="3" applyNumberFormat="1" applyFont="1" applyBorder="1" applyAlignment="1">
      <alignment horizontal="right"/>
    </xf>
    <xf numFmtId="0" fontId="1" fillId="0" borderId="2" xfId="1" applyBorder="1"/>
    <xf numFmtId="165" fontId="5" fillId="0" borderId="2" xfId="3" applyNumberFormat="1" applyFont="1" applyBorder="1" applyAlignment="1">
      <alignment horizontal="right"/>
    </xf>
    <xf numFmtId="165" fontId="5" fillId="0" borderId="2" xfId="3" applyNumberFormat="1" applyFont="1" applyFill="1" applyBorder="1" applyAlignment="1">
      <alignment horizontal="right"/>
    </xf>
    <xf numFmtId="165" fontId="5" fillId="0" borderId="0" xfId="3" applyNumberFormat="1" applyFont="1" applyFill="1" applyBorder="1" applyAlignment="1">
      <alignment horizontal="right"/>
    </xf>
    <xf numFmtId="165" fontId="2" fillId="0" borderId="0" xfId="3" applyNumberFormat="1" applyFont="1" applyFill="1" applyBorder="1" applyAlignment="1">
      <alignment horizontal="right"/>
    </xf>
    <xf numFmtId="165" fontId="2" fillId="0" borderId="0" xfId="3" applyNumberFormat="1" applyFont="1" applyFill="1" applyBorder="1"/>
    <xf numFmtId="165" fontId="5" fillId="0" borderId="0" xfId="3" applyNumberFormat="1" applyFont="1" applyFill="1" applyBorder="1"/>
    <xf numFmtId="0" fontId="3" fillId="4" borderId="4" xfId="1" applyFont="1" applyFill="1" applyBorder="1"/>
    <xf numFmtId="166" fontId="10" fillId="4" borderId="4" xfId="4" applyNumberFormat="1" applyFont="1" applyFill="1" applyBorder="1" applyAlignment="1">
      <alignment horizontal="right"/>
    </xf>
    <xf numFmtId="0" fontId="3" fillId="0" borderId="3" xfId="1" applyFont="1" applyBorder="1"/>
    <xf numFmtId="166" fontId="12" fillId="0" borderId="3" xfId="4" applyNumberFormat="1" applyFont="1" applyFill="1" applyBorder="1" applyAlignment="1">
      <alignment horizontal="right"/>
    </xf>
    <xf numFmtId="166" fontId="10" fillId="0" borderId="3" xfId="4" applyNumberFormat="1" applyFont="1" applyFill="1" applyBorder="1" applyAlignment="1">
      <alignment horizontal="right"/>
    </xf>
    <xf numFmtId="43" fontId="12" fillId="0" borderId="3" xfId="3" applyFont="1" applyFill="1" applyBorder="1" applyAlignment="1">
      <alignment horizontal="right"/>
    </xf>
    <xf numFmtId="166" fontId="12" fillId="0" borderId="3" xfId="4" applyNumberFormat="1" applyFont="1" applyFill="1" applyBorder="1"/>
    <xf numFmtId="10" fontId="5" fillId="0" borderId="0" xfId="1" applyNumberFormat="1" applyFont="1" applyAlignment="1">
      <alignment horizontal="right"/>
    </xf>
    <xf numFmtId="165" fontId="2" fillId="0" borderId="0" xfId="3" applyNumberFormat="1" applyFont="1" applyAlignment="1">
      <alignment horizontal="right"/>
    </xf>
    <xf numFmtId="165" fontId="5" fillId="0" borderId="0" xfId="3" applyNumberFormat="1" applyFont="1" applyFill="1" applyAlignment="1">
      <alignment horizontal="right"/>
    </xf>
    <xf numFmtId="0" fontId="0" fillId="0" borderId="0" xfId="1" applyFont="1"/>
    <xf numFmtId="165" fontId="5" fillId="0" borderId="0" xfId="3" applyNumberFormat="1" applyFont="1" applyAlignment="1">
      <alignment horizontal="right"/>
    </xf>
    <xf numFmtId="165" fontId="2" fillId="0" borderId="2" xfId="3" applyNumberFormat="1" applyFont="1" applyBorder="1" applyAlignment="1">
      <alignment horizontal="right"/>
    </xf>
    <xf numFmtId="0" fontId="2" fillId="0" borderId="2" xfId="1" applyFont="1" applyBorder="1" applyAlignment="1">
      <alignment horizontal="right"/>
    </xf>
    <xf numFmtId="0" fontId="3" fillId="5" borderId="5" xfId="1" applyFont="1" applyFill="1" applyBorder="1"/>
    <xf numFmtId="43" fontId="10" fillId="5" borderId="5" xfId="3" applyFont="1" applyFill="1" applyBorder="1" applyAlignment="1">
      <alignment horizontal="right"/>
    </xf>
    <xf numFmtId="0" fontId="12" fillId="5" borderId="5" xfId="1" applyFont="1" applyFill="1" applyBorder="1" applyAlignment="1">
      <alignment horizontal="right"/>
    </xf>
    <xf numFmtId="43" fontId="2" fillId="0" borderId="0" xfId="3" applyFont="1" applyAlignment="1">
      <alignment horizontal="right"/>
    </xf>
    <xf numFmtId="43" fontId="2" fillId="0" borderId="0" xfId="3" applyFont="1"/>
    <xf numFmtId="10" fontId="10" fillId="0" borderId="0" xfId="4" applyNumberFormat="1" applyFont="1" applyFill="1" applyBorder="1" applyAlignment="1"/>
    <xf numFmtId="0" fontId="1" fillId="0" borderId="3" xfId="1" applyBorder="1"/>
    <xf numFmtId="165" fontId="5" fillId="0" borderId="3" xfId="3" applyNumberFormat="1" applyFont="1" applyFill="1" applyBorder="1" applyAlignment="1">
      <alignment horizontal="right"/>
    </xf>
    <xf numFmtId="165" fontId="5" fillId="0" borderId="0" xfId="3" applyNumberFormat="1" applyFont="1"/>
    <xf numFmtId="165" fontId="5" fillId="0" borderId="2" xfId="1" applyNumberFormat="1" applyFont="1" applyBorder="1" applyAlignment="1">
      <alignment horizontal="right"/>
    </xf>
    <xf numFmtId="43" fontId="5" fillId="0" borderId="0" xfId="1" applyNumberFormat="1" applyFont="1" applyAlignment="1">
      <alignment horizontal="right"/>
    </xf>
    <xf numFmtId="2" fontId="5" fillId="0" borderId="0" xfId="1" applyNumberFormat="1" applyFont="1" applyAlignment="1">
      <alignment horizontal="right"/>
    </xf>
    <xf numFmtId="0" fontId="3" fillId="0" borderId="0" xfId="1" applyFont="1"/>
    <xf numFmtId="0" fontId="3" fillId="5" borderId="4" xfId="1" applyFont="1" applyFill="1" applyBorder="1"/>
    <xf numFmtId="43" fontId="10" fillId="5" borderId="4" xfId="1" applyNumberFormat="1" applyFont="1" applyFill="1" applyBorder="1" applyAlignment="1">
      <alignment horizontal="right"/>
    </xf>
    <xf numFmtId="43" fontId="2" fillId="0" borderId="0" xfId="1" applyNumberFormat="1" applyFont="1" applyAlignment="1">
      <alignment horizontal="right"/>
    </xf>
    <xf numFmtId="43" fontId="5" fillId="0" borderId="2" xfId="1" applyNumberFormat="1" applyFont="1" applyBorder="1" applyAlignment="1">
      <alignment horizontal="right"/>
    </xf>
    <xf numFmtId="165" fontId="10" fillId="5" borderId="4" xfId="1" applyNumberFormat="1" applyFont="1" applyFill="1" applyBorder="1" applyAlignment="1">
      <alignment horizontal="right"/>
    </xf>
    <xf numFmtId="0" fontId="10" fillId="5" borderId="4" xfId="1" applyFont="1" applyFill="1" applyBorder="1"/>
    <xf numFmtId="10" fontId="10" fillId="5" borderId="4" xfId="4" applyNumberFormat="1" applyFont="1" applyFill="1" applyBorder="1" applyAlignment="1">
      <alignment horizontal="right"/>
    </xf>
    <xf numFmtId="10" fontId="10" fillId="5" borderId="4" xfId="4" applyNumberFormat="1" applyFont="1" applyFill="1" applyBorder="1"/>
    <xf numFmtId="43" fontId="2" fillId="0" borderId="0" xfId="1" applyNumberFormat="1" applyFont="1"/>
    <xf numFmtId="166" fontId="10" fillId="5" borderId="4" xfId="4" applyNumberFormat="1" applyFont="1" applyFill="1" applyBorder="1" applyAlignment="1">
      <alignment horizontal="right"/>
    </xf>
    <xf numFmtId="166" fontId="10" fillId="5" borderId="4" xfId="4" applyNumberFormat="1" applyFont="1" applyFill="1" applyBorder="1"/>
    <xf numFmtId="0" fontId="5" fillId="0" borderId="2" xfId="1" applyFont="1" applyBorder="1"/>
    <xf numFmtId="0" fontId="10" fillId="5" borderId="5" xfId="1" applyFont="1" applyFill="1" applyBorder="1"/>
    <xf numFmtId="166" fontId="10" fillId="5" borderId="5" xfId="4" applyNumberFormat="1" applyFont="1" applyFill="1" applyBorder="1" applyAlignment="1">
      <alignment horizontal="right"/>
    </xf>
    <xf numFmtId="166" fontId="10" fillId="5" borderId="5" xfId="4" applyNumberFormat="1" applyFont="1" applyFill="1" applyBorder="1"/>
    <xf numFmtId="165" fontId="5" fillId="0" borderId="3" xfId="3" applyNumberFormat="1" applyFont="1" applyBorder="1" applyAlignment="1">
      <alignment horizontal="right"/>
    </xf>
    <xf numFmtId="0" fontId="2" fillId="0" borderId="3" xfId="1" applyFont="1" applyBorder="1" applyAlignment="1">
      <alignment horizontal="right"/>
    </xf>
    <xf numFmtId="165" fontId="1" fillId="0" borderId="3" xfId="1" applyNumberFormat="1" applyBorder="1" applyAlignment="1">
      <alignment horizontal="right"/>
    </xf>
    <xf numFmtId="9" fontId="10" fillId="5" borderId="5" xfId="4" applyFont="1" applyFill="1" applyBorder="1" applyAlignment="1"/>
    <xf numFmtId="166" fontId="12" fillId="5" borderId="5" xfId="4" applyNumberFormat="1" applyFont="1" applyFill="1" applyBorder="1" applyAlignment="1">
      <alignment horizontal="right"/>
    </xf>
    <xf numFmtId="0" fontId="1" fillId="0" borderId="0" xfId="1" applyAlignment="1">
      <alignment wrapText="1"/>
    </xf>
    <xf numFmtId="0" fontId="1" fillId="0" borderId="2" xfId="1" applyBorder="1" applyAlignment="1">
      <alignment wrapText="1"/>
    </xf>
    <xf numFmtId="165" fontId="5" fillId="0" borderId="0" xfId="1" applyNumberFormat="1" applyFont="1" applyAlignment="1">
      <alignment horizontal="right"/>
    </xf>
    <xf numFmtId="0" fontId="3" fillId="5" borderId="4" xfId="1" applyFont="1" applyFill="1" applyBorder="1" applyAlignment="1">
      <alignment wrapText="1"/>
    </xf>
    <xf numFmtId="165" fontId="1" fillId="0" borderId="0" xfId="1" applyNumberFormat="1" applyAlignment="1">
      <alignment horizontal="right"/>
    </xf>
    <xf numFmtId="41" fontId="5" fillId="0" borderId="0" xfId="1" applyNumberFormat="1" applyFont="1" applyAlignment="1">
      <alignment horizontal="right"/>
    </xf>
    <xf numFmtId="10" fontId="12" fillId="5" borderId="4" xfId="4" applyNumberFormat="1" applyFont="1" applyFill="1" applyBorder="1" applyAlignment="1">
      <alignment horizontal="right"/>
    </xf>
    <xf numFmtId="41" fontId="5" fillId="0" borderId="0" xfId="1" applyNumberFormat="1" applyFont="1"/>
    <xf numFmtId="165" fontId="2" fillId="0" borderId="3" xfId="3" applyNumberFormat="1" applyFont="1" applyBorder="1" applyAlignment="1">
      <alignment horizontal="right"/>
    </xf>
    <xf numFmtId="0" fontId="0" fillId="0" borderId="0" xfId="1" applyFont="1" applyAlignment="1">
      <alignment wrapText="1"/>
    </xf>
    <xf numFmtId="165" fontId="2" fillId="0" borderId="0" xfId="3" applyNumberFormat="1" applyFont="1" applyFill="1" applyAlignment="1">
      <alignment horizontal="right"/>
    </xf>
    <xf numFmtId="0" fontId="3" fillId="5" borderId="6" xfId="1" applyFont="1" applyFill="1" applyBorder="1"/>
    <xf numFmtId="10" fontId="10" fillId="5" borderId="6" xfId="4" applyNumberFormat="1" applyFont="1" applyFill="1" applyBorder="1" applyAlignment="1">
      <alignment horizontal="right"/>
    </xf>
    <xf numFmtId="10" fontId="12" fillId="5" borderId="6" xfId="4" applyNumberFormat="1" applyFont="1" applyFill="1" applyBorder="1"/>
    <xf numFmtId="10" fontId="5" fillId="0" borderId="0" xfId="5" applyNumberFormat="1" applyFont="1" applyAlignment="1">
      <alignment horizontal="right"/>
    </xf>
    <xf numFmtId="10" fontId="2" fillId="0" borderId="0" xfId="5" applyNumberFormat="1" applyFont="1" applyAlignment="1">
      <alignment horizontal="right"/>
    </xf>
    <xf numFmtId="3" fontId="5" fillId="0" borderId="0" xfId="1" applyNumberFormat="1" applyFont="1" applyAlignment="1">
      <alignment horizontal="right"/>
    </xf>
    <xf numFmtId="3" fontId="5" fillId="0" borderId="2" xfId="3" applyNumberFormat="1" applyFont="1" applyBorder="1" applyAlignment="1">
      <alignment horizontal="right"/>
    </xf>
    <xf numFmtId="0" fontId="10" fillId="0" borderId="0" xfId="1" applyFont="1"/>
    <xf numFmtId="0" fontId="10" fillId="6" borderId="4" xfId="1" applyFont="1" applyFill="1" applyBorder="1"/>
    <xf numFmtId="10" fontId="10" fillId="6" borderId="4" xfId="4" applyNumberFormat="1" applyFont="1" applyFill="1" applyBorder="1"/>
    <xf numFmtId="3" fontId="5" fillId="0" borderId="0" xfId="1" applyNumberFormat="1" applyFont="1"/>
    <xf numFmtId="10" fontId="2" fillId="0" borderId="0" xfId="4" applyNumberFormat="1" applyFont="1" applyAlignment="1">
      <alignment horizontal="right"/>
    </xf>
    <xf numFmtId="10" fontId="5" fillId="0" borderId="0" xfId="4" applyNumberFormat="1" applyFont="1" applyAlignment="1">
      <alignment horizontal="right"/>
    </xf>
  </cellXfs>
  <cellStyles count="6">
    <cellStyle name="Komma 2" xfId="3" xr:uid="{6E159B48-034C-4841-8CC4-E397DE579EAD}"/>
    <cellStyle name="Normal" xfId="0" builtinId="0"/>
    <cellStyle name="Normal 12" xfId="2" xr:uid="{801707C7-BFF0-4A89-A05A-74287FD2074C}"/>
    <cellStyle name="Normal 2 3_Ark1 2" xfId="1" xr:uid="{666002C1-049B-4940-ADA9-4645F339EA3B}"/>
    <cellStyle name="Prosent 2 2" xfId="4" xr:uid="{B0A616BC-7DBE-4DC4-A243-86A6E1FB7E14}"/>
    <cellStyle name="Prosent 3" xfId="5" xr:uid="{41443495-0454-46B5-BAEB-555336AAFDB3}"/>
  </cellStyles>
  <dxfs count="4">
    <dxf>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indexed="9"/>
        </patternFill>
      </fill>
      <alignment horizontal="general" vertical="top" textRotation="0" wrapText="0" indent="0" justifyLastLine="0" shrinkToFit="0" readingOrder="0"/>
      <border diagonalUp="0" diagonalDown="0" outline="0">
        <left/>
        <right/>
        <top/>
        <bottom style="medium">
          <color indexed="55"/>
        </bottom>
      </border>
    </dxf>
    <dxf>
      <alignment horizontal="left" vertical="top" textRotation="0" wrapText="1" indent="0" justifyLastLine="0" shrinkToFit="0" readingOrder="0"/>
    </dxf>
    <dxf>
      <alignmen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E356ADC-65E8-4B42-AD8B-ABAAA026117C}" name="Tabell1" displayName="Tabell1" ref="A5:B23" totalsRowShown="0" headerRowDxfId="3" dataDxfId="2">
  <autoFilter ref="A5:B23" xr:uid="{00000000-0009-0000-0100-000001000000}"/>
  <tableColumns count="2">
    <tableColumn id="1" xr3:uid="{A0677DC5-7322-4737-89DC-BF28CA97816F}" name="Alternative resultatmål med definisjoner: " dataDxfId="1"/>
    <tableColumn id="3" xr3:uid="{C7EFF30E-0279-4057-913E-6107A8D944BC}" name="Begrunnelse og definisjon" dataDxfId="0"/>
  </tableColumns>
  <tableStyleInfo name="TableStyleMedium15" showFirstColumn="0" showLastColumn="0" showRowStripes="1" showColumnStripes="0"/>
</table>
</file>

<file path=xl/theme/theme1.xml><?xml version="1.0" encoding="utf-8"?>
<a:theme xmlns:a="http://schemas.openxmlformats.org/drawingml/2006/main" name="Office-tema">
  <a:themeElements>
    <a:clrScheme name="Egendefinert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4472C4"/>
      </a:hlink>
      <a:folHlink>
        <a:srgbClr val="4472C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6DA30-5C36-40CC-BE48-DF8729E4CB2C}">
  <sheetPr codeName="Ark21"/>
  <dimension ref="A1:C26"/>
  <sheetViews>
    <sheetView tabSelected="1" topLeftCell="A4" workbookViewId="0"/>
  </sheetViews>
  <sheetFormatPr baseColWidth="10" defaultColWidth="11.42578125" defaultRowHeight="15" x14ac:dyDescent="0.25"/>
  <cols>
    <col min="1" max="1" width="67.7109375" style="2" customWidth="1"/>
    <col min="2" max="2" width="112.140625" style="2" customWidth="1"/>
    <col min="3" max="16384" width="11.42578125" style="3"/>
  </cols>
  <sheetData>
    <row r="1" spans="1:3" ht="18.75" x14ac:dyDescent="0.25">
      <c r="A1" s="1" t="s">
        <v>0</v>
      </c>
    </row>
    <row r="2" spans="1:3" s="5" customFormat="1" ht="54.75" customHeight="1" x14ac:dyDescent="0.25">
      <c r="A2" s="4" t="s">
        <v>1</v>
      </c>
      <c r="B2" s="4"/>
    </row>
    <row r="3" spans="1:3" ht="33" customHeight="1" x14ac:dyDescent="0.25">
      <c r="A3" s="4" t="s">
        <v>2</v>
      </c>
      <c r="B3" s="4"/>
    </row>
    <row r="4" spans="1:3" ht="33" customHeight="1" x14ac:dyDescent="0.25">
      <c r="A4" s="6"/>
      <c r="B4" s="6"/>
    </row>
    <row r="5" spans="1:3" x14ac:dyDescent="0.25">
      <c r="A5" s="7" t="s">
        <v>3</v>
      </c>
      <c r="B5" s="7" t="s">
        <v>4</v>
      </c>
    </row>
    <row r="6" spans="1:3" ht="60.75" thickBot="1" x14ac:dyDescent="0.3">
      <c r="A6" s="8" t="s">
        <v>5</v>
      </c>
      <c r="B6" s="9" t="s">
        <v>6</v>
      </c>
    </row>
    <row r="7" spans="1:3" ht="60" x14ac:dyDescent="0.25">
      <c r="A7" s="10" t="s">
        <v>7</v>
      </c>
      <c r="B7" s="11" t="s">
        <v>8</v>
      </c>
    </row>
    <row r="8" spans="1:3" ht="44.25" customHeight="1" x14ac:dyDescent="0.25">
      <c r="A8" s="12" t="s">
        <v>9</v>
      </c>
      <c r="B8" s="9" t="s">
        <v>10</v>
      </c>
    </row>
    <row r="9" spans="1:3" ht="44.25" customHeight="1" thickBot="1" x14ac:dyDescent="0.3">
      <c r="A9" s="8" t="s">
        <v>11</v>
      </c>
      <c r="B9" s="9" t="s">
        <v>12</v>
      </c>
    </row>
    <row r="10" spans="1:3" ht="60.75" thickBot="1" x14ac:dyDescent="0.3">
      <c r="A10" s="8" t="s">
        <v>13</v>
      </c>
      <c r="B10" s="9" t="s">
        <v>14</v>
      </c>
    </row>
    <row r="11" spans="1:3" ht="45" x14ac:dyDescent="0.25">
      <c r="A11" s="12" t="s">
        <v>15</v>
      </c>
      <c r="B11" s="9" t="s">
        <v>16</v>
      </c>
    </row>
    <row r="12" spans="1:3" ht="49.5" customHeight="1" x14ac:dyDescent="0.25">
      <c r="A12" s="12" t="s">
        <v>17</v>
      </c>
      <c r="B12" s="9" t="s">
        <v>18</v>
      </c>
    </row>
    <row r="13" spans="1:3" ht="51.75" customHeight="1" x14ac:dyDescent="0.25">
      <c r="A13" s="10" t="s">
        <v>19</v>
      </c>
      <c r="B13" s="11" t="s">
        <v>20</v>
      </c>
      <c r="C13" s="13"/>
    </row>
    <row r="14" spans="1:3" ht="60" x14ac:dyDescent="0.25">
      <c r="A14" s="10" t="s">
        <v>21</v>
      </c>
      <c r="B14" s="11" t="s">
        <v>22</v>
      </c>
    </row>
    <row r="15" spans="1:3" ht="45" x14ac:dyDescent="0.25">
      <c r="A15" s="14" t="s">
        <v>23</v>
      </c>
      <c r="B15" s="9" t="s">
        <v>24</v>
      </c>
    </row>
    <row r="16" spans="1:3" ht="45" x14ac:dyDescent="0.25">
      <c r="A16" s="14" t="s">
        <v>25</v>
      </c>
      <c r="B16" s="9" t="s">
        <v>26</v>
      </c>
    </row>
    <row r="17" spans="1:2" ht="90" x14ac:dyDescent="0.25">
      <c r="A17" s="14" t="s">
        <v>27</v>
      </c>
      <c r="B17" s="9" t="s">
        <v>28</v>
      </c>
    </row>
    <row r="18" spans="1:2" ht="60" x14ac:dyDescent="0.25">
      <c r="A18" s="14" t="s">
        <v>29</v>
      </c>
      <c r="B18" s="9" t="s">
        <v>30</v>
      </c>
    </row>
    <row r="19" spans="1:2" ht="60" x14ac:dyDescent="0.25">
      <c r="A19" s="14" t="s">
        <v>31</v>
      </c>
      <c r="B19" s="9" t="s">
        <v>32</v>
      </c>
    </row>
    <row r="20" spans="1:2" ht="45" x14ac:dyDescent="0.25">
      <c r="A20" s="10" t="s">
        <v>33</v>
      </c>
      <c r="B20" s="9" t="s">
        <v>34</v>
      </c>
    </row>
    <row r="21" spans="1:2" ht="30" x14ac:dyDescent="0.25">
      <c r="A21" s="10" t="s">
        <v>35</v>
      </c>
      <c r="B21" s="9" t="s">
        <v>36</v>
      </c>
    </row>
    <row r="22" spans="1:2" ht="30" x14ac:dyDescent="0.25">
      <c r="A22" s="10" t="s">
        <v>37</v>
      </c>
      <c r="B22" s="9" t="s">
        <v>38</v>
      </c>
    </row>
    <row r="23" spans="1:2" ht="45" x14ac:dyDescent="0.25">
      <c r="A23" s="10" t="s">
        <v>39</v>
      </c>
      <c r="B23" s="9" t="s">
        <v>40</v>
      </c>
    </row>
    <row r="24" spans="1:2" x14ac:dyDescent="0.25">
      <c r="A24" s="15"/>
    </row>
    <row r="26" spans="1:2" x14ac:dyDescent="0.25">
      <c r="A26" s="16"/>
    </row>
  </sheetData>
  <mergeCells count="2">
    <mergeCell ref="A2:B2"/>
    <mergeCell ref="A3:B3"/>
  </mergeCells>
  <pageMargins left="0.7" right="0.7" top="0.75" bottom="0.75" header="0.3" footer="0.3"/>
  <pageSetup paperSize="9" scale="46" orientation="portrait" r:id="rId1"/>
  <headerFooter>
    <oddHeader>&amp;R&amp;"Aptos"&amp;12&amp;KFF0000 Fortrolig&amp;1#_x000D_</oddHead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ABB9C-FD64-43BF-811C-A9B348AB0241}">
  <sheetPr codeName="Ark19">
    <pageSetUpPr fitToPage="1"/>
  </sheetPr>
  <dimension ref="B2:AE174"/>
  <sheetViews>
    <sheetView workbookViewId="0">
      <selection activeCell="B11" sqref="B11"/>
    </sheetView>
  </sheetViews>
  <sheetFormatPr baseColWidth="10" defaultColWidth="11.42578125" defaultRowHeight="15" x14ac:dyDescent="0.25"/>
  <cols>
    <col min="1" max="1" width="2.7109375" style="3" customWidth="1"/>
    <col min="2" max="2" width="72.28515625" style="3" customWidth="1"/>
    <col min="3" max="4" width="18.140625" style="22" customWidth="1"/>
    <col min="5" max="5" width="18.140625" style="21" customWidth="1"/>
    <col min="6" max="10" width="18.140625" style="22" customWidth="1"/>
    <col min="11" max="11" width="18.140625" style="21" customWidth="1"/>
    <col min="12" max="14" width="18.140625" style="22" customWidth="1"/>
    <col min="15" max="15" width="18.140625" style="23" customWidth="1"/>
    <col min="16" max="16" width="18.140625" style="22" customWidth="1"/>
    <col min="17" max="17" width="18.140625" style="23" customWidth="1"/>
    <col min="18" max="18" width="18.140625" style="22" customWidth="1"/>
    <col min="19" max="19" width="18.140625" style="23" customWidth="1"/>
    <col min="20" max="20" width="18.140625" style="22" customWidth="1"/>
    <col min="21" max="22" width="18.140625" style="22" hidden="1" customWidth="1"/>
    <col min="23" max="23" width="18.140625" style="21" hidden="1" customWidth="1"/>
    <col min="24" max="24" width="18.140625" style="22" hidden="1" customWidth="1"/>
    <col min="25" max="25" width="18.140625" style="21" hidden="1" customWidth="1"/>
    <col min="26" max="26" width="18.140625" style="22" hidden="1" customWidth="1"/>
    <col min="27" max="27" width="18.140625" style="21" hidden="1" customWidth="1"/>
    <col min="28" max="28" width="18.140625" style="22" hidden="1" customWidth="1"/>
    <col min="29" max="29" width="18.140625" style="3" customWidth="1"/>
    <col min="30" max="16384" width="11.42578125" style="3"/>
  </cols>
  <sheetData>
    <row r="2" spans="2:28" s="17" customFormat="1" x14ac:dyDescent="0.25">
      <c r="B2" s="3" t="s">
        <v>41</v>
      </c>
      <c r="C2" s="17" t="s">
        <v>42</v>
      </c>
      <c r="D2" s="17" t="s">
        <v>43</v>
      </c>
      <c r="E2" s="17" t="s">
        <v>42</v>
      </c>
      <c r="F2" s="17" t="s">
        <v>43</v>
      </c>
      <c r="G2" s="17" t="s">
        <v>42</v>
      </c>
      <c r="H2" s="17" t="s">
        <v>43</v>
      </c>
      <c r="I2" s="17" t="s">
        <v>42</v>
      </c>
      <c r="J2" s="17" t="s">
        <v>43</v>
      </c>
      <c r="K2" s="17" t="s">
        <v>42</v>
      </c>
      <c r="L2" s="17" t="s">
        <v>43</v>
      </c>
      <c r="M2" s="17" t="s">
        <v>42</v>
      </c>
      <c r="N2" s="17" t="s">
        <v>43</v>
      </c>
      <c r="O2" s="17" t="s">
        <v>42</v>
      </c>
      <c r="P2" s="17" t="s">
        <v>43</v>
      </c>
      <c r="Q2" s="17" t="s">
        <v>42</v>
      </c>
      <c r="R2" s="17" t="s">
        <v>43</v>
      </c>
      <c r="S2" s="17" t="s">
        <v>42</v>
      </c>
      <c r="T2" s="17" t="s">
        <v>43</v>
      </c>
      <c r="U2" s="17" t="s">
        <v>42</v>
      </c>
      <c r="V2" s="17" t="s">
        <v>43</v>
      </c>
      <c r="W2" s="17" t="s">
        <v>42</v>
      </c>
      <c r="X2" s="17" t="s">
        <v>43</v>
      </c>
      <c r="Y2" s="17" t="s">
        <v>42</v>
      </c>
      <c r="Z2" s="17" t="s">
        <v>43</v>
      </c>
      <c r="AA2" s="17" t="s">
        <v>42</v>
      </c>
      <c r="AB2" s="17" t="s">
        <v>43</v>
      </c>
    </row>
    <row r="3" spans="2:28" s="17" customFormat="1" x14ac:dyDescent="0.25">
      <c r="B3" s="3"/>
      <c r="C3" s="18" t="str">
        <f>IF(C2="YTD","Hittil i år","Kvartalet")</f>
        <v>Hittil i år</v>
      </c>
      <c r="D3" s="18" t="str">
        <f t="shared" ref="D3:T3" si="0">IF(D2="YTD","Hittil i år","Kvartalet")</f>
        <v>Kvartalet</v>
      </c>
      <c r="E3" s="18" t="str">
        <f t="shared" si="0"/>
        <v>Hittil i år</v>
      </c>
      <c r="F3" s="18" t="str">
        <f t="shared" si="0"/>
        <v>Kvartalet</v>
      </c>
      <c r="G3" s="18" t="str">
        <f t="shared" si="0"/>
        <v>Hittil i år</v>
      </c>
      <c r="H3" s="18" t="str">
        <f t="shared" si="0"/>
        <v>Kvartalet</v>
      </c>
      <c r="I3" s="18" t="str">
        <f t="shared" si="0"/>
        <v>Hittil i år</v>
      </c>
      <c r="J3" s="18" t="str">
        <f t="shared" si="0"/>
        <v>Kvartalet</v>
      </c>
      <c r="K3" s="18" t="str">
        <f t="shared" si="0"/>
        <v>Hittil i år</v>
      </c>
      <c r="L3" s="18" t="str">
        <f t="shared" si="0"/>
        <v>Kvartalet</v>
      </c>
      <c r="M3" s="18" t="str">
        <f t="shared" si="0"/>
        <v>Hittil i år</v>
      </c>
      <c r="N3" s="18" t="str">
        <f t="shared" si="0"/>
        <v>Kvartalet</v>
      </c>
      <c r="O3" s="18" t="str">
        <f t="shared" si="0"/>
        <v>Hittil i år</v>
      </c>
      <c r="P3" s="18" t="str">
        <f t="shared" si="0"/>
        <v>Kvartalet</v>
      </c>
      <c r="Q3" s="18" t="str">
        <f t="shared" si="0"/>
        <v>Hittil i år</v>
      </c>
      <c r="R3" s="18" t="str">
        <f t="shared" si="0"/>
        <v>Kvartalet</v>
      </c>
      <c r="S3" s="18" t="str">
        <f t="shared" si="0"/>
        <v>Hittil i år</v>
      </c>
      <c r="T3" s="18" t="str">
        <f t="shared" si="0"/>
        <v>Kvartalet</v>
      </c>
      <c r="U3" s="18" t="str">
        <f t="shared" ref="U3:AB3" si="1">IF(U2="YTD","Hittil pr.","Kvartalet")</f>
        <v>Hittil pr.</v>
      </c>
      <c r="V3" s="18" t="str">
        <f t="shared" si="1"/>
        <v>Kvartalet</v>
      </c>
      <c r="W3" s="18" t="str">
        <f t="shared" si="1"/>
        <v>Hittil pr.</v>
      </c>
      <c r="X3" s="18" t="str">
        <f t="shared" si="1"/>
        <v>Kvartalet</v>
      </c>
      <c r="Y3" s="18" t="str">
        <f t="shared" si="1"/>
        <v>Hittil pr.</v>
      </c>
      <c r="Z3" s="18" t="str">
        <f t="shared" si="1"/>
        <v>Kvartalet</v>
      </c>
      <c r="AA3" s="18" t="str">
        <f t="shared" si="1"/>
        <v>Hittil pr.</v>
      </c>
      <c r="AB3" s="18" t="str">
        <f t="shared" si="1"/>
        <v>Kvartalet</v>
      </c>
    </row>
    <row r="4" spans="2:28" s="19" customFormat="1" x14ac:dyDescent="0.25">
      <c r="B4" s="19" t="s">
        <v>44</v>
      </c>
      <c r="C4" s="20" t="s">
        <v>154</v>
      </c>
      <c r="D4" s="20" t="s">
        <v>157</v>
      </c>
      <c r="E4" s="20" t="s">
        <v>156</v>
      </c>
      <c r="F4" s="20" t="s">
        <v>155</v>
      </c>
      <c r="G4" s="20" t="s">
        <v>163</v>
      </c>
      <c r="H4" s="20" t="s">
        <v>162</v>
      </c>
      <c r="I4" s="20" t="s">
        <v>160</v>
      </c>
      <c r="J4" s="20" t="s">
        <v>159</v>
      </c>
      <c r="K4" s="20" t="s">
        <v>158</v>
      </c>
      <c r="L4" s="20" t="s">
        <v>164</v>
      </c>
      <c r="M4" s="20" t="s">
        <v>165</v>
      </c>
      <c r="N4" s="20" t="s">
        <v>161</v>
      </c>
      <c r="O4" s="20" t="s">
        <v>168</v>
      </c>
      <c r="P4" s="20" t="s">
        <v>169</v>
      </c>
      <c r="Q4" s="20" t="s">
        <v>166</v>
      </c>
      <c r="R4" s="20" t="s">
        <v>167</v>
      </c>
      <c r="S4" s="20" t="s">
        <v>170</v>
      </c>
      <c r="T4" s="20" t="s">
        <v>171</v>
      </c>
      <c r="U4" s="20" t="s">
        <v>176</v>
      </c>
      <c r="V4" s="20" t="s">
        <v>176</v>
      </c>
      <c r="W4" s="20" t="s">
        <v>178</v>
      </c>
      <c r="X4" s="20" t="s">
        <v>178</v>
      </c>
      <c r="Y4" s="20" t="s">
        <v>177</v>
      </c>
      <c r="Z4" s="20" t="s">
        <v>177</v>
      </c>
      <c r="AA4" s="20" t="s">
        <v>179</v>
      </c>
      <c r="AB4" s="20" t="s">
        <v>179</v>
      </c>
    </row>
    <row r="5" spans="2:28" x14ac:dyDescent="0.25">
      <c r="C5" s="21"/>
      <c r="D5" s="21"/>
      <c r="F5" s="21"/>
      <c r="G5" s="21"/>
      <c r="H5" s="21"/>
      <c r="I5" s="21"/>
      <c r="J5" s="21"/>
      <c r="T5" s="23"/>
      <c r="U5" s="23"/>
      <c r="V5" s="23"/>
      <c r="W5" s="23"/>
      <c r="X5" s="23"/>
      <c r="Y5" s="23"/>
      <c r="Z5" s="23"/>
      <c r="AA5" s="23"/>
      <c r="AB5" s="23"/>
    </row>
    <row r="6" spans="2:28" s="24" customFormat="1" x14ac:dyDescent="0.25">
      <c r="B6" s="24" t="s">
        <v>45</v>
      </c>
      <c r="C6" s="25">
        <v>318</v>
      </c>
      <c r="D6" s="25">
        <v>318</v>
      </c>
      <c r="E6" s="25">
        <v>315</v>
      </c>
      <c r="F6" s="25">
        <v>315</v>
      </c>
      <c r="G6" s="25">
        <v>312</v>
      </c>
      <c r="H6" s="25">
        <v>312</v>
      </c>
      <c r="I6" s="25">
        <v>309</v>
      </c>
      <c r="J6" s="25">
        <v>309</v>
      </c>
      <c r="K6" s="25">
        <v>306</v>
      </c>
      <c r="L6" s="25">
        <v>306</v>
      </c>
      <c r="M6" s="25">
        <v>303</v>
      </c>
      <c r="N6" s="25">
        <v>303</v>
      </c>
      <c r="O6" s="25">
        <v>300</v>
      </c>
      <c r="P6" s="25">
        <v>300</v>
      </c>
      <c r="Q6" s="25">
        <v>297</v>
      </c>
      <c r="R6" s="25">
        <v>297</v>
      </c>
      <c r="S6" s="25">
        <v>294</v>
      </c>
      <c r="T6" s="25">
        <v>294</v>
      </c>
      <c r="U6" s="25">
        <v>291</v>
      </c>
      <c r="V6" s="25">
        <v>291</v>
      </c>
      <c r="W6" s="25">
        <v>288</v>
      </c>
      <c r="X6" s="25">
        <v>288</v>
      </c>
      <c r="Y6" s="25">
        <v>285</v>
      </c>
      <c r="Z6" s="25">
        <v>285</v>
      </c>
      <c r="AA6" s="25">
        <v>282</v>
      </c>
      <c r="AB6" s="25">
        <v>282</v>
      </c>
    </row>
    <row r="7" spans="2:28" s="24" customFormat="1" x14ac:dyDescent="0.25">
      <c r="B7" s="24" t="s">
        <v>46</v>
      </c>
      <c r="C7" s="25">
        <f t="shared" ref="C7:AB7" si="2">IF(C2="YTD",C6-C9*3,C6-3)</f>
        <v>312</v>
      </c>
      <c r="D7" s="25">
        <f t="shared" si="2"/>
        <v>315</v>
      </c>
      <c r="E7" s="25">
        <f t="shared" si="2"/>
        <v>312</v>
      </c>
      <c r="F7" s="25">
        <f t="shared" si="2"/>
        <v>312</v>
      </c>
      <c r="G7" s="25">
        <f t="shared" si="2"/>
        <v>300</v>
      </c>
      <c r="H7" s="25">
        <f t="shared" si="2"/>
        <v>309</v>
      </c>
      <c r="I7" s="25">
        <f t="shared" si="2"/>
        <v>300</v>
      </c>
      <c r="J7" s="25">
        <f t="shared" si="2"/>
        <v>306</v>
      </c>
      <c r="K7" s="25">
        <f t="shared" si="2"/>
        <v>300</v>
      </c>
      <c r="L7" s="25">
        <f t="shared" si="2"/>
        <v>303</v>
      </c>
      <c r="M7" s="25">
        <f t="shared" si="2"/>
        <v>300</v>
      </c>
      <c r="N7" s="25">
        <f t="shared" si="2"/>
        <v>300</v>
      </c>
      <c r="O7" s="25">
        <f t="shared" si="2"/>
        <v>288</v>
      </c>
      <c r="P7" s="25">
        <f t="shared" si="2"/>
        <v>297</v>
      </c>
      <c r="Q7" s="25">
        <f t="shared" si="2"/>
        <v>288</v>
      </c>
      <c r="R7" s="25">
        <f t="shared" si="2"/>
        <v>294</v>
      </c>
      <c r="S7" s="25">
        <f t="shared" si="2"/>
        <v>288</v>
      </c>
      <c r="T7" s="25">
        <f t="shared" si="2"/>
        <v>291</v>
      </c>
      <c r="U7" s="25">
        <f t="shared" si="2"/>
        <v>288</v>
      </c>
      <c r="V7" s="25">
        <f t="shared" si="2"/>
        <v>288</v>
      </c>
      <c r="W7" s="25">
        <f t="shared" si="2"/>
        <v>276</v>
      </c>
      <c r="X7" s="25">
        <f t="shared" si="2"/>
        <v>285</v>
      </c>
      <c r="Y7" s="25">
        <f t="shared" si="2"/>
        <v>276</v>
      </c>
      <c r="Z7" s="25">
        <f t="shared" si="2"/>
        <v>282</v>
      </c>
      <c r="AA7" s="25">
        <f t="shared" si="2"/>
        <v>276</v>
      </c>
      <c r="AB7" s="25">
        <f t="shared" si="2"/>
        <v>279</v>
      </c>
    </row>
    <row r="8" spans="2:28" s="24" customFormat="1" x14ac:dyDescent="0.25">
      <c r="B8" s="24" t="s">
        <v>47</v>
      </c>
      <c r="C8" s="25">
        <f t="shared" ref="C8:AB8" si="3">IF(C2="YTD",C6-C9*3+3,C6-3)</f>
        <v>315</v>
      </c>
      <c r="D8" s="25">
        <f t="shared" si="3"/>
        <v>315</v>
      </c>
      <c r="E8" s="25">
        <f t="shared" si="3"/>
        <v>315</v>
      </c>
      <c r="F8" s="25">
        <f t="shared" si="3"/>
        <v>312</v>
      </c>
      <c r="G8" s="25">
        <f t="shared" si="3"/>
        <v>303</v>
      </c>
      <c r="H8" s="25">
        <f t="shared" si="3"/>
        <v>309</v>
      </c>
      <c r="I8" s="25">
        <f t="shared" si="3"/>
        <v>303</v>
      </c>
      <c r="J8" s="25">
        <f t="shared" si="3"/>
        <v>306</v>
      </c>
      <c r="K8" s="25">
        <f t="shared" si="3"/>
        <v>303</v>
      </c>
      <c r="L8" s="25">
        <f t="shared" si="3"/>
        <v>303</v>
      </c>
      <c r="M8" s="25">
        <f t="shared" si="3"/>
        <v>303</v>
      </c>
      <c r="N8" s="25">
        <f t="shared" si="3"/>
        <v>300</v>
      </c>
      <c r="O8" s="25">
        <f t="shared" si="3"/>
        <v>291</v>
      </c>
      <c r="P8" s="25">
        <f t="shared" si="3"/>
        <v>297</v>
      </c>
      <c r="Q8" s="25">
        <f t="shared" si="3"/>
        <v>291</v>
      </c>
      <c r="R8" s="25">
        <f t="shared" si="3"/>
        <v>294</v>
      </c>
      <c r="S8" s="25">
        <f t="shared" si="3"/>
        <v>291</v>
      </c>
      <c r="T8" s="25">
        <f t="shared" si="3"/>
        <v>291</v>
      </c>
      <c r="U8" s="25">
        <f t="shared" si="3"/>
        <v>291</v>
      </c>
      <c r="V8" s="25">
        <f t="shared" si="3"/>
        <v>288</v>
      </c>
      <c r="W8" s="25">
        <f t="shared" si="3"/>
        <v>279</v>
      </c>
      <c r="X8" s="25">
        <f t="shared" si="3"/>
        <v>285</v>
      </c>
      <c r="Y8" s="25">
        <f t="shared" si="3"/>
        <v>279</v>
      </c>
      <c r="Z8" s="25">
        <f t="shared" si="3"/>
        <v>282</v>
      </c>
      <c r="AA8" s="25">
        <f t="shared" si="3"/>
        <v>279</v>
      </c>
      <c r="AB8" s="25">
        <f t="shared" si="3"/>
        <v>279</v>
      </c>
    </row>
    <row r="9" spans="2:28" s="24" customFormat="1" x14ac:dyDescent="0.25">
      <c r="B9" s="24" t="s">
        <v>48</v>
      </c>
      <c r="C9" s="25" cm="1">
        <f t="array" ref="C9">pKvartal(C6)</f>
        <v>2</v>
      </c>
      <c r="D9" s="25" cm="1">
        <f t="array" ref="D9">pKvartal(D6)</f>
        <v>2</v>
      </c>
      <c r="E9" s="25" cm="1">
        <f t="array" ref="E9">pKvartal(E6)</f>
        <v>1</v>
      </c>
      <c r="F9" s="25" cm="1">
        <f t="array" ref="F9">pKvartal(F6)</f>
        <v>1</v>
      </c>
      <c r="G9" s="25" cm="1">
        <f t="array" ref="G9">pKvartal(G6)</f>
        <v>4</v>
      </c>
      <c r="H9" s="25" cm="1">
        <f t="array" ref="H9">pKvartal(H6)</f>
        <v>4</v>
      </c>
      <c r="I9" s="25" cm="1">
        <f t="array" ref="I9">pKvartal(I6)</f>
        <v>3</v>
      </c>
      <c r="J9" s="25" cm="1">
        <f t="array" ref="J9">pKvartal(J6)</f>
        <v>3</v>
      </c>
      <c r="K9" s="25" cm="1">
        <f t="array" ref="K9">pKvartal(K6)</f>
        <v>2</v>
      </c>
      <c r="L9" s="25" cm="1">
        <f t="array" ref="L9">pKvartal(L6)</f>
        <v>2</v>
      </c>
      <c r="M9" s="25" cm="1">
        <f t="array" ref="M9">pKvartal(M6)</f>
        <v>1</v>
      </c>
      <c r="N9" s="25" cm="1">
        <f t="array" ref="N9">pKvartal(N6)</f>
        <v>1</v>
      </c>
      <c r="O9" s="25" cm="1">
        <f t="array" ref="O9">pKvartal(O6)</f>
        <v>4</v>
      </c>
      <c r="P9" s="25" cm="1">
        <f t="array" ref="P9">pKvartal(P6)</f>
        <v>4</v>
      </c>
      <c r="Q9" s="25" cm="1">
        <f t="array" ref="Q9">pKvartal(Q6)</f>
        <v>3</v>
      </c>
      <c r="R9" s="25" cm="1">
        <f t="array" ref="R9">pKvartal(R6)</f>
        <v>3</v>
      </c>
      <c r="S9" s="25" cm="1">
        <f t="array" ref="S9">pKvartal(S6)</f>
        <v>2</v>
      </c>
      <c r="T9" s="25" cm="1">
        <f t="array" ref="T9">pKvartal(T6)</f>
        <v>2</v>
      </c>
      <c r="U9" s="25" cm="1">
        <f t="array" ref="U9">pKvartal(U6)</f>
        <v>1</v>
      </c>
      <c r="V9" s="25" cm="1">
        <f t="array" ref="V9">pKvartal(V6)</f>
        <v>1</v>
      </c>
      <c r="W9" s="25" cm="1">
        <f t="array" ref="W9">pKvartal(W6)</f>
        <v>4</v>
      </c>
      <c r="X9" s="25" cm="1">
        <f t="array" ref="X9">pKvartal(X6)</f>
        <v>4</v>
      </c>
      <c r="Y9" s="25" cm="1">
        <f t="array" ref="Y9">pKvartal(Y6)</f>
        <v>3</v>
      </c>
      <c r="Z9" s="25" cm="1">
        <f t="array" ref="Z9">pKvartal(Z6)</f>
        <v>3</v>
      </c>
      <c r="AA9" s="25" cm="1">
        <f t="array" ref="AA9">pKvartal(AA6)</f>
        <v>2</v>
      </c>
      <c r="AB9" s="25" cm="1">
        <f t="array" ref="AB9">pKvartal(AB6)</f>
        <v>2</v>
      </c>
    </row>
    <row r="10" spans="2:28" s="24" customFormat="1" x14ac:dyDescent="0.25">
      <c r="B10" s="24" t="s">
        <v>49</v>
      </c>
      <c r="C10" s="25" t="s">
        <v>157</v>
      </c>
      <c r="D10" s="25" t="s">
        <v>157</v>
      </c>
      <c r="E10" s="25" t="s">
        <v>155</v>
      </c>
      <c r="F10" s="25" t="s">
        <v>155</v>
      </c>
      <c r="G10" s="25" t="s">
        <v>162</v>
      </c>
      <c r="H10" s="25" t="s">
        <v>162</v>
      </c>
      <c r="I10" s="25" t="s">
        <v>159</v>
      </c>
      <c r="J10" s="25" t="s">
        <v>159</v>
      </c>
      <c r="K10" s="25" t="s">
        <v>164</v>
      </c>
      <c r="L10" s="25" t="s">
        <v>164</v>
      </c>
      <c r="M10" s="25" t="s">
        <v>161</v>
      </c>
      <c r="N10" s="25" t="s">
        <v>161</v>
      </c>
      <c r="O10" s="25" t="s">
        <v>169</v>
      </c>
      <c r="P10" s="25" t="s">
        <v>169</v>
      </c>
      <c r="Q10" s="25" t="s">
        <v>167</v>
      </c>
      <c r="R10" s="25" t="s">
        <v>167</v>
      </c>
      <c r="S10" s="25" t="s">
        <v>171</v>
      </c>
      <c r="T10" s="25" t="s">
        <v>171</v>
      </c>
      <c r="U10" s="25" t="s">
        <v>172</v>
      </c>
      <c r="V10" s="25" t="s">
        <v>172</v>
      </c>
      <c r="W10" s="25" t="s">
        <v>173</v>
      </c>
      <c r="X10" s="25" t="s">
        <v>173</v>
      </c>
      <c r="Y10" s="25" t="s">
        <v>174</v>
      </c>
      <c r="Z10" s="25" t="s">
        <v>174</v>
      </c>
      <c r="AA10" s="25" t="s">
        <v>175</v>
      </c>
      <c r="AB10" s="25" t="s">
        <v>175</v>
      </c>
    </row>
    <row r="11" spans="2:28" s="24" customFormat="1" x14ac:dyDescent="0.25">
      <c r="B11" s="24" t="s">
        <v>50</v>
      </c>
      <c r="C11" s="25">
        <v>2026</v>
      </c>
      <c r="D11" s="25">
        <v>2026</v>
      </c>
      <c r="E11" s="25">
        <v>2026</v>
      </c>
      <c r="F11" s="25">
        <v>2026</v>
      </c>
      <c r="G11" s="25">
        <v>2025</v>
      </c>
      <c r="H11" s="25">
        <v>2025</v>
      </c>
      <c r="I11" s="25">
        <v>2025</v>
      </c>
      <c r="J11" s="25">
        <v>2025</v>
      </c>
      <c r="K11" s="25">
        <v>2025</v>
      </c>
      <c r="L11" s="25">
        <v>2025</v>
      </c>
      <c r="M11" s="25">
        <v>2025</v>
      </c>
      <c r="N11" s="25">
        <v>2025</v>
      </c>
      <c r="O11" s="25">
        <v>2024</v>
      </c>
      <c r="P11" s="25">
        <v>2024</v>
      </c>
      <c r="Q11" s="25">
        <v>2024</v>
      </c>
      <c r="R11" s="25">
        <v>2024</v>
      </c>
      <c r="S11" s="25">
        <v>2024</v>
      </c>
      <c r="T11" s="25">
        <v>2024</v>
      </c>
      <c r="U11" s="25">
        <v>2024</v>
      </c>
      <c r="V11" s="25">
        <v>2024</v>
      </c>
      <c r="W11" s="25">
        <v>2023</v>
      </c>
      <c r="X11" s="25">
        <v>2023</v>
      </c>
      <c r="Y11" s="25">
        <v>2023</v>
      </c>
      <c r="Z11" s="25">
        <v>2023</v>
      </c>
      <c r="AA11" s="25">
        <v>2023</v>
      </c>
      <c r="AB11" s="25">
        <v>2023</v>
      </c>
    </row>
    <row r="12" spans="2:28" s="24" customFormat="1" x14ac:dyDescent="0.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row>
    <row r="13" spans="2:28" s="26" customFormat="1" x14ac:dyDescent="0.25">
      <c r="B13" s="26" t="s">
        <v>51</v>
      </c>
      <c r="C13" s="21">
        <v>365</v>
      </c>
      <c r="D13" s="21">
        <v>365</v>
      </c>
      <c r="E13" s="21">
        <v>365</v>
      </c>
      <c r="F13" s="21">
        <v>365</v>
      </c>
      <c r="G13" s="21">
        <v>365</v>
      </c>
      <c r="H13" s="21">
        <v>365</v>
      </c>
      <c r="I13" s="21">
        <v>365</v>
      </c>
      <c r="J13" s="21">
        <v>365</v>
      </c>
      <c r="K13" s="21">
        <v>365</v>
      </c>
      <c r="L13" s="21">
        <v>365</v>
      </c>
      <c r="M13" s="21">
        <v>365</v>
      </c>
      <c r="N13" s="21">
        <v>365</v>
      </c>
      <c r="O13" s="21">
        <v>366</v>
      </c>
      <c r="P13" s="21">
        <v>366</v>
      </c>
      <c r="Q13" s="21">
        <v>366</v>
      </c>
      <c r="R13" s="21">
        <v>366</v>
      </c>
      <c r="S13" s="21">
        <v>366</v>
      </c>
      <c r="T13" s="21">
        <v>366</v>
      </c>
      <c r="U13" s="21">
        <v>366</v>
      </c>
      <c r="V13" s="21">
        <v>366</v>
      </c>
      <c r="W13" s="21">
        <v>365</v>
      </c>
      <c r="X13" s="21">
        <v>365</v>
      </c>
      <c r="Y13" s="21">
        <v>365</v>
      </c>
      <c r="Z13" s="21">
        <v>365</v>
      </c>
      <c r="AA13" s="21">
        <v>365</v>
      </c>
      <c r="AB13" s="21">
        <v>365</v>
      </c>
    </row>
    <row r="14" spans="2:28" s="26" customFormat="1" x14ac:dyDescent="0.25">
      <c r="B14" s="26" t="s">
        <v>52</v>
      </c>
      <c r="C14" s="21">
        <v>181</v>
      </c>
      <c r="D14" s="21">
        <v>91</v>
      </c>
      <c r="E14" s="21">
        <v>90</v>
      </c>
      <c r="F14" s="21">
        <v>90</v>
      </c>
      <c r="G14" s="21">
        <v>365</v>
      </c>
      <c r="H14" s="21">
        <v>92</v>
      </c>
      <c r="I14" s="21">
        <v>273</v>
      </c>
      <c r="J14" s="21">
        <v>92</v>
      </c>
      <c r="K14" s="21">
        <v>181</v>
      </c>
      <c r="L14" s="21">
        <v>91</v>
      </c>
      <c r="M14" s="21">
        <v>90</v>
      </c>
      <c r="N14" s="21">
        <v>90</v>
      </c>
      <c r="O14" s="21">
        <v>366</v>
      </c>
      <c r="P14" s="21">
        <v>92</v>
      </c>
      <c r="Q14" s="21">
        <v>274</v>
      </c>
      <c r="R14" s="21">
        <v>92</v>
      </c>
      <c r="S14" s="21">
        <v>182</v>
      </c>
      <c r="T14" s="21">
        <v>91</v>
      </c>
      <c r="U14" s="21">
        <v>91</v>
      </c>
      <c r="V14" s="21">
        <v>91</v>
      </c>
      <c r="W14" s="21">
        <v>365</v>
      </c>
      <c r="X14" s="21">
        <v>92</v>
      </c>
      <c r="Y14" s="21">
        <v>273</v>
      </c>
      <c r="Z14" s="21">
        <v>92</v>
      </c>
      <c r="AA14" s="21">
        <v>181</v>
      </c>
      <c r="AB14" s="21">
        <v>91</v>
      </c>
    </row>
    <row r="15" spans="2:28" x14ac:dyDescent="0.25">
      <c r="B15" s="27" t="s">
        <v>53</v>
      </c>
      <c r="C15" s="28">
        <f>C13/C14</f>
        <v>2.0165745856353592</v>
      </c>
      <c r="D15" s="28">
        <f t="shared" ref="D15:AB15" si="4">D13/D14</f>
        <v>4.0109890109890109</v>
      </c>
      <c r="E15" s="28">
        <f t="shared" si="4"/>
        <v>4.0555555555555554</v>
      </c>
      <c r="F15" s="28">
        <f t="shared" si="4"/>
        <v>4.0555555555555554</v>
      </c>
      <c r="G15" s="28">
        <f t="shared" si="4"/>
        <v>1</v>
      </c>
      <c r="H15" s="28">
        <f t="shared" si="4"/>
        <v>3.9673913043478262</v>
      </c>
      <c r="I15" s="28">
        <f t="shared" si="4"/>
        <v>1.3369963369963369</v>
      </c>
      <c r="J15" s="28">
        <f t="shared" si="4"/>
        <v>3.9673913043478262</v>
      </c>
      <c r="K15" s="28">
        <f t="shared" si="4"/>
        <v>2.0165745856353592</v>
      </c>
      <c r="L15" s="28">
        <f t="shared" si="4"/>
        <v>4.0109890109890109</v>
      </c>
      <c r="M15" s="28">
        <f t="shared" si="4"/>
        <v>4.0555555555555554</v>
      </c>
      <c r="N15" s="28">
        <f t="shared" si="4"/>
        <v>4.0555555555555554</v>
      </c>
      <c r="O15" s="28">
        <f t="shared" si="4"/>
        <v>1</v>
      </c>
      <c r="P15" s="28">
        <f t="shared" si="4"/>
        <v>3.9782608695652173</v>
      </c>
      <c r="Q15" s="28">
        <f t="shared" si="4"/>
        <v>1.3357664233576643</v>
      </c>
      <c r="R15" s="28">
        <f t="shared" si="4"/>
        <v>3.9782608695652173</v>
      </c>
      <c r="S15" s="28">
        <f t="shared" si="4"/>
        <v>2.0109890109890109</v>
      </c>
      <c r="T15" s="28">
        <f t="shared" si="4"/>
        <v>4.0219780219780219</v>
      </c>
      <c r="U15" s="28">
        <f t="shared" si="4"/>
        <v>4.0219780219780219</v>
      </c>
      <c r="V15" s="28">
        <f t="shared" si="4"/>
        <v>4.0219780219780219</v>
      </c>
      <c r="W15" s="28">
        <f t="shared" si="4"/>
        <v>1</v>
      </c>
      <c r="X15" s="28">
        <f t="shared" si="4"/>
        <v>3.9673913043478262</v>
      </c>
      <c r="Y15" s="28">
        <f t="shared" si="4"/>
        <v>1.3369963369963369</v>
      </c>
      <c r="Z15" s="28">
        <f t="shared" si="4"/>
        <v>3.9673913043478262</v>
      </c>
      <c r="AA15" s="28">
        <f t="shared" si="4"/>
        <v>2.0165745856353592</v>
      </c>
      <c r="AB15" s="28">
        <f t="shared" si="4"/>
        <v>4.0109890109890109</v>
      </c>
    </row>
    <row r="16" spans="2:28" x14ac:dyDescent="0.25">
      <c r="C16" s="21"/>
      <c r="D16" s="21"/>
      <c r="F16" s="21"/>
      <c r="G16" s="21"/>
      <c r="H16" s="21"/>
      <c r="I16" s="21"/>
      <c r="J16" s="21"/>
      <c r="L16" s="21"/>
      <c r="M16" s="21"/>
      <c r="N16" s="21"/>
      <c r="O16" s="21"/>
      <c r="P16" s="21"/>
      <c r="Q16" s="21"/>
      <c r="R16" s="21"/>
      <c r="S16" s="21"/>
      <c r="T16" s="21"/>
      <c r="U16" s="21"/>
      <c r="V16" s="21"/>
      <c r="X16" s="21"/>
      <c r="Z16" s="21"/>
      <c r="AB16" s="21"/>
    </row>
    <row r="17" spans="2:28" x14ac:dyDescent="0.25">
      <c r="B17" s="3" t="s">
        <v>54</v>
      </c>
      <c r="C17" s="29">
        <v>309.40930275999995</v>
      </c>
      <c r="D17" s="29">
        <v>183.43708610999994</v>
      </c>
      <c r="E17" s="29">
        <v>125.97221665000001</v>
      </c>
      <c r="F17" s="29">
        <v>125.97221665000001</v>
      </c>
      <c r="G17" s="29">
        <v>656.7889555700001</v>
      </c>
      <c r="H17" s="29">
        <v>143.23576936470008</v>
      </c>
      <c r="I17" s="29">
        <v>513.55318620529999</v>
      </c>
      <c r="J17" s="29">
        <v>156.63860062989997</v>
      </c>
      <c r="K17" s="29">
        <v>356.9145855754</v>
      </c>
      <c r="L17" s="29">
        <v>242.9843115285</v>
      </c>
      <c r="M17" s="29">
        <v>113.93027404690001</v>
      </c>
      <c r="N17" s="29">
        <v>113.93027404690001</v>
      </c>
      <c r="O17" s="29">
        <v>651.24808694399997</v>
      </c>
      <c r="P17" s="29">
        <v>125.08424424239999</v>
      </c>
      <c r="Q17" s="29">
        <v>526.16384270160006</v>
      </c>
      <c r="R17" s="29">
        <v>249.82735521460003</v>
      </c>
      <c r="S17" s="29">
        <v>276.336487487</v>
      </c>
      <c r="T17" s="29">
        <v>130.59262112109997</v>
      </c>
      <c r="U17" s="29">
        <v>145.7438663659</v>
      </c>
      <c r="V17" s="29">
        <v>145.7438663659</v>
      </c>
      <c r="W17" s="29">
        <v>493.21142746469997</v>
      </c>
      <c r="X17" s="29">
        <v>115.18178772600001</v>
      </c>
      <c r="Y17" s="29">
        <v>378.02963973869998</v>
      </c>
      <c r="Z17" s="29">
        <v>115.00379917189997</v>
      </c>
      <c r="AA17" s="29">
        <v>263.02584056680001</v>
      </c>
      <c r="AB17" s="29">
        <v>140.45753449489999</v>
      </c>
    </row>
    <row r="18" spans="2:28" x14ac:dyDescent="0.25">
      <c r="B18" s="30" t="s">
        <v>55</v>
      </c>
      <c r="C18" s="31">
        <v>-11.64200001</v>
      </c>
      <c r="D18" s="31">
        <v>-6.0943333399999995</v>
      </c>
      <c r="E18" s="31">
        <v>-5.5476666699999999</v>
      </c>
      <c r="F18" s="31">
        <v>-5.5476666699999999</v>
      </c>
      <c r="G18" s="31">
        <v>-24.339833339999998</v>
      </c>
      <c r="H18" s="31">
        <v>-5.8012499999999996</v>
      </c>
      <c r="I18" s="31">
        <v>-18.538583339999999</v>
      </c>
      <c r="J18" s="31">
        <v>-6.2549166700000001</v>
      </c>
      <c r="K18" s="31">
        <v>-12.283666670000001</v>
      </c>
      <c r="L18" s="31">
        <v>-6.1486666699999999</v>
      </c>
      <c r="M18" s="31">
        <v>-6.1349999999999998</v>
      </c>
      <c r="N18" s="31">
        <v>-6.1349999999999998</v>
      </c>
      <c r="O18" s="31">
        <v>-13.553333330000001</v>
      </c>
      <c r="P18" s="31">
        <v>-3.3745833300000001</v>
      </c>
      <c r="Q18" s="31">
        <v>-10.178750000000001</v>
      </c>
      <c r="R18" s="31">
        <v>-3.4039999999999999</v>
      </c>
      <c r="S18" s="31">
        <v>-6.77475</v>
      </c>
      <c r="T18" s="31">
        <v>-3.4001666699999999</v>
      </c>
      <c r="U18" s="31">
        <v>-3.3745833300000001</v>
      </c>
      <c r="V18" s="31">
        <v>-3.3745833300000001</v>
      </c>
      <c r="W18" s="31">
        <v>-14.17769916</v>
      </c>
      <c r="X18" s="31">
        <v>-3.367</v>
      </c>
      <c r="Y18" s="31">
        <v>-10.81069916</v>
      </c>
      <c r="Z18" s="31">
        <v>-4.9874988900000004</v>
      </c>
      <c r="AA18" s="31">
        <v>-5.8232002699999992</v>
      </c>
      <c r="AB18" s="31">
        <v>-5.8232002699999992</v>
      </c>
    </row>
    <row r="19" spans="2:28" x14ac:dyDescent="0.25">
      <c r="B19" s="3" t="s">
        <v>56</v>
      </c>
      <c r="C19" s="29">
        <f>SUM(C17:C18)</f>
        <v>297.76730274999994</v>
      </c>
      <c r="D19" s="29">
        <f>SUM(D17:D18)</f>
        <v>177.34275276999995</v>
      </c>
      <c r="E19" s="29">
        <f>SUM(E17:E18)</f>
        <v>120.42454998000001</v>
      </c>
      <c r="F19" s="29">
        <f>SUM(F17:F18)</f>
        <v>120.42454998000001</v>
      </c>
      <c r="G19" s="29">
        <f t="shared" ref="G19:AB19" si="5">SUM(G17:G18)</f>
        <v>632.44912223000006</v>
      </c>
      <c r="H19" s="29">
        <f t="shared" si="5"/>
        <v>137.43451936470007</v>
      </c>
      <c r="I19" s="29">
        <f t="shared" si="5"/>
        <v>495.01460286529999</v>
      </c>
      <c r="J19" s="29">
        <f t="shared" si="5"/>
        <v>150.38368395989997</v>
      </c>
      <c r="K19" s="29">
        <f t="shared" si="5"/>
        <v>344.63091890539999</v>
      </c>
      <c r="L19" s="29">
        <f t="shared" si="5"/>
        <v>236.83564485849999</v>
      </c>
      <c r="M19" s="29">
        <f t="shared" si="5"/>
        <v>107.7952740469</v>
      </c>
      <c r="N19" s="29">
        <f t="shared" si="5"/>
        <v>107.7952740469</v>
      </c>
      <c r="O19" s="29">
        <f t="shared" si="5"/>
        <v>637.69475361399998</v>
      </c>
      <c r="P19" s="29">
        <f t="shared" si="5"/>
        <v>121.70966091239998</v>
      </c>
      <c r="Q19" s="29">
        <f t="shared" si="5"/>
        <v>515.98509270160002</v>
      </c>
      <c r="R19" s="29">
        <f t="shared" si="5"/>
        <v>246.42335521460004</v>
      </c>
      <c r="S19" s="29">
        <f t="shared" si="5"/>
        <v>269.56173748700002</v>
      </c>
      <c r="T19" s="29">
        <f t="shared" si="5"/>
        <v>127.19245445109996</v>
      </c>
      <c r="U19" s="29">
        <f t="shared" si="5"/>
        <v>142.3692830359</v>
      </c>
      <c r="V19" s="29">
        <f t="shared" si="5"/>
        <v>142.3692830359</v>
      </c>
      <c r="W19" s="29">
        <f t="shared" si="5"/>
        <v>479.03372830469999</v>
      </c>
      <c r="X19" s="29">
        <f t="shared" si="5"/>
        <v>111.81478772600001</v>
      </c>
      <c r="Y19" s="29">
        <f t="shared" si="5"/>
        <v>367.21894057869997</v>
      </c>
      <c r="Z19" s="29">
        <f t="shared" si="5"/>
        <v>110.01630028189997</v>
      </c>
      <c r="AA19" s="29">
        <f t="shared" si="5"/>
        <v>257.20264029680004</v>
      </c>
      <c r="AB19" s="29">
        <f t="shared" si="5"/>
        <v>134.63433422489999</v>
      </c>
    </row>
    <row r="20" spans="2:28" x14ac:dyDescent="0.25">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row>
    <row r="21" spans="2:28" x14ac:dyDescent="0.25">
      <c r="B21" s="3" t="s">
        <v>57</v>
      </c>
      <c r="C21" s="29">
        <v>5246.8547789599997</v>
      </c>
      <c r="D21" s="29">
        <v>5246.8547789599997</v>
      </c>
      <c r="E21" s="29">
        <v>5078.283088430001</v>
      </c>
      <c r="F21" s="29">
        <v>5078.283088430001</v>
      </c>
      <c r="G21" s="29">
        <v>5265.5917659899997</v>
      </c>
      <c r="H21" s="29">
        <v>5265.5917659899997</v>
      </c>
      <c r="I21" s="29">
        <v>5267.7471411889001</v>
      </c>
      <c r="J21" s="29">
        <v>5267.7471411889001</v>
      </c>
      <c r="K21" s="29">
        <v>5120.1718657780002</v>
      </c>
      <c r="L21" s="29">
        <v>5120.1718657780002</v>
      </c>
      <c r="M21" s="29">
        <v>4893.2895063708002</v>
      </c>
      <c r="N21" s="29">
        <v>4893.2895063708002</v>
      </c>
      <c r="O21" s="29">
        <v>5037.3037315861993</v>
      </c>
      <c r="P21" s="29">
        <v>5037.3037315861993</v>
      </c>
      <c r="Q21" s="29">
        <v>4748.5660413984006</v>
      </c>
      <c r="R21" s="29">
        <v>4748.5660413984006</v>
      </c>
      <c r="S21" s="29">
        <v>4501.2893856723003</v>
      </c>
      <c r="T21" s="29">
        <v>4501.2893856723003</v>
      </c>
      <c r="U21" s="29">
        <v>4375.9219193148001</v>
      </c>
      <c r="V21" s="29">
        <v>4375.9219193148001</v>
      </c>
      <c r="W21" s="29">
        <v>4518.6559198079003</v>
      </c>
      <c r="X21" s="29">
        <v>4518.6559198079003</v>
      </c>
      <c r="Y21" s="29">
        <v>4409.2680571919</v>
      </c>
      <c r="Z21" s="29">
        <v>4409.2680571919</v>
      </c>
      <c r="AA21" s="29">
        <v>4384.1309171287003</v>
      </c>
      <c r="AB21" s="29">
        <v>4384.1309171287003</v>
      </c>
    </row>
    <row r="22" spans="2:28" x14ac:dyDescent="0.25">
      <c r="B22" s="30" t="s">
        <v>58</v>
      </c>
      <c r="C22" s="32">
        <v>300</v>
      </c>
      <c r="D22" s="32">
        <v>300</v>
      </c>
      <c r="E22" s="32">
        <v>300</v>
      </c>
      <c r="F22" s="32">
        <v>300</v>
      </c>
      <c r="G22" s="32">
        <v>300</v>
      </c>
      <c r="H22" s="32">
        <v>300</v>
      </c>
      <c r="I22" s="32">
        <v>300</v>
      </c>
      <c r="J22" s="32">
        <v>300</v>
      </c>
      <c r="K22" s="32">
        <v>300</v>
      </c>
      <c r="L22" s="32">
        <v>300</v>
      </c>
      <c r="M22" s="32">
        <v>300</v>
      </c>
      <c r="N22" s="32">
        <v>300</v>
      </c>
      <c r="O22" s="32">
        <v>300</v>
      </c>
      <c r="P22" s="32">
        <v>300</v>
      </c>
      <c r="Q22" s="32">
        <v>150</v>
      </c>
      <c r="R22" s="32">
        <v>150</v>
      </c>
      <c r="S22" s="32">
        <v>150</v>
      </c>
      <c r="T22" s="32">
        <v>150</v>
      </c>
      <c r="U22" s="32">
        <v>150</v>
      </c>
      <c r="V22" s="32">
        <v>150</v>
      </c>
      <c r="W22" s="32">
        <v>150</v>
      </c>
      <c r="X22" s="32">
        <v>150</v>
      </c>
      <c r="Y22" s="32">
        <v>150</v>
      </c>
      <c r="Z22" s="32">
        <v>150</v>
      </c>
      <c r="AA22" s="32">
        <v>239</v>
      </c>
      <c r="AB22" s="32">
        <v>239</v>
      </c>
    </row>
    <row r="23" spans="2:28" x14ac:dyDescent="0.25">
      <c r="B23" s="3" t="s">
        <v>59</v>
      </c>
      <c r="C23" s="33">
        <f t="shared" ref="C23:AB23" si="6">C21-C22</f>
        <v>4946.8547789599997</v>
      </c>
      <c r="D23" s="33">
        <f t="shared" si="6"/>
        <v>4946.8547789599997</v>
      </c>
      <c r="E23" s="33">
        <f t="shared" si="6"/>
        <v>4778.283088430001</v>
      </c>
      <c r="F23" s="33">
        <f t="shared" si="6"/>
        <v>4778.283088430001</v>
      </c>
      <c r="G23" s="33">
        <f t="shared" si="6"/>
        <v>4965.5917659899997</v>
      </c>
      <c r="H23" s="33">
        <f t="shared" si="6"/>
        <v>4965.5917659899997</v>
      </c>
      <c r="I23" s="33">
        <f t="shared" si="6"/>
        <v>4967.7471411889001</v>
      </c>
      <c r="J23" s="33">
        <f t="shared" si="6"/>
        <v>4967.7471411889001</v>
      </c>
      <c r="K23" s="33">
        <f t="shared" si="6"/>
        <v>4820.1718657780002</v>
      </c>
      <c r="L23" s="33">
        <f t="shared" si="6"/>
        <v>4820.1718657780002</v>
      </c>
      <c r="M23" s="33">
        <f t="shared" si="6"/>
        <v>4593.2895063708002</v>
      </c>
      <c r="N23" s="33">
        <f t="shared" si="6"/>
        <v>4593.2895063708002</v>
      </c>
      <c r="O23" s="33">
        <f t="shared" si="6"/>
        <v>4737.3037315861993</v>
      </c>
      <c r="P23" s="33">
        <f t="shared" si="6"/>
        <v>4737.3037315861993</v>
      </c>
      <c r="Q23" s="33">
        <f t="shared" si="6"/>
        <v>4598.5660413984006</v>
      </c>
      <c r="R23" s="33">
        <f t="shared" si="6"/>
        <v>4598.5660413984006</v>
      </c>
      <c r="S23" s="33">
        <f t="shared" si="6"/>
        <v>4351.2893856723003</v>
      </c>
      <c r="T23" s="33">
        <f t="shared" si="6"/>
        <v>4351.2893856723003</v>
      </c>
      <c r="U23" s="33">
        <f t="shared" si="6"/>
        <v>4225.9219193148001</v>
      </c>
      <c r="V23" s="33">
        <f t="shared" si="6"/>
        <v>4225.9219193148001</v>
      </c>
      <c r="W23" s="33">
        <f t="shared" si="6"/>
        <v>4368.6559198079003</v>
      </c>
      <c r="X23" s="33">
        <f t="shared" si="6"/>
        <v>4368.6559198079003</v>
      </c>
      <c r="Y23" s="33">
        <f t="shared" si="6"/>
        <v>4259.2680571919</v>
      </c>
      <c r="Z23" s="33">
        <f t="shared" si="6"/>
        <v>4259.2680571919</v>
      </c>
      <c r="AA23" s="33">
        <f t="shared" si="6"/>
        <v>4145.1309171287003</v>
      </c>
      <c r="AB23" s="33">
        <f t="shared" si="6"/>
        <v>4145.1309171287003</v>
      </c>
    </row>
    <row r="24" spans="2:28" x14ac:dyDescent="0.25">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row>
    <row r="25" spans="2:28" x14ac:dyDescent="0.25">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row>
    <row r="26" spans="2:28" x14ac:dyDescent="0.25">
      <c r="B26" s="3" t="s">
        <v>60</v>
      </c>
      <c r="C26" s="33">
        <f>IF(C2="YTD",AVERAGEIFS(26:26,$2:$2,"QTD",$6:$6,"&lt;="&amp;C$6,$6:$6,"&gt;="&amp;C$8),AVERAGE(C23,E23))</f>
        <v>4867.2531804525006</v>
      </c>
      <c r="D26" s="33">
        <f>IF(D2="YTD",AVERAGEIFS(26:26,$2:$2,"QTD",$6:$6,"&lt;="&amp;D$6,$6:$6,"&gt;="&amp;D$8),AVERAGE(D23,F23))</f>
        <v>4862.5689336949999</v>
      </c>
      <c r="E26" s="33">
        <f>IF(E2="YTD",AVERAGEIFS(26:26,$2:$2,"QTD",$6:$6,"&lt;="&amp;E$6,$6:$6,"&gt;="&amp;E$8),AVERAGE(E23,G23))</f>
        <v>4871.9374272100004</v>
      </c>
      <c r="F26" s="33">
        <f>IF(F2="YTD",AVERAGEIFS(26:26,$2:$2,"QTD",$6:$6,"&lt;="&amp;F$6,$6:$6,"&gt;="&amp;F$8),AVERAGE(F23,H23))</f>
        <v>4871.9374272100004</v>
      </c>
      <c r="G26" s="33">
        <f>IF(G2="YTD",AVERAGEIFS(26:26,$2:$2,"QTD",$6:$6,"&lt;="&amp;G$6,$6:$6,"&gt;="&amp;G$8),AVERAGE(G23,I23))</f>
        <v>4808.1640655314495</v>
      </c>
      <c r="H26" s="33">
        <f>IF(H2="YTD",AVERAGEIFS(26:26,$2:$2,"QTD",$6:$6,"&lt;="&amp;H$6,$6:$6,"&gt;="&amp;H$8),AVERAGE(H23,J23))</f>
        <v>4966.6694535894494</v>
      </c>
      <c r="I26" s="33">
        <f>IF(I2="YTD",AVERAGEIFS(26:26,$2:$2,"QTD",$6:$6,"&lt;="&amp;I$6,$6:$6,"&gt;="&amp;I$8),AVERAGE(I23,K23))</f>
        <v>4755.3289361787838</v>
      </c>
      <c r="J26" s="33">
        <f>IF(J2="YTD",AVERAGEIFS(26:26,$2:$2,"QTD",$6:$6,"&lt;="&amp;J$6,$6:$6,"&gt;="&amp;J$8),AVERAGE(J23,L23))</f>
        <v>4893.9595034834501</v>
      </c>
      <c r="K26" s="33">
        <f>IF(K2="YTD",AVERAGEIFS(26:26,$2:$2,"QTD",$6:$6,"&lt;="&amp;K$6,$6:$6,"&gt;="&amp;K$8),AVERAGE(K23,M23))</f>
        <v>4686.0136525264497</v>
      </c>
      <c r="L26" s="33">
        <f>IF(L2="YTD",AVERAGEIFS(26:26,$2:$2,"QTD",$6:$6,"&lt;="&amp;L$6,$6:$6,"&gt;="&amp;L$8),AVERAGE(L23,N23))</f>
        <v>4706.7306860744002</v>
      </c>
      <c r="M26" s="33">
        <f>IF(M2="YTD",AVERAGEIFS(26:26,$2:$2,"QTD",$6:$6,"&lt;="&amp;M$6,$6:$6,"&gt;="&amp;M$8),AVERAGE(M23,O23))</f>
        <v>4665.2966189785002</v>
      </c>
      <c r="N26" s="33">
        <f>IF(N2="YTD",AVERAGEIFS(26:26,$2:$2,"QTD",$6:$6,"&lt;="&amp;N$6,$6:$6,"&gt;="&amp;N$8),AVERAGE(N23,P23))</f>
        <v>4665.2966189785002</v>
      </c>
      <c r="O26" s="33">
        <f>IF(O2="YTD",AVERAGEIFS(26:26,$2:$2,"QTD",$6:$6,"&lt;="&amp;O$6,$6:$6,"&gt;="&amp;O$8),AVERAGE(O23,Q23))</f>
        <v>4432.1892930206377</v>
      </c>
      <c r="P26" s="33">
        <f>IF(P2="YTD",AVERAGEIFS(26:26,$2:$2,"QTD",$6:$6,"&lt;="&amp;P$6,$6:$6,"&gt;="&amp;P$8),AVERAGE(P23,R23))</f>
        <v>4667.9348864922995</v>
      </c>
      <c r="Q26" s="33">
        <f>IF(Q2="YTD",AVERAGEIFS(26:26,$2:$2,"QTD",$6:$6,"&lt;="&amp;Q$6,$6:$6,"&gt;="&amp;Q$8),AVERAGE(Q23,S23))</f>
        <v>4353.6074285300829</v>
      </c>
      <c r="R26" s="33">
        <f>IF(R2="YTD",AVERAGEIFS(26:26,$2:$2,"QTD",$6:$6,"&lt;="&amp;R$6,$6:$6,"&gt;="&amp;R$8),AVERAGE(R23,T23))</f>
        <v>4474.9277135353504</v>
      </c>
      <c r="S26" s="33">
        <f>IF(S2="YTD",AVERAGEIFS(26:26,$2:$2,"QTD",$6:$6,"&lt;="&amp;S$6,$6:$6,"&gt;="&amp;S$8),AVERAGE(S23,U23))</f>
        <v>4292.94728602745</v>
      </c>
      <c r="T26" s="33">
        <f>IF(T2="YTD",AVERAGEIFS(26:26,$2:$2,"QTD",$6:$6,"&lt;="&amp;T$6,$6:$6,"&gt;="&amp;T$8),AVERAGE(T23,V23))</f>
        <v>4288.6056524935502</v>
      </c>
      <c r="U26" s="33">
        <f>IF(U2="YTD",AVERAGEIFS(26:26,$2:$2,"QTD",$6:$6,"&lt;="&amp;U$6,$6:$6,"&gt;="&amp;U$8),AVERAGE(U23,W23))</f>
        <v>4297.2889195613498</v>
      </c>
      <c r="V26" s="33">
        <f>IF(V2="YTD",AVERAGEIFS(26:26,$2:$2,"QTD",$6:$6,"&lt;="&amp;V$6,$6:$6,"&gt;="&amp;V$8),AVERAGE(V23,X23))</f>
        <v>4297.2889195613498</v>
      </c>
      <c r="W26" s="33">
        <f>IF(W2="YTD",AVERAGEIFS(26:26,$2:$2,"QTD",$6:$6,"&lt;="&amp;W$6,$6:$6,"&gt;="&amp;W$8),AVERAGE(W23,Y23))</f>
        <v>4220.4307975962993</v>
      </c>
      <c r="X26" s="33">
        <f>IF(X2="YTD",AVERAGEIFS(26:26,$2:$2,"QTD",$6:$6,"&lt;="&amp;X$6,$6:$6,"&gt;="&amp;X$8),AVERAGE(X23,Z23))</f>
        <v>4313.9619884999001</v>
      </c>
      <c r="Y26" s="33">
        <f>IF(Y2="YTD",AVERAGEIFS(26:26,$2:$2,"QTD",$6:$6,"&lt;="&amp;Y$6,$6:$6,"&gt;="&amp;Y$8),AVERAGE(Y23,AA23))</f>
        <v>4173.6652021445007</v>
      </c>
      <c r="Z26" s="33">
        <f>IF(Z2="YTD",AVERAGEIFS(26:26,$2:$2,"QTD",$6:$6,"&lt;="&amp;Z$6,$6:$6,"&gt;="&amp;Z$8),AVERAGE(Z23,AB23))</f>
        <v>4202.1994871603001</v>
      </c>
      <c r="AA26" s="33">
        <f>IF(AA2="YTD",AVERAGEIFS(26:26,$2:$2,"QTD",$6:$6,"&lt;="&amp;AA$6,$6:$6,"&gt;="&amp;AA$8),AVERAGE(AA23,AC23))</f>
        <v>4145.1309171287003</v>
      </c>
      <c r="AB26" s="33">
        <f>IF(AB2="YTD",AVERAGEIFS(26:26,$2:$2,"QTD",$6:$6,"&lt;="&amp;AB$6,$6:$6,"&gt;="&amp;AB$8),AVERAGE(AB23,AD23))</f>
        <v>4145.1309171287003</v>
      </c>
    </row>
    <row r="27" spans="2:28" x14ac:dyDescent="0.25">
      <c r="C27" s="34"/>
      <c r="D27" s="34"/>
      <c r="E27" s="33"/>
      <c r="F27" s="34"/>
      <c r="G27" s="33"/>
      <c r="H27" s="33"/>
      <c r="I27" s="33"/>
      <c r="J27" s="33"/>
      <c r="K27" s="33"/>
      <c r="L27" s="34"/>
      <c r="M27" s="34"/>
      <c r="N27" s="34"/>
      <c r="O27" s="35"/>
      <c r="P27" s="34"/>
      <c r="Q27" s="35"/>
      <c r="R27" s="34"/>
      <c r="S27" s="36"/>
      <c r="T27" s="36"/>
      <c r="U27" s="36"/>
      <c r="V27" s="36"/>
      <c r="W27" s="36"/>
      <c r="X27" s="36"/>
      <c r="Y27" s="36"/>
      <c r="Z27" s="36"/>
      <c r="AA27" s="36"/>
      <c r="AB27" s="36"/>
    </row>
    <row r="28" spans="2:28" x14ac:dyDescent="0.25">
      <c r="B28" s="3" t="s">
        <v>61</v>
      </c>
      <c r="C28" s="33">
        <f>C19*C15</f>
        <v>600.4699751588397</v>
      </c>
      <c r="D28" s="33">
        <f t="shared" ref="D28:AB28" si="7">D19*D15</f>
        <v>711.3198325390108</v>
      </c>
      <c r="E28" s="33">
        <f t="shared" si="7"/>
        <v>488.38845269666666</v>
      </c>
      <c r="F28" s="33">
        <f t="shared" si="7"/>
        <v>488.38845269666666</v>
      </c>
      <c r="G28" s="33">
        <f t="shared" si="7"/>
        <v>632.44912223000006</v>
      </c>
      <c r="H28" s="33">
        <f t="shared" si="7"/>
        <v>545.25651704473398</v>
      </c>
      <c r="I28" s="33">
        <f t="shared" si="7"/>
        <v>661.8327107906025</v>
      </c>
      <c r="J28" s="33">
        <f t="shared" si="7"/>
        <v>596.63092005829878</v>
      </c>
      <c r="K28" s="33">
        <f t="shared" si="7"/>
        <v>694.97395248879002</v>
      </c>
      <c r="L28" s="33">
        <f t="shared" si="7"/>
        <v>949.94516893793946</v>
      </c>
      <c r="M28" s="33">
        <f t="shared" si="7"/>
        <v>437.16972252353889</v>
      </c>
      <c r="N28" s="33">
        <f t="shared" si="7"/>
        <v>437.16972252353889</v>
      </c>
      <c r="O28" s="33">
        <f t="shared" si="7"/>
        <v>637.69475361399998</v>
      </c>
      <c r="P28" s="33">
        <f t="shared" si="7"/>
        <v>484.19278145585207</v>
      </c>
      <c r="Q28" s="33">
        <f t="shared" si="7"/>
        <v>689.23556178388912</v>
      </c>
      <c r="R28" s="33">
        <f t="shared" si="7"/>
        <v>980.33639139721322</v>
      </c>
      <c r="S28" s="33">
        <f t="shared" si="7"/>
        <v>542.08569186946158</v>
      </c>
      <c r="T28" s="33">
        <f t="shared" si="7"/>
        <v>511.56525636376466</v>
      </c>
      <c r="U28" s="33">
        <f t="shared" si="7"/>
        <v>572.60612737515817</v>
      </c>
      <c r="V28" s="33">
        <f t="shared" si="7"/>
        <v>572.60612737515817</v>
      </c>
      <c r="W28" s="33">
        <f t="shared" si="7"/>
        <v>479.03372830469999</v>
      </c>
      <c r="X28" s="33">
        <f t="shared" si="7"/>
        <v>443.61301652163047</v>
      </c>
      <c r="Y28" s="33">
        <f t="shared" si="7"/>
        <v>490.97037842939739</v>
      </c>
      <c r="Z28" s="33">
        <f t="shared" si="7"/>
        <v>436.47771307492923</v>
      </c>
      <c r="AA28" s="33">
        <f t="shared" si="7"/>
        <v>518.66830778083988</v>
      </c>
      <c r="AB28" s="33">
        <f t="shared" si="7"/>
        <v>540.01683507789551</v>
      </c>
    </row>
    <row r="29" spans="2:28" x14ac:dyDescent="0.25">
      <c r="B29" s="30" t="s">
        <v>62</v>
      </c>
      <c r="C29" s="31">
        <f>C26</f>
        <v>4867.2531804525006</v>
      </c>
      <c r="D29" s="31">
        <f t="shared" ref="D29:AB29" si="8">D26</f>
        <v>4862.5689336949999</v>
      </c>
      <c r="E29" s="31">
        <f t="shared" si="8"/>
        <v>4871.9374272100004</v>
      </c>
      <c r="F29" s="31">
        <f t="shared" si="8"/>
        <v>4871.9374272100004</v>
      </c>
      <c r="G29" s="31">
        <f t="shared" si="8"/>
        <v>4808.1640655314495</v>
      </c>
      <c r="H29" s="31">
        <f t="shared" si="8"/>
        <v>4966.6694535894494</v>
      </c>
      <c r="I29" s="31">
        <f t="shared" si="8"/>
        <v>4755.3289361787838</v>
      </c>
      <c r="J29" s="31">
        <f t="shared" si="8"/>
        <v>4893.9595034834501</v>
      </c>
      <c r="K29" s="31">
        <f t="shared" si="8"/>
        <v>4686.0136525264497</v>
      </c>
      <c r="L29" s="31">
        <f t="shared" si="8"/>
        <v>4706.7306860744002</v>
      </c>
      <c r="M29" s="31">
        <f t="shared" si="8"/>
        <v>4665.2966189785002</v>
      </c>
      <c r="N29" s="31">
        <f t="shared" si="8"/>
        <v>4665.2966189785002</v>
      </c>
      <c r="O29" s="31">
        <f t="shared" si="8"/>
        <v>4432.1892930206377</v>
      </c>
      <c r="P29" s="31">
        <f t="shared" si="8"/>
        <v>4667.9348864922995</v>
      </c>
      <c r="Q29" s="31">
        <f t="shared" si="8"/>
        <v>4353.6074285300829</v>
      </c>
      <c r="R29" s="31">
        <f t="shared" si="8"/>
        <v>4474.9277135353504</v>
      </c>
      <c r="S29" s="31">
        <f t="shared" si="8"/>
        <v>4292.94728602745</v>
      </c>
      <c r="T29" s="31">
        <f t="shared" si="8"/>
        <v>4288.6056524935502</v>
      </c>
      <c r="U29" s="31">
        <f t="shared" si="8"/>
        <v>4297.2889195613498</v>
      </c>
      <c r="V29" s="31">
        <f t="shared" si="8"/>
        <v>4297.2889195613498</v>
      </c>
      <c r="W29" s="31">
        <f t="shared" si="8"/>
        <v>4220.4307975962993</v>
      </c>
      <c r="X29" s="31">
        <f t="shared" si="8"/>
        <v>4313.9619884999001</v>
      </c>
      <c r="Y29" s="31">
        <f t="shared" si="8"/>
        <v>4173.6652021445007</v>
      </c>
      <c r="Z29" s="31">
        <f t="shared" si="8"/>
        <v>4202.1994871603001</v>
      </c>
      <c r="AA29" s="31">
        <f t="shared" si="8"/>
        <v>4145.1309171287003</v>
      </c>
      <c r="AB29" s="31">
        <f t="shared" si="8"/>
        <v>4145.1309171287003</v>
      </c>
    </row>
    <row r="30" spans="2:28" ht="15.75" thickBot="1" x14ac:dyDescent="0.3">
      <c r="B30" s="37" t="s">
        <v>63</v>
      </c>
      <c r="C30" s="38">
        <f>C28/C29</f>
        <v>0.12336937342203658</v>
      </c>
      <c r="D30" s="38">
        <f t="shared" ref="D30:AB30" si="9">D28/D29</f>
        <v>0.146284781200724</v>
      </c>
      <c r="E30" s="38">
        <f t="shared" si="9"/>
        <v>0.10024522276681841</v>
      </c>
      <c r="F30" s="38">
        <f t="shared" si="9"/>
        <v>0.10024522276681841</v>
      </c>
      <c r="G30" s="38">
        <f t="shared" si="9"/>
        <v>0.13153651032082556</v>
      </c>
      <c r="H30" s="38">
        <f t="shared" si="9"/>
        <v>0.10978312974918696</v>
      </c>
      <c r="I30" s="38">
        <f t="shared" si="9"/>
        <v>0.13917706212820435</v>
      </c>
      <c r="J30" s="38">
        <f t="shared" si="9"/>
        <v>0.12191169943961029</v>
      </c>
      <c r="K30" s="38">
        <f t="shared" si="9"/>
        <v>0.14830813651473188</v>
      </c>
      <c r="L30" s="38">
        <f t="shared" si="9"/>
        <v>0.20182696489274413</v>
      </c>
      <c r="M30" s="38">
        <f t="shared" si="9"/>
        <v>9.3706736833222046E-2</v>
      </c>
      <c r="N30" s="38">
        <f t="shared" si="9"/>
        <v>9.3706736833222046E-2</v>
      </c>
      <c r="O30" s="38">
        <f t="shared" si="9"/>
        <v>0.14387805020380717</v>
      </c>
      <c r="P30" s="38">
        <f t="shared" si="9"/>
        <v>0.10372740692184264</v>
      </c>
      <c r="Q30" s="38">
        <f t="shared" si="9"/>
        <v>0.15831366817025969</v>
      </c>
      <c r="R30" s="38">
        <f t="shared" si="9"/>
        <v>0.21907312344554342</v>
      </c>
      <c r="S30" s="38">
        <f t="shared" si="9"/>
        <v>0.12627354955739267</v>
      </c>
      <c r="T30" s="38">
        <f t="shared" si="9"/>
        <v>0.11928475075956731</v>
      </c>
      <c r="U30" s="38">
        <f t="shared" si="9"/>
        <v>0.13324822651989793</v>
      </c>
      <c r="V30" s="38">
        <f t="shared" si="9"/>
        <v>0.13324822651989793</v>
      </c>
      <c r="W30" s="38">
        <f t="shared" si="9"/>
        <v>0.11350351451741099</v>
      </c>
      <c r="X30" s="38">
        <f t="shared" si="9"/>
        <v>0.1028319252010583</v>
      </c>
      <c r="Y30" s="38">
        <f t="shared" si="9"/>
        <v>0.11763530485797673</v>
      </c>
      <c r="Z30" s="38">
        <f t="shared" si="9"/>
        <v>0.10386887019727986</v>
      </c>
      <c r="AA30" s="38">
        <f t="shared" si="9"/>
        <v>0.12512712340099438</v>
      </c>
      <c r="AB30" s="38">
        <f t="shared" si="9"/>
        <v>0.13027738951414372</v>
      </c>
    </row>
    <row r="31" spans="2:28" x14ac:dyDescent="0.25">
      <c r="B31" s="39"/>
      <c r="C31" s="40"/>
      <c r="D31" s="40"/>
      <c r="E31" s="41"/>
      <c r="F31" s="40"/>
      <c r="G31" s="40"/>
      <c r="H31" s="40"/>
      <c r="I31" s="40"/>
      <c r="J31" s="40"/>
      <c r="K31" s="41"/>
      <c r="L31" s="42"/>
      <c r="M31" s="40"/>
      <c r="N31" s="40"/>
      <c r="O31" s="43"/>
      <c r="P31" s="40"/>
      <c r="Q31" s="43"/>
      <c r="R31" s="40"/>
      <c r="S31" s="43"/>
      <c r="T31" s="43"/>
      <c r="U31" s="43"/>
      <c r="V31" s="43"/>
      <c r="W31" s="43"/>
      <c r="X31" s="43"/>
      <c r="Y31" s="43"/>
      <c r="Z31" s="43"/>
      <c r="AA31" s="43"/>
      <c r="AB31" s="43"/>
    </row>
    <row r="32" spans="2:28" x14ac:dyDescent="0.25">
      <c r="T32" s="23"/>
      <c r="U32" s="23"/>
      <c r="V32" s="23"/>
      <c r="W32" s="23"/>
      <c r="X32" s="23"/>
      <c r="Y32" s="23"/>
      <c r="Z32" s="23"/>
      <c r="AA32" s="23"/>
      <c r="AB32" s="23"/>
    </row>
    <row r="33" spans="2:28" x14ac:dyDescent="0.25">
      <c r="B33" s="3" t="s">
        <v>64</v>
      </c>
      <c r="C33" s="44">
        <f t="shared" ref="C33:AB33" si="10">IF(C2="YTD",1-(SUM(C44:C45)/(C42-C43-C35-C36)),B33)</f>
        <v>0.92997951095005316</v>
      </c>
      <c r="D33" s="44">
        <f t="shared" si="10"/>
        <v>0.92997951095005316</v>
      </c>
      <c r="E33" s="44">
        <f t="shared" si="10"/>
        <v>0.92802763432019941</v>
      </c>
      <c r="F33" s="44">
        <f t="shared" si="10"/>
        <v>0.92802763432019941</v>
      </c>
      <c r="G33" s="44">
        <f t="shared" si="10"/>
        <v>0.93192052735290942</v>
      </c>
      <c r="H33" s="44">
        <f t="shared" si="10"/>
        <v>0.93192052735290942</v>
      </c>
      <c r="I33" s="44">
        <f t="shared" si="10"/>
        <v>0.93189637408927728</v>
      </c>
      <c r="J33" s="44">
        <f t="shared" si="10"/>
        <v>0.93189637408927728</v>
      </c>
      <c r="K33" s="44">
        <f t="shared" si="10"/>
        <v>0.93108657693410568</v>
      </c>
      <c r="L33" s="44">
        <f t="shared" si="10"/>
        <v>0.93108657693410568</v>
      </c>
      <c r="M33" s="44">
        <f t="shared" si="10"/>
        <v>0.92900918437447277</v>
      </c>
      <c r="N33" s="44">
        <f t="shared" si="10"/>
        <v>0.92900918437447277</v>
      </c>
      <c r="O33" s="44">
        <f t="shared" si="10"/>
        <v>0.9322974819958928</v>
      </c>
      <c r="P33" s="44">
        <f t="shared" si="10"/>
        <v>0.9322974819958928</v>
      </c>
      <c r="Q33" s="44">
        <f t="shared" si="10"/>
        <v>0.93088624262961872</v>
      </c>
      <c r="R33" s="44">
        <f t="shared" si="10"/>
        <v>0.93088624262961872</v>
      </c>
      <c r="S33" s="44">
        <f t="shared" si="10"/>
        <v>0.92961236596411079</v>
      </c>
      <c r="T33" s="44">
        <f t="shared" si="10"/>
        <v>0.92961236596411079</v>
      </c>
      <c r="U33" s="44">
        <f t="shared" si="10"/>
        <v>0.92750524243452237</v>
      </c>
      <c r="V33" s="44">
        <f t="shared" si="10"/>
        <v>0.92750524243452237</v>
      </c>
      <c r="W33" s="44">
        <f t="shared" si="10"/>
        <v>0.93171344300480785</v>
      </c>
      <c r="X33" s="44">
        <f t="shared" si="10"/>
        <v>0.93171344300480785</v>
      </c>
      <c r="Y33" s="44">
        <f t="shared" si="10"/>
        <v>0.92971051626665036</v>
      </c>
      <c r="Z33" s="44">
        <f t="shared" si="10"/>
        <v>0.92971051626665036</v>
      </c>
      <c r="AA33" s="44">
        <f t="shared" si="10"/>
        <v>0.92831984159100978</v>
      </c>
      <c r="AB33" s="44">
        <f t="shared" si="10"/>
        <v>0.92831984159100978</v>
      </c>
    </row>
    <row r="34" spans="2:28" x14ac:dyDescent="0.25">
      <c r="B34" s="3" t="s">
        <v>65</v>
      </c>
      <c r="C34" s="44">
        <f>IF(C2="YTD",AVERAGEIFS(D34:$AB34,D11:$AB11,C11),AVERAGE(C33,E33))</f>
        <v>0.92965057810274498</v>
      </c>
      <c r="D34" s="44">
        <f>IF(D2="YTD",AVERAGEIFS(E34:$AB34,E11:$AB11,D11),AVERAGE(D33,F33))</f>
        <v>0.92900357263512623</v>
      </c>
      <c r="E34" s="44">
        <f>IF(E2="YTD",AVERAGEIFS(F34:$AB34,F11:$AB11,E11),AVERAGE(E33,G33))</f>
        <v>0.92997408083655442</v>
      </c>
      <c r="F34" s="44">
        <f>IF(F2="YTD",AVERAGEIFS(G34:$AB34,G11:$AB11,F11),AVERAGE(F33,H33))</f>
        <v>0.92997408083655442</v>
      </c>
      <c r="G34" s="44">
        <f>IF(G2="YTD",AVERAGEIFS(H34:$AB34,H11:$AB11,G11),AVERAGE(G33,I33))</f>
        <v>0.93083792808208166</v>
      </c>
      <c r="H34" s="44">
        <f>IF(H2="YTD",AVERAGEIFS(I34:$AB34,I11:$AB11,H11),AVERAGE(H33,J33))</f>
        <v>0.9319084507210933</v>
      </c>
      <c r="I34" s="44">
        <f>IF(I2="YTD",AVERAGEIFS(J34:$AB34,J11:$AB11,I11),AVERAGE(I33,K33))</f>
        <v>0.93065950764224625</v>
      </c>
      <c r="J34" s="44">
        <f>IF(J2="YTD",AVERAGEIFS(K34:$AB34,K11:$AB11,J11),AVERAGE(J33,L33))</f>
        <v>0.93149147551169142</v>
      </c>
      <c r="K34" s="44">
        <f>IF(K2="YTD",AVERAGEIFS(L34:$AB34,L11:$AB11,K11),AVERAGE(K33,M33))</f>
        <v>0.93045151567488504</v>
      </c>
      <c r="L34" s="44">
        <f>IF(L2="YTD",AVERAGEIFS(M34:$AB34,M11:$AB11,L11),AVERAGE(L33,N33))</f>
        <v>0.93004788065428923</v>
      </c>
      <c r="M34" s="44">
        <f>IF(M2="YTD",AVERAGEIFS(N34:$AB34,N11:$AB11,M11),AVERAGE(M33,O33))</f>
        <v>0.93065333318518273</v>
      </c>
      <c r="N34" s="44">
        <f>IF(N2="YTD",AVERAGEIFS(O34:$AB34,O11:$AB11,N11),AVERAGE(N33,P33))</f>
        <v>0.93065333318518273</v>
      </c>
      <c r="O34" s="44">
        <f>IF(O2="YTD",AVERAGEIFS(P34:$AB34,P11:$AB11,O11),AVERAGE(O33,Q33))</f>
        <v>0.92976214441297544</v>
      </c>
      <c r="P34" s="44">
        <f>IF(P2="YTD",AVERAGEIFS(Q34:$AB34,Q11:$AB11,P11),AVERAGE(P33,R33))</f>
        <v>0.9315918623127557</v>
      </c>
      <c r="Q34" s="44">
        <f>IF(Q2="YTD",AVERAGEIFS(R34:$AB34,R11:$AB11,Q11),AVERAGE(Q33,S33))</f>
        <v>0.92945719142967875</v>
      </c>
      <c r="R34" s="44">
        <f>IF(R2="YTD",AVERAGEIFS(S34:$AB34,S11:$AB11,R11),AVERAGE(R33,T33))</f>
        <v>0.9302493042968647</v>
      </c>
      <c r="S34" s="44">
        <f>IF(S2="YTD",AVERAGEIFS(T34:$AB34,T11:$AB11,S11),AVERAGE(S33,U33))</f>
        <v>0.92925916321288227</v>
      </c>
      <c r="T34" s="44">
        <f>IF(T2="YTD",AVERAGEIFS(U34:$AB34,U11:$AB11,T11),AVERAGE(T33,V33))</f>
        <v>0.92855880419931658</v>
      </c>
      <c r="U34" s="44">
        <f>IF(U2="YTD",AVERAGEIFS(V34:$AB34,V11:$AB11,U11),AVERAGE(U33,W33))</f>
        <v>0.92960934271966511</v>
      </c>
      <c r="V34" s="44">
        <f>IF(V2="YTD",AVERAGEIFS(W34:$AB34,W11:$AB11,V11),AVERAGE(V33,X33))</f>
        <v>0.92960934271966511</v>
      </c>
      <c r="W34" s="44">
        <f>IF(W2="YTD",AVERAGEIFS(X34:$AB34,X11:$AB11,W11),AVERAGE(W33,Y33))</f>
        <v>0.92898369249003898</v>
      </c>
      <c r="X34" s="44">
        <f>IF(X2="YTD",AVERAGEIFS(Y34:$AB34,Y11:$AB11,X11),AVERAGE(X33,Z33))</f>
        <v>0.93071197963572905</v>
      </c>
      <c r="Y34" s="44">
        <f>IF(Y2="YTD",AVERAGEIFS(Z34:$AB34,Z11:$AB11,Y11),AVERAGE(Y33,AA33))</f>
        <v>0.92855162070361663</v>
      </c>
      <c r="Z34" s="44">
        <f>IF(Z2="YTD",AVERAGEIFS(AA34:$AB34,AA11:$AB11,Z11),AVERAGE(Z33,AB33))</f>
        <v>0.92901517892883012</v>
      </c>
      <c r="AA34" s="44">
        <f>IF(AA2="YTD",AVERAGEIFS(AB34:$AB34,AB11:$AB11,AA11),AVERAGE(AA33,AC33))</f>
        <v>0.92831984159100978</v>
      </c>
      <c r="AB34" s="44">
        <f>IF(AB2="YTD",AVERAGEIFS($AB34:AC34,$AB11:AC11,AB11),AVERAGE(AB33,AD33))</f>
        <v>0.92831984159100978</v>
      </c>
    </row>
    <row r="35" spans="2:28" x14ac:dyDescent="0.25">
      <c r="B35" s="3" t="s">
        <v>66</v>
      </c>
      <c r="C35" s="29">
        <v>76.644613489999998</v>
      </c>
      <c r="D35" s="45"/>
      <c r="E35" s="29">
        <v>76.644613489999998</v>
      </c>
      <c r="F35" s="45"/>
      <c r="G35" s="29">
        <v>76.644613489999998</v>
      </c>
      <c r="H35" s="45"/>
      <c r="I35" s="29">
        <v>124.95868776</v>
      </c>
      <c r="J35" s="45"/>
      <c r="K35" s="29">
        <v>124.95868776</v>
      </c>
      <c r="L35" s="45"/>
      <c r="M35" s="29">
        <v>124.95868776</v>
      </c>
      <c r="N35" s="45"/>
      <c r="O35" s="29">
        <v>124.95868776</v>
      </c>
      <c r="P35" s="45"/>
      <c r="Q35" s="29">
        <v>103.36799409000001</v>
      </c>
      <c r="R35" s="45"/>
      <c r="S35" s="29">
        <v>103.36799409000001</v>
      </c>
      <c r="T35" s="29">
        <v>103.36799409000001</v>
      </c>
      <c r="U35" s="29">
        <v>103.36799409000001</v>
      </c>
      <c r="V35" s="29">
        <v>103.36799409000001</v>
      </c>
      <c r="W35" s="29">
        <v>103.36799409000001</v>
      </c>
      <c r="X35" s="29">
        <v>103.36799409000001</v>
      </c>
      <c r="Y35" s="29">
        <v>94.961472290000003</v>
      </c>
      <c r="Z35" s="29">
        <v>94.961472290000003</v>
      </c>
      <c r="AA35" s="29">
        <v>94.961472290000003</v>
      </c>
      <c r="AB35" s="29">
        <v>94.961472290000003</v>
      </c>
    </row>
    <row r="36" spans="2:28" x14ac:dyDescent="0.25">
      <c r="B36" s="3" t="s">
        <v>67</v>
      </c>
      <c r="C36" s="29">
        <v>642.35960506000038</v>
      </c>
      <c r="D36" s="45"/>
      <c r="E36" s="29">
        <v>464.77706654000053</v>
      </c>
      <c r="F36" s="45"/>
      <c r="G36" s="29">
        <v>344.09159297000002</v>
      </c>
      <c r="H36" s="45"/>
      <c r="I36" s="29">
        <v>778.69025382889993</v>
      </c>
      <c r="J36" s="45"/>
      <c r="K36" s="29">
        <v>627.44084283800009</v>
      </c>
      <c r="L36" s="45"/>
      <c r="M36" s="29">
        <v>391.2912280708</v>
      </c>
      <c r="N36" s="45"/>
      <c r="O36" s="29">
        <v>282.5997365362</v>
      </c>
      <c r="P36" s="45"/>
      <c r="Q36" s="29">
        <v>672.36952846379995</v>
      </c>
      <c r="R36" s="45"/>
      <c r="S36" s="29">
        <v>430.24516179189999</v>
      </c>
      <c r="T36" s="29">
        <v>430.24516179189999</v>
      </c>
      <c r="U36" s="29">
        <v>312.38294154159996</v>
      </c>
      <c r="V36" s="29">
        <v>312.38294154159996</v>
      </c>
      <c r="W36" s="29">
        <v>170.3519773779</v>
      </c>
      <c r="X36" s="29">
        <v>170.3519773779</v>
      </c>
      <c r="Y36" s="29">
        <v>609.48782580710008</v>
      </c>
      <c r="Z36" s="29">
        <v>609.48782580710008</v>
      </c>
      <c r="AA36" s="29">
        <v>494.24337875870003</v>
      </c>
      <c r="AB36" s="29">
        <v>494.24337875870003</v>
      </c>
    </row>
    <row r="37" spans="2:28" x14ac:dyDescent="0.25">
      <c r="C37" s="46"/>
      <c r="D37" s="45"/>
      <c r="E37" s="46"/>
      <c r="F37" s="45"/>
      <c r="G37" s="46"/>
      <c r="H37" s="45"/>
      <c r="I37" s="46"/>
      <c r="J37" s="45"/>
      <c r="K37" s="46"/>
      <c r="L37" s="45"/>
      <c r="M37" s="46"/>
      <c r="N37" s="45"/>
      <c r="O37" s="46"/>
      <c r="P37" s="45"/>
      <c r="Q37" s="46"/>
      <c r="R37" s="45"/>
      <c r="S37" s="46"/>
      <c r="T37" s="46"/>
      <c r="U37" s="46"/>
      <c r="V37" s="46"/>
      <c r="W37" s="46"/>
      <c r="X37" s="46"/>
      <c r="Y37" s="46"/>
      <c r="Z37" s="46"/>
      <c r="AA37" s="46"/>
      <c r="AB37" s="46"/>
    </row>
    <row r="38" spans="2:28" x14ac:dyDescent="0.25">
      <c r="B38" s="3" t="s">
        <v>68</v>
      </c>
      <c r="C38" s="29">
        <v>12388560</v>
      </c>
      <c r="D38" s="29">
        <v>12388560</v>
      </c>
      <c r="E38" s="29">
        <v>12388560</v>
      </c>
      <c r="F38" s="29">
        <v>12388560</v>
      </c>
      <c r="G38" s="29">
        <v>12388560</v>
      </c>
      <c r="H38" s="29">
        <v>12388560</v>
      </c>
      <c r="I38" s="29">
        <v>12388560</v>
      </c>
      <c r="J38" s="29">
        <v>12388560</v>
      </c>
      <c r="K38" s="29">
        <v>12388560</v>
      </c>
      <c r="L38" s="29">
        <v>12388560</v>
      </c>
      <c r="M38" s="29">
        <v>12388560</v>
      </c>
      <c r="N38" s="29">
        <v>12388560</v>
      </c>
      <c r="O38" s="29">
        <v>12388560</v>
      </c>
      <c r="P38" s="29">
        <v>12388560</v>
      </c>
      <c r="Q38" s="29">
        <v>12388560</v>
      </c>
      <c r="R38" s="29">
        <v>12388560</v>
      </c>
      <c r="S38" s="29">
        <v>12388560</v>
      </c>
      <c r="T38" s="29">
        <v>12388560</v>
      </c>
      <c r="U38" s="29">
        <v>12388560</v>
      </c>
      <c r="V38" s="29">
        <v>12388560</v>
      </c>
      <c r="W38" s="29">
        <v>12388560</v>
      </c>
      <c r="X38" s="29">
        <v>12388560</v>
      </c>
      <c r="Y38" s="29">
        <v>12388560</v>
      </c>
      <c r="Z38" s="29">
        <v>12388560</v>
      </c>
      <c r="AA38" s="29">
        <v>12388560</v>
      </c>
      <c r="AB38" s="29">
        <v>12388560</v>
      </c>
    </row>
    <row r="39" spans="2:28" x14ac:dyDescent="0.25">
      <c r="B39" s="47" t="s">
        <v>69</v>
      </c>
      <c r="C39" s="46">
        <v>0</v>
      </c>
      <c r="D39" s="46">
        <v>0</v>
      </c>
      <c r="E39" s="46">
        <v>0</v>
      </c>
      <c r="F39" s="46">
        <v>0</v>
      </c>
      <c r="G39" s="46">
        <v>0</v>
      </c>
      <c r="H39" s="46">
        <v>0</v>
      </c>
      <c r="I39" s="46">
        <v>0</v>
      </c>
      <c r="J39" s="46">
        <v>0</v>
      </c>
      <c r="K39" s="46">
        <v>0</v>
      </c>
      <c r="L39" s="46">
        <v>0</v>
      </c>
      <c r="M39" s="46">
        <v>0</v>
      </c>
      <c r="N39" s="46">
        <v>0</v>
      </c>
      <c r="O39" s="46">
        <v>0</v>
      </c>
      <c r="P39" s="46">
        <v>0</v>
      </c>
      <c r="Q39" s="46">
        <v>0</v>
      </c>
      <c r="R39" s="46">
        <v>0</v>
      </c>
      <c r="S39" s="46">
        <v>0</v>
      </c>
      <c r="T39" s="46">
        <v>1</v>
      </c>
      <c r="U39" s="46">
        <v>2</v>
      </c>
      <c r="V39" s="46">
        <v>3</v>
      </c>
      <c r="W39" s="46">
        <v>4</v>
      </c>
      <c r="X39" s="46">
        <v>5</v>
      </c>
      <c r="Y39" s="46">
        <v>6</v>
      </c>
      <c r="Z39" s="46">
        <v>7</v>
      </c>
      <c r="AA39" s="46">
        <v>8</v>
      </c>
      <c r="AB39" s="46">
        <v>9</v>
      </c>
    </row>
    <row r="40" spans="2:28" x14ac:dyDescent="0.25">
      <c r="B40" s="3" t="s">
        <v>70</v>
      </c>
      <c r="C40" s="33">
        <f>IF(C2="YTD",AVERAGEIFS(40:40,$2:$2,"QTD",$6:$6,"&lt;="&amp;C$6,$6:$6,"&gt;="&amp;C$8),AVERAGE(C38,E38))</f>
        <v>12388560</v>
      </c>
      <c r="D40" s="33">
        <f>IF(D2="YTD",AVERAGEIFS(40:40,$2:$2,"QTD",$6:$6,"&lt;="&amp;D$6,$6:$6,"&gt;="&amp;D$8),AVERAGE(D38,F38))</f>
        <v>12388560</v>
      </c>
      <c r="E40" s="33">
        <f>IF(E2="YTD",AVERAGEIFS(40:40,$2:$2,"QTD",$6:$6,"&lt;="&amp;E$6,$6:$6,"&gt;="&amp;E$8),AVERAGE(E38,G38))</f>
        <v>12388560</v>
      </c>
      <c r="F40" s="33">
        <f>IF(F2="YTD",AVERAGEIFS(40:40,$2:$2,"QTD",$6:$6,"&lt;="&amp;F$6,$6:$6,"&gt;="&amp;F$8),AVERAGE(F38,H38))</f>
        <v>12388560</v>
      </c>
      <c r="G40" s="33">
        <f>IF(G2="YTD",AVERAGEIFS(40:40,$2:$2,"QTD",$6:$6,"&lt;="&amp;G$6,$6:$6,"&gt;="&amp;G$8),AVERAGE(G38,I38))</f>
        <v>12388560</v>
      </c>
      <c r="H40" s="33">
        <f>IF(H2="YTD",AVERAGEIFS(40:40,$2:$2,"QTD",$6:$6,"&lt;="&amp;H$6,$6:$6,"&gt;="&amp;H$8),AVERAGE(H38,J38))</f>
        <v>12388560</v>
      </c>
      <c r="I40" s="33">
        <f>IF(I2="YTD",AVERAGEIFS(40:40,$2:$2,"QTD",$6:$6,"&lt;="&amp;I$6,$6:$6,"&gt;="&amp;I$8),AVERAGE(I38,K38))</f>
        <v>12388560</v>
      </c>
      <c r="J40" s="33">
        <f>IF(J2="YTD",AVERAGEIFS(40:40,$2:$2,"QTD",$6:$6,"&lt;="&amp;J$6,$6:$6,"&gt;="&amp;J$8),AVERAGE(J38,L38))</f>
        <v>12388560</v>
      </c>
      <c r="K40" s="33">
        <f>IF(K2="YTD",AVERAGEIFS(40:40,$2:$2,"QTD",$6:$6,"&lt;="&amp;K$6,$6:$6,"&gt;="&amp;K$8),AVERAGE(K38,M38))</f>
        <v>12388560</v>
      </c>
      <c r="L40" s="33">
        <f>IF(L2="YTD",AVERAGEIFS(40:40,$2:$2,"QTD",$6:$6,"&lt;="&amp;L$6,$6:$6,"&gt;="&amp;L$8),AVERAGE(L38,N38))</f>
        <v>12388560</v>
      </c>
      <c r="M40" s="33">
        <f>IF(M2="YTD",AVERAGEIFS(40:40,$2:$2,"QTD",$6:$6,"&lt;="&amp;M$6,$6:$6,"&gt;="&amp;M$8),AVERAGE(M38,O38))</f>
        <v>12388560</v>
      </c>
      <c r="N40" s="33">
        <f>IF(N2="YTD",AVERAGEIFS(40:40,$2:$2,"QTD",$6:$6,"&lt;="&amp;N$6,$6:$6,"&gt;="&amp;N$8),AVERAGE(N38,P38))</f>
        <v>12388560</v>
      </c>
      <c r="O40" s="33">
        <f>IF(O2="YTD",AVERAGEIFS(40:40,$2:$2,"QTD",$6:$6,"&lt;="&amp;O$6,$6:$6,"&gt;="&amp;O$8),AVERAGE(O38,Q38))</f>
        <v>12388560</v>
      </c>
      <c r="P40" s="33">
        <f>IF(P2="YTD",AVERAGEIFS(40:40,$2:$2,"QTD",$6:$6,"&lt;="&amp;P$6,$6:$6,"&gt;="&amp;P$8),AVERAGE(P38,R38))</f>
        <v>12388560</v>
      </c>
      <c r="Q40" s="33">
        <f>IF(Q2="YTD",AVERAGEIFS(40:40,$2:$2,"QTD",$6:$6,"&lt;="&amp;Q$6,$6:$6,"&gt;="&amp;Q$8),AVERAGE(Q38,S38))</f>
        <v>12388560</v>
      </c>
      <c r="R40" s="33">
        <f>IF(R2="YTD",AVERAGEIFS(40:40,$2:$2,"QTD",$6:$6,"&lt;="&amp;R$6,$6:$6,"&gt;="&amp;R$8),AVERAGE(R38,T38))</f>
        <v>12388560</v>
      </c>
      <c r="S40" s="33">
        <f>IF(S2="YTD",AVERAGEIFS(40:40,$2:$2,"QTD",$6:$6,"&lt;="&amp;S$6,$6:$6,"&gt;="&amp;S$8),AVERAGE(S38,U38))</f>
        <v>12388560</v>
      </c>
      <c r="T40" s="33">
        <f>IF(T2="YTD",AVERAGEIFS(40:40,$2:$2,"QTD",$6:$6,"&lt;="&amp;T$6,$6:$6,"&gt;="&amp;T$8),AVERAGE(T38,V38))</f>
        <v>12388560</v>
      </c>
      <c r="U40" s="33">
        <f>IF(U2="YTD",AVERAGEIFS(40:40,$2:$2,"QTD",$6:$6,"&lt;="&amp;U$6,$6:$6,"&gt;="&amp;U$8),AVERAGE(U38,W38))</f>
        <v>12388560</v>
      </c>
      <c r="V40" s="33">
        <f>IF(V2="YTD",AVERAGEIFS(40:40,$2:$2,"QTD",$6:$6,"&lt;="&amp;V$6,$6:$6,"&gt;="&amp;V$8),AVERAGE(V38,X38))</f>
        <v>12388560</v>
      </c>
      <c r="W40" s="33">
        <f>IF(W2="YTD",AVERAGEIFS(40:40,$2:$2,"QTD",$6:$6,"&lt;="&amp;W$6,$6:$6,"&gt;="&amp;W$8),AVERAGE(W38,Y38))</f>
        <v>12388560</v>
      </c>
      <c r="X40" s="33">
        <f>IF(X2="YTD",AVERAGEIFS(40:40,$2:$2,"QTD",$6:$6,"&lt;="&amp;X$6,$6:$6,"&gt;="&amp;X$8),AVERAGE(X38,Z38))</f>
        <v>12388560</v>
      </c>
      <c r="Y40" s="33">
        <f>IF(Y2="YTD",AVERAGEIFS(40:40,$2:$2,"QTD",$6:$6,"&lt;="&amp;Y$6,$6:$6,"&gt;="&amp;Y$8),AVERAGE(Y38,AA38))</f>
        <v>12388560</v>
      </c>
      <c r="Z40" s="33">
        <f>IF(Z2="YTD",AVERAGEIFS(40:40,$2:$2,"QTD",$6:$6,"&lt;="&amp;Z$6,$6:$6,"&gt;="&amp;Z$8),AVERAGE(Z38,AB38))</f>
        <v>12388560</v>
      </c>
      <c r="AA40" s="33">
        <f>IF(AA2="YTD",AVERAGEIFS(40:40,$2:$2,"QTD",$6:$6,"&lt;="&amp;AA$6,$6:$6,"&gt;="&amp;AA$8),AVERAGE(AA38,AC38))</f>
        <v>12388560</v>
      </c>
      <c r="AB40" s="33">
        <f>IF(AB2="YTD",AVERAGEIFS(40:40,$2:$2,"QTD",$6:$6,"&lt;="&amp;AB$6,$6:$6,"&gt;="&amp;AB$8),AVERAGE(AB38,AD38))</f>
        <v>12388560</v>
      </c>
    </row>
    <row r="41" spans="2:28" x14ac:dyDescent="0.2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row>
    <row r="42" spans="2:28" x14ac:dyDescent="0.25">
      <c r="B42" s="3" t="s">
        <v>59</v>
      </c>
      <c r="C42" s="48">
        <f>C23</f>
        <v>4946.8547789599997</v>
      </c>
      <c r="D42" s="45"/>
      <c r="E42" s="48">
        <f t="shared" ref="E42" si="11">E23</f>
        <v>4778.283088430001</v>
      </c>
      <c r="F42" s="45"/>
      <c r="G42" s="48">
        <f t="shared" ref="G42" si="12">G23</f>
        <v>4965.5917659899997</v>
      </c>
      <c r="H42" s="45"/>
      <c r="I42" s="48">
        <f t="shared" ref="I42" si="13">I23</f>
        <v>4967.7471411889001</v>
      </c>
      <c r="J42" s="45"/>
      <c r="K42" s="48">
        <f t="shared" ref="K42" si="14">K23</f>
        <v>4820.1718657780002</v>
      </c>
      <c r="L42" s="45"/>
      <c r="M42" s="48">
        <f t="shared" ref="M42" si="15">M23</f>
        <v>4593.2895063708002</v>
      </c>
      <c r="N42" s="45"/>
      <c r="O42" s="48">
        <f t="shared" ref="O42" si="16">O23</f>
        <v>4737.3037315861993</v>
      </c>
      <c r="P42" s="45"/>
      <c r="Q42" s="48">
        <f t="shared" ref="Q42" si="17">Q23</f>
        <v>4598.5660413984006</v>
      </c>
      <c r="R42" s="45"/>
      <c r="S42" s="48">
        <f t="shared" ref="S42:AB42" si="18">S23</f>
        <v>4351.2893856723003</v>
      </c>
      <c r="T42" s="48">
        <f t="shared" si="18"/>
        <v>4351.2893856723003</v>
      </c>
      <c r="U42" s="48">
        <f t="shared" si="18"/>
        <v>4225.9219193148001</v>
      </c>
      <c r="V42" s="48">
        <f t="shared" si="18"/>
        <v>4225.9219193148001</v>
      </c>
      <c r="W42" s="48">
        <f t="shared" si="18"/>
        <v>4368.6559198079003</v>
      </c>
      <c r="X42" s="48">
        <f t="shared" si="18"/>
        <v>4368.6559198079003</v>
      </c>
      <c r="Y42" s="48">
        <f t="shared" si="18"/>
        <v>4259.2680571919</v>
      </c>
      <c r="Z42" s="48">
        <f t="shared" si="18"/>
        <v>4259.2680571919</v>
      </c>
      <c r="AA42" s="48">
        <f t="shared" si="18"/>
        <v>4145.1309171287003</v>
      </c>
      <c r="AB42" s="48">
        <f t="shared" si="18"/>
        <v>4145.1309171287003</v>
      </c>
    </row>
    <row r="43" spans="2:28" x14ac:dyDescent="0.25">
      <c r="B43" s="26" t="s">
        <v>71</v>
      </c>
      <c r="C43" s="29">
        <v>0</v>
      </c>
      <c r="D43" s="45"/>
      <c r="E43" s="29">
        <v>0</v>
      </c>
      <c r="F43" s="45"/>
      <c r="G43" s="29">
        <v>0</v>
      </c>
      <c r="H43" s="45"/>
      <c r="I43" s="29">
        <v>0</v>
      </c>
      <c r="J43" s="45"/>
      <c r="K43" s="29">
        <v>0</v>
      </c>
      <c r="L43" s="45"/>
      <c r="M43" s="29">
        <v>0</v>
      </c>
      <c r="N43" s="45"/>
      <c r="O43" s="29">
        <v>0</v>
      </c>
      <c r="P43" s="45"/>
      <c r="Q43" s="29">
        <v>0</v>
      </c>
      <c r="R43" s="45"/>
      <c r="S43" s="29">
        <v>0</v>
      </c>
      <c r="T43" s="29">
        <v>1</v>
      </c>
      <c r="U43" s="29">
        <v>2</v>
      </c>
      <c r="V43" s="29">
        <v>3</v>
      </c>
      <c r="W43" s="29">
        <v>4</v>
      </c>
      <c r="X43" s="29">
        <v>5</v>
      </c>
      <c r="Y43" s="29">
        <v>6</v>
      </c>
      <c r="Z43" s="29">
        <v>7</v>
      </c>
      <c r="AA43" s="29">
        <v>8</v>
      </c>
      <c r="AB43" s="29">
        <v>9</v>
      </c>
    </row>
    <row r="44" spans="2:28" x14ac:dyDescent="0.25">
      <c r="B44" s="3" t="s">
        <v>72</v>
      </c>
      <c r="C44" s="29">
        <v>16.453105299999997</v>
      </c>
      <c r="D44" s="45"/>
      <c r="E44" s="29">
        <v>25.353880049999997</v>
      </c>
      <c r="F44" s="45"/>
      <c r="G44" s="29">
        <v>29.82831118</v>
      </c>
      <c r="H44" s="45"/>
      <c r="I44" s="29">
        <v>17.081455219999999</v>
      </c>
      <c r="J44" s="45"/>
      <c r="K44" s="29">
        <v>20.62574764</v>
      </c>
      <c r="L44" s="45"/>
      <c r="M44" s="29">
        <v>29.733997640000002</v>
      </c>
      <c r="N44" s="45"/>
      <c r="O44" s="29">
        <v>33.436291390000001</v>
      </c>
      <c r="P44" s="45"/>
      <c r="Q44" s="29">
        <v>20.513913489999997</v>
      </c>
      <c r="R44" s="45"/>
      <c r="S44" s="29">
        <v>25.021068100000001</v>
      </c>
      <c r="T44" s="29">
        <v>25.021068100000001</v>
      </c>
      <c r="U44" s="29">
        <v>32.376303</v>
      </c>
      <c r="V44" s="29">
        <v>32.376303</v>
      </c>
      <c r="W44" s="29">
        <v>35.659801569999999</v>
      </c>
      <c r="X44" s="29">
        <v>35.659801569999999</v>
      </c>
      <c r="Y44" s="29">
        <v>22.396358070000002</v>
      </c>
      <c r="Z44" s="29">
        <v>22.396358070000002</v>
      </c>
      <c r="AA44" s="29">
        <v>27.267622070000002</v>
      </c>
      <c r="AB44" s="29">
        <v>27.267622070000002</v>
      </c>
    </row>
    <row r="45" spans="2:28" x14ac:dyDescent="0.25">
      <c r="B45" s="3" t="s">
        <v>73</v>
      </c>
      <c r="C45" s="29">
        <v>279.58305856999999</v>
      </c>
      <c r="D45" s="45"/>
      <c r="E45" s="29">
        <v>279.58305856999999</v>
      </c>
      <c r="F45" s="45"/>
      <c r="G45" s="29">
        <v>279.58305856999999</v>
      </c>
      <c r="H45" s="45"/>
      <c r="I45" s="29">
        <v>259.69836822999997</v>
      </c>
      <c r="J45" s="45"/>
      <c r="K45" s="29">
        <v>259.69836822999997</v>
      </c>
      <c r="L45" s="45"/>
      <c r="M45" s="29">
        <v>259.69836822999997</v>
      </c>
      <c r="N45" s="45"/>
      <c r="O45" s="29">
        <v>259.69836822999997</v>
      </c>
      <c r="P45" s="45"/>
      <c r="Q45" s="29">
        <v>243.69612923</v>
      </c>
      <c r="R45" s="45"/>
      <c r="S45" s="29">
        <v>243.69612923</v>
      </c>
      <c r="T45" s="29">
        <v>243.69612923</v>
      </c>
      <c r="U45" s="29">
        <v>243.69612923</v>
      </c>
      <c r="V45" s="29">
        <v>243.69612923</v>
      </c>
      <c r="W45" s="29">
        <v>243.69612923</v>
      </c>
      <c r="X45" s="29">
        <v>243.69612923</v>
      </c>
      <c r="Y45" s="29">
        <v>227.04828037000001</v>
      </c>
      <c r="Z45" s="29">
        <v>227.04828037000001</v>
      </c>
      <c r="AA45" s="29">
        <v>227.04828037000001</v>
      </c>
      <c r="AB45" s="29">
        <v>227.04828037000001</v>
      </c>
    </row>
    <row r="46" spans="2:28" x14ac:dyDescent="0.25">
      <c r="B46" s="3" t="s">
        <v>74</v>
      </c>
      <c r="C46" s="48">
        <f>C35*(1-C33)</f>
        <v>5.3666933196139528</v>
      </c>
      <c r="D46" s="45"/>
      <c r="E46" s="48">
        <f t="shared" ref="E46" si="19">E35*(1-E33)</f>
        <v>5.5162941494892568</v>
      </c>
      <c r="F46" s="45"/>
      <c r="G46" s="48">
        <f t="shared" ref="G46" si="20">G35*(1-G33)</f>
        <v>5.217924867639284</v>
      </c>
      <c r="H46" s="45"/>
      <c r="I46" s="48">
        <f t="shared" ref="I46" si="21">I35*(1-I33)</f>
        <v>8.5101397255018458</v>
      </c>
      <c r="J46" s="45"/>
      <c r="K46" s="48">
        <f t="shared" ref="K46" si="22">K35*(1-K33)</f>
        <v>8.6113309153638706</v>
      </c>
      <c r="L46" s="45"/>
      <c r="M46" s="48">
        <f t="shared" ref="M46" si="23">M35*(1-M33)</f>
        <v>8.8709191635779856</v>
      </c>
      <c r="N46" s="45"/>
      <c r="O46" s="48">
        <f t="shared" ref="O46" si="24">O35*(1-O33)</f>
        <v>8.4600178078410107</v>
      </c>
      <c r="P46" s="45"/>
      <c r="Q46" s="48">
        <f t="shared" ref="Q46" si="25">Q35*(1-Q33)</f>
        <v>7.1441504633992663</v>
      </c>
      <c r="R46" s="45"/>
      <c r="S46" s="48">
        <f t="shared" ref="S46:AB46" si="26">S35*(1-S33)</f>
        <v>7.2758285390308801</v>
      </c>
      <c r="T46" s="48">
        <f t="shared" si="26"/>
        <v>7.2758285390308801</v>
      </c>
      <c r="U46" s="48">
        <f t="shared" si="26"/>
        <v>7.493637671584275</v>
      </c>
      <c r="V46" s="48">
        <f t="shared" si="26"/>
        <v>7.493637671584275</v>
      </c>
      <c r="W46" s="48">
        <f t="shared" si="26"/>
        <v>7.0586444199054705</v>
      </c>
      <c r="X46" s="48">
        <f t="shared" si="26"/>
        <v>7.0586444199054705</v>
      </c>
      <c r="Y46" s="48">
        <f t="shared" si="26"/>
        <v>6.6747928618228887</v>
      </c>
      <c r="Z46" s="48">
        <f t="shared" si="26"/>
        <v>6.6747928618228887</v>
      </c>
      <c r="AA46" s="48">
        <f t="shared" si="26"/>
        <v>6.806853376498136</v>
      </c>
      <c r="AB46" s="48">
        <f t="shared" si="26"/>
        <v>6.806853376498136</v>
      </c>
    </row>
    <row r="47" spans="2:28" x14ac:dyDescent="0.25">
      <c r="B47" s="30" t="s">
        <v>75</v>
      </c>
      <c r="C47" s="31">
        <f>C36*(1-C33)</f>
        <v>44.978333692231935</v>
      </c>
      <c r="D47" s="49"/>
      <c r="E47" s="31">
        <f t="shared" ref="E47" si="27">E36*(1-E33)</f>
        <v>33.451104992601927</v>
      </c>
      <c r="F47" s="49"/>
      <c r="G47" s="31">
        <f t="shared" ref="G47" si="28">G36*(1-G33)</f>
        <v>23.425574191694942</v>
      </c>
      <c r="H47" s="49"/>
      <c r="I47" s="31">
        <f t="shared" ref="I47" si="29">I36*(1-I33)</f>
        <v>53.03162974708912</v>
      </c>
      <c r="J47" s="49"/>
      <c r="K47" s="31">
        <f t="shared" ref="K47" si="30">K36*(1-K33)</f>
        <v>43.239096251316411</v>
      </c>
      <c r="L47" s="49"/>
      <c r="M47" s="31">
        <f t="shared" ref="M47" si="31">M36*(1-M33)</f>
        <v>27.778083427860285</v>
      </c>
      <c r="N47" s="49"/>
      <c r="O47" s="31">
        <f t="shared" ref="O47" si="32">O36*(1-O33)</f>
        <v>19.132713750798032</v>
      </c>
      <c r="P47" s="49"/>
      <c r="Q47" s="31">
        <f t="shared" ref="Q47" si="33">Q36*(1-Q33)</f>
        <v>46.469984453484741</v>
      </c>
      <c r="R47" s="49"/>
      <c r="S47" s="31">
        <f t="shared" ref="S47:AB47" si="34">S36*(1-S33)</f>
        <v>30.283938993920202</v>
      </c>
      <c r="T47" s="31">
        <f t="shared" si="34"/>
        <v>30.283938993920202</v>
      </c>
      <c r="U47" s="31">
        <f t="shared" si="34"/>
        <v>22.646125614649058</v>
      </c>
      <c r="V47" s="31">
        <f t="shared" si="34"/>
        <v>22.646125614649058</v>
      </c>
      <c r="W47" s="31">
        <f t="shared" si="34"/>
        <v>11.632750012459653</v>
      </c>
      <c r="X47" s="31">
        <f t="shared" si="34"/>
        <v>11.632750012459653</v>
      </c>
      <c r="Y47" s="31">
        <f t="shared" si="34"/>
        <v>42.840584617742806</v>
      </c>
      <c r="Z47" s="31">
        <f t="shared" si="34"/>
        <v>42.840584617742806</v>
      </c>
      <c r="AA47" s="31">
        <f t="shared" si="34"/>
        <v>35.427443682018172</v>
      </c>
      <c r="AB47" s="31">
        <f t="shared" si="34"/>
        <v>35.427443682018172</v>
      </c>
    </row>
    <row r="48" spans="2:28" x14ac:dyDescent="0.25">
      <c r="B48" s="3" t="s">
        <v>76</v>
      </c>
      <c r="C48" s="48">
        <f>C42-C43-C44-C45-C46-C47</f>
        <v>4600.4735880781545</v>
      </c>
      <c r="D48" s="45"/>
      <c r="E48" s="48">
        <f t="shared" ref="E48" si="35">E42-E43-E44-E45-E46-E47</f>
        <v>4434.37875066791</v>
      </c>
      <c r="F48" s="45"/>
      <c r="G48" s="48">
        <f t="shared" ref="G48" si="36">G42-G43-G44-G45-G46-G47</f>
        <v>4627.5368971806656</v>
      </c>
      <c r="H48" s="45"/>
      <c r="I48" s="48">
        <f t="shared" ref="I48" si="37">I42-I43-I44-I45-I46-I47</f>
        <v>4629.4255482663093</v>
      </c>
      <c r="J48" s="45"/>
      <c r="K48" s="48">
        <f t="shared" ref="K48" si="38">K42-K43-K44-K45-K46-K47</f>
        <v>4487.9973227413202</v>
      </c>
      <c r="L48" s="45"/>
      <c r="M48" s="48">
        <f t="shared" ref="M48" si="39">M42-M43-M44-M45-M46-M47</f>
        <v>4267.2081379093624</v>
      </c>
      <c r="N48" s="45"/>
      <c r="O48" s="48">
        <f t="shared" ref="O48" si="40">O42-O43-O44-O45-O46-O47</f>
        <v>4416.5763404075606</v>
      </c>
      <c r="P48" s="45"/>
      <c r="Q48" s="48">
        <f t="shared" ref="Q48" si="41">Q42-Q43-Q44-Q45-Q46-Q47</f>
        <v>4280.7418637615165</v>
      </c>
      <c r="R48" s="45"/>
      <c r="S48" s="48">
        <f t="shared" ref="S48:AB48" si="42">S42-S43-S44-S45-S46-S47</f>
        <v>4045.0124208093489</v>
      </c>
      <c r="T48" s="48">
        <f t="shared" si="42"/>
        <v>4044.0124208093489</v>
      </c>
      <c r="U48" s="48">
        <f t="shared" si="42"/>
        <v>3917.7097237985668</v>
      </c>
      <c r="V48" s="48">
        <f t="shared" si="42"/>
        <v>3916.7097237985668</v>
      </c>
      <c r="W48" s="48">
        <f t="shared" si="42"/>
        <v>4066.6085945755349</v>
      </c>
      <c r="X48" s="48">
        <f t="shared" si="42"/>
        <v>4065.6085945755349</v>
      </c>
      <c r="Y48" s="48">
        <f t="shared" si="42"/>
        <v>3954.3080412723339</v>
      </c>
      <c r="Z48" s="48">
        <f t="shared" si="42"/>
        <v>3953.3080412723339</v>
      </c>
      <c r="AA48" s="48">
        <f t="shared" si="42"/>
        <v>3840.5807176301842</v>
      </c>
      <c r="AB48" s="48">
        <f t="shared" si="42"/>
        <v>3839.5807176301842</v>
      </c>
    </row>
    <row r="49" spans="2:28" x14ac:dyDescent="0.25">
      <c r="B49" s="30" t="s">
        <v>77</v>
      </c>
      <c r="C49" s="31">
        <f>C38</f>
        <v>12388560</v>
      </c>
      <c r="D49" s="50"/>
      <c r="E49" s="31">
        <f t="shared" ref="E49" si="43">E38</f>
        <v>12388560</v>
      </c>
      <c r="F49" s="50"/>
      <c r="G49" s="31">
        <f t="shared" ref="G49" si="44">G38</f>
        <v>12388560</v>
      </c>
      <c r="H49" s="50"/>
      <c r="I49" s="31">
        <f t="shared" ref="I49" si="45">I38</f>
        <v>12388560</v>
      </c>
      <c r="J49" s="50"/>
      <c r="K49" s="31">
        <f t="shared" ref="K49" si="46">K38</f>
        <v>12388560</v>
      </c>
      <c r="L49" s="50"/>
      <c r="M49" s="31">
        <f t="shared" ref="M49" si="47">M38</f>
        <v>12388560</v>
      </c>
      <c r="N49" s="50"/>
      <c r="O49" s="31">
        <f t="shared" ref="O49" si="48">O38</f>
        <v>12388560</v>
      </c>
      <c r="P49" s="50"/>
      <c r="Q49" s="31">
        <f t="shared" ref="Q49" si="49">Q38</f>
        <v>12388560</v>
      </c>
      <c r="R49" s="50"/>
      <c r="S49" s="31">
        <f t="shared" ref="S49:AB49" si="50">S38</f>
        <v>12388560</v>
      </c>
      <c r="T49" s="31">
        <f t="shared" si="50"/>
        <v>12388560</v>
      </c>
      <c r="U49" s="31">
        <f t="shared" si="50"/>
        <v>12388560</v>
      </c>
      <c r="V49" s="31">
        <f t="shared" si="50"/>
        <v>12388560</v>
      </c>
      <c r="W49" s="31">
        <f t="shared" si="50"/>
        <v>12388560</v>
      </c>
      <c r="X49" s="31">
        <f t="shared" si="50"/>
        <v>12388560</v>
      </c>
      <c r="Y49" s="31">
        <f t="shared" si="50"/>
        <v>12388560</v>
      </c>
      <c r="Z49" s="31">
        <f t="shared" si="50"/>
        <v>12388560</v>
      </c>
      <c r="AA49" s="31">
        <f t="shared" si="50"/>
        <v>12388560</v>
      </c>
      <c r="AB49" s="31">
        <f t="shared" si="50"/>
        <v>12388560</v>
      </c>
    </row>
    <row r="50" spans="2:28" ht="15.75" thickBot="1" x14ac:dyDescent="0.3">
      <c r="B50" s="51" t="s">
        <v>78</v>
      </c>
      <c r="C50" s="52">
        <f>C48*1000000/C49</f>
        <v>371.34853349204059</v>
      </c>
      <c r="D50" s="53"/>
      <c r="E50" s="52">
        <f t="shared" ref="E50" si="51">E48*1000000/E49</f>
        <v>357.94141939562866</v>
      </c>
      <c r="F50" s="53"/>
      <c r="G50" s="52">
        <f t="shared" ref="G50" si="52">G48*1000000/G49</f>
        <v>373.53307383430086</v>
      </c>
      <c r="H50" s="53"/>
      <c r="I50" s="52">
        <f t="shared" ref="I50" si="53">I48*1000000/I49</f>
        <v>373.68552505426857</v>
      </c>
      <c r="J50" s="53"/>
      <c r="K50" s="52">
        <f t="shared" ref="K50" si="54">K48*1000000/K49</f>
        <v>362.26949078353908</v>
      </c>
      <c r="L50" s="53"/>
      <c r="M50" s="52">
        <f t="shared" ref="M50" si="55">M48*1000000/M49</f>
        <v>344.44746910935271</v>
      </c>
      <c r="N50" s="53"/>
      <c r="O50" s="52">
        <f t="shared" ref="O50" si="56">O48*1000000/O49</f>
        <v>356.50441539674995</v>
      </c>
      <c r="P50" s="53"/>
      <c r="Q50" s="52">
        <f t="shared" ref="Q50" si="57">Q48*1000000/Q49</f>
        <v>345.53990647512842</v>
      </c>
      <c r="R50" s="53"/>
      <c r="S50" s="52">
        <f t="shared" ref="S50:AB50" si="58">S48*1000000/S49</f>
        <v>326.51191266857074</v>
      </c>
      <c r="T50" s="52">
        <f t="shared" si="58"/>
        <v>326.4311930369106</v>
      </c>
      <c r="U50" s="52">
        <f t="shared" si="58"/>
        <v>316.23608585651334</v>
      </c>
      <c r="V50" s="52">
        <f t="shared" si="58"/>
        <v>316.15536622485314</v>
      </c>
      <c r="W50" s="52">
        <f t="shared" si="58"/>
        <v>328.25514786024644</v>
      </c>
      <c r="X50" s="52">
        <f t="shared" si="58"/>
        <v>328.17442822858629</v>
      </c>
      <c r="Y50" s="52">
        <f t="shared" si="58"/>
        <v>319.19028856237804</v>
      </c>
      <c r="Z50" s="52">
        <f t="shared" si="58"/>
        <v>319.10956893071784</v>
      </c>
      <c r="AA50" s="52">
        <f t="shared" si="58"/>
        <v>310.01026088828598</v>
      </c>
      <c r="AB50" s="52">
        <f t="shared" si="58"/>
        <v>309.92954125662578</v>
      </c>
    </row>
    <row r="51" spans="2:28" x14ac:dyDescent="0.25">
      <c r="C51" s="54"/>
      <c r="O51" s="55"/>
      <c r="Q51" s="55"/>
      <c r="S51" s="55"/>
      <c r="T51" s="55"/>
      <c r="U51" s="55"/>
      <c r="V51" s="55"/>
      <c r="W51" s="55"/>
      <c r="X51" s="55"/>
      <c r="Y51" s="55"/>
      <c r="Z51" s="55"/>
      <c r="AA51" s="55"/>
      <c r="AB51" s="55"/>
    </row>
    <row r="52" spans="2:28" x14ac:dyDescent="0.25">
      <c r="B52" s="56"/>
      <c r="T52" s="23"/>
      <c r="U52" s="23"/>
      <c r="V52" s="23"/>
      <c r="W52" s="23"/>
      <c r="X52" s="23"/>
      <c r="Y52" s="23"/>
      <c r="Z52" s="23"/>
      <c r="AA52" s="23"/>
      <c r="AB52" s="23"/>
    </row>
    <row r="53" spans="2:28" x14ac:dyDescent="0.25">
      <c r="B53" s="3" t="s">
        <v>54</v>
      </c>
      <c r="C53" s="29">
        <f t="shared" ref="C53:AB54" si="59">C17</f>
        <v>309.40930275999995</v>
      </c>
      <c r="D53" s="29">
        <f t="shared" si="59"/>
        <v>183.43708610999994</v>
      </c>
      <c r="E53" s="29">
        <f t="shared" si="59"/>
        <v>125.97221665000001</v>
      </c>
      <c r="F53" s="29">
        <f t="shared" si="59"/>
        <v>125.97221665000001</v>
      </c>
      <c r="G53" s="29">
        <f t="shared" si="59"/>
        <v>656.7889555700001</v>
      </c>
      <c r="H53" s="29">
        <f t="shared" si="59"/>
        <v>143.23576936470008</v>
      </c>
      <c r="I53" s="29">
        <f t="shared" si="59"/>
        <v>513.55318620529999</v>
      </c>
      <c r="J53" s="29">
        <f t="shared" si="59"/>
        <v>156.63860062989997</v>
      </c>
      <c r="K53" s="29">
        <f t="shared" si="59"/>
        <v>356.9145855754</v>
      </c>
      <c r="L53" s="29">
        <f t="shared" si="59"/>
        <v>242.9843115285</v>
      </c>
      <c r="M53" s="29">
        <f t="shared" si="59"/>
        <v>113.93027404690001</v>
      </c>
      <c r="N53" s="29">
        <f t="shared" si="59"/>
        <v>113.93027404690001</v>
      </c>
      <c r="O53" s="29">
        <f t="shared" si="59"/>
        <v>651.24808694399997</v>
      </c>
      <c r="P53" s="29">
        <f t="shared" si="59"/>
        <v>125.08424424239999</v>
      </c>
      <c r="Q53" s="29">
        <f t="shared" si="59"/>
        <v>526.16384270160006</v>
      </c>
      <c r="R53" s="29">
        <f t="shared" si="59"/>
        <v>249.82735521460003</v>
      </c>
      <c r="S53" s="29">
        <f t="shared" si="59"/>
        <v>276.336487487</v>
      </c>
      <c r="T53" s="29">
        <f t="shared" si="59"/>
        <v>130.59262112109997</v>
      </c>
      <c r="U53" s="29">
        <f t="shared" si="59"/>
        <v>145.7438663659</v>
      </c>
      <c r="V53" s="29">
        <f t="shared" si="59"/>
        <v>145.7438663659</v>
      </c>
      <c r="W53" s="29">
        <f t="shared" si="59"/>
        <v>493.21142746469997</v>
      </c>
      <c r="X53" s="29">
        <f t="shared" si="59"/>
        <v>115.18178772600001</v>
      </c>
      <c r="Y53" s="29">
        <f t="shared" si="59"/>
        <v>378.02963973869998</v>
      </c>
      <c r="Z53" s="29">
        <f t="shared" si="59"/>
        <v>115.00379917189997</v>
      </c>
      <c r="AA53" s="29">
        <f t="shared" si="59"/>
        <v>263.02584056680001</v>
      </c>
      <c r="AB53" s="29">
        <f t="shared" si="59"/>
        <v>140.45753449489999</v>
      </c>
    </row>
    <row r="54" spans="2:28" x14ac:dyDescent="0.25">
      <c r="B54" s="3" t="s">
        <v>55</v>
      </c>
      <c r="C54" s="29">
        <f t="shared" si="59"/>
        <v>-11.64200001</v>
      </c>
      <c r="D54" s="29">
        <f t="shared" si="59"/>
        <v>-6.0943333399999995</v>
      </c>
      <c r="E54" s="29">
        <f t="shared" si="59"/>
        <v>-5.5476666699999999</v>
      </c>
      <c r="F54" s="29">
        <f t="shared" si="59"/>
        <v>-5.5476666699999999</v>
      </c>
      <c r="G54" s="29">
        <f t="shared" si="59"/>
        <v>-24.339833339999998</v>
      </c>
      <c r="H54" s="29">
        <f t="shared" si="59"/>
        <v>-5.8012499999999996</v>
      </c>
      <c r="I54" s="29">
        <f t="shared" si="59"/>
        <v>-18.538583339999999</v>
      </c>
      <c r="J54" s="29">
        <f t="shared" si="59"/>
        <v>-6.2549166700000001</v>
      </c>
      <c r="K54" s="29">
        <f t="shared" si="59"/>
        <v>-12.283666670000001</v>
      </c>
      <c r="L54" s="29">
        <f t="shared" si="59"/>
        <v>-6.1486666699999999</v>
      </c>
      <c r="M54" s="29">
        <f t="shared" si="59"/>
        <v>-6.1349999999999998</v>
      </c>
      <c r="N54" s="29">
        <f t="shared" si="59"/>
        <v>-6.1349999999999998</v>
      </c>
      <c r="O54" s="29">
        <f t="shared" si="59"/>
        <v>-13.553333330000001</v>
      </c>
      <c r="P54" s="29">
        <f t="shared" si="59"/>
        <v>-3.3745833300000001</v>
      </c>
      <c r="Q54" s="29">
        <f t="shared" si="59"/>
        <v>-10.178750000000001</v>
      </c>
      <c r="R54" s="29">
        <f t="shared" si="59"/>
        <v>-3.4039999999999999</v>
      </c>
      <c r="S54" s="29">
        <f t="shared" si="59"/>
        <v>-6.77475</v>
      </c>
      <c r="T54" s="29">
        <f t="shared" si="59"/>
        <v>-3.4001666699999999</v>
      </c>
      <c r="U54" s="29">
        <f t="shared" si="59"/>
        <v>-3.3745833300000001</v>
      </c>
      <c r="V54" s="29">
        <f t="shared" si="59"/>
        <v>-3.3745833300000001</v>
      </c>
      <c r="W54" s="29">
        <f t="shared" si="59"/>
        <v>-14.17769916</v>
      </c>
      <c r="X54" s="29">
        <f t="shared" si="59"/>
        <v>-3.367</v>
      </c>
      <c r="Y54" s="29">
        <f t="shared" si="59"/>
        <v>-10.81069916</v>
      </c>
      <c r="Z54" s="29">
        <f t="shared" si="59"/>
        <v>-4.9874988900000004</v>
      </c>
      <c r="AA54" s="29">
        <f t="shared" si="59"/>
        <v>-5.8232002699999992</v>
      </c>
      <c r="AB54" s="29">
        <f t="shared" si="59"/>
        <v>-5.8232002699999992</v>
      </c>
    </row>
    <row r="55" spans="2:28" x14ac:dyDescent="0.25">
      <c r="B55" s="3" t="s">
        <v>79</v>
      </c>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row>
    <row r="56" spans="2:28" x14ac:dyDescent="0.25">
      <c r="B56" s="3" t="s">
        <v>80</v>
      </c>
      <c r="C56" s="29">
        <f>(1-C34)*-SUM(C53:C55)</f>
        <v>-20.947757608367411</v>
      </c>
      <c r="D56" s="29">
        <f t="shared" ref="D56:AB56" si="60">(1-D34)*-SUM(D53:D55)</f>
        <v>-12.590701865722068</v>
      </c>
      <c r="E56" s="29">
        <f t="shared" si="60"/>
        <v>-8.4328398021937936</v>
      </c>
      <c r="F56" s="29">
        <f t="shared" si="60"/>
        <v>-8.4328398021937936</v>
      </c>
      <c r="G56" s="29">
        <f t="shared" si="60"/>
        <v>-43.741491676095592</v>
      </c>
      <c r="H56" s="29">
        <f t="shared" si="60"/>
        <v>-9.3581293479443328</v>
      </c>
      <c r="I56" s="29">
        <f t="shared" si="60"/>
        <v>-34.324556286957844</v>
      </c>
      <c r="J56" s="29">
        <f t="shared" si="60"/>
        <v>-10.302564295208864</v>
      </c>
      <c r="K56" s="29">
        <f t="shared" si="60"/>
        <v>-23.968558061442174</v>
      </c>
      <c r="L56" s="29">
        <f t="shared" si="60"/>
        <v>-16.567155294460164</v>
      </c>
      <c r="M56" s="29">
        <f t="shared" si="60"/>
        <v>-7.4752429535422937</v>
      </c>
      <c r="N56" s="29">
        <f t="shared" si="60"/>
        <v>-7.4752429535422937</v>
      </c>
      <c r="O56" s="29">
        <f t="shared" si="60"/>
        <v>-44.790312012943339</v>
      </c>
      <c r="P56" s="29">
        <f t="shared" si="60"/>
        <v>-8.3259312415632731</v>
      </c>
      <c r="Q56" s="29">
        <f t="shared" si="60"/>
        <v>-36.399037619588434</v>
      </c>
      <c r="R56" s="29">
        <f t="shared" si="60"/>
        <v>-17.188200463719188</v>
      </c>
      <c r="S56" s="29">
        <f t="shared" si="60"/>
        <v>-19.069022875619744</v>
      </c>
      <c r="T56" s="29">
        <f t="shared" si="60"/>
        <v>-9.0867810428105393</v>
      </c>
      <c r="U56" s="29">
        <f t="shared" si="60"/>
        <v>-10.021467409427032</v>
      </c>
      <c r="V56" s="29">
        <f t="shared" si="60"/>
        <v>-10.021467409427032</v>
      </c>
      <c r="W56" s="29">
        <f t="shared" si="60"/>
        <v>-34.019206556929689</v>
      </c>
      <c r="X56" s="29">
        <f t="shared" si="60"/>
        <v>-7.7474252889857222</v>
      </c>
      <c r="Y56" s="29">
        <f t="shared" si="60"/>
        <v>-26.237198151283021</v>
      </c>
      <c r="Z56" s="29">
        <f t="shared" si="60"/>
        <v>-7.809487390422766</v>
      </c>
      <c r="AA56" s="29">
        <f t="shared" si="60"/>
        <v>-18.43632599968516</v>
      </c>
      <c r="AB56" s="29">
        <f t="shared" si="60"/>
        <v>-9.6506104045297647</v>
      </c>
    </row>
    <row r="57" spans="2:28" x14ac:dyDescent="0.25">
      <c r="B57" s="57" t="s">
        <v>81</v>
      </c>
      <c r="C57" s="58">
        <f>SUM(C53:C56)</f>
        <v>276.81954514163255</v>
      </c>
      <c r="D57" s="58">
        <f>SUM(D53:D56)</f>
        <v>164.75205090427789</v>
      </c>
      <c r="E57" s="58">
        <f t="shared" ref="E57:AB57" si="61">SUM(E53:E56)</f>
        <v>111.99171017780621</v>
      </c>
      <c r="F57" s="58">
        <f t="shared" si="61"/>
        <v>111.99171017780621</v>
      </c>
      <c r="G57" s="58">
        <f t="shared" si="61"/>
        <v>588.70763055390444</v>
      </c>
      <c r="H57" s="58">
        <f t="shared" si="61"/>
        <v>128.07639001675574</v>
      </c>
      <c r="I57" s="58">
        <f t="shared" si="61"/>
        <v>460.69004657834216</v>
      </c>
      <c r="J57" s="58">
        <f t="shared" si="61"/>
        <v>140.0811196646911</v>
      </c>
      <c r="K57" s="58">
        <f t="shared" si="61"/>
        <v>320.6623608439578</v>
      </c>
      <c r="L57" s="58">
        <f t="shared" si="61"/>
        <v>220.26848956403984</v>
      </c>
      <c r="M57" s="58">
        <f t="shared" si="61"/>
        <v>100.32003109335771</v>
      </c>
      <c r="N57" s="58">
        <f t="shared" si="61"/>
        <v>100.32003109335771</v>
      </c>
      <c r="O57" s="58">
        <f t="shared" si="61"/>
        <v>592.90444160105665</v>
      </c>
      <c r="P57" s="58">
        <f t="shared" si="61"/>
        <v>113.38372967083671</v>
      </c>
      <c r="Q57" s="58">
        <f t="shared" si="61"/>
        <v>479.58605508201157</v>
      </c>
      <c r="R57" s="58">
        <f t="shared" si="61"/>
        <v>229.23515475088084</v>
      </c>
      <c r="S57" s="58">
        <f t="shared" si="61"/>
        <v>250.49271461138028</v>
      </c>
      <c r="T57" s="58">
        <f t="shared" si="61"/>
        <v>118.10567340828942</v>
      </c>
      <c r="U57" s="58">
        <f t="shared" si="61"/>
        <v>132.34781562647296</v>
      </c>
      <c r="V57" s="58">
        <f t="shared" si="61"/>
        <v>132.34781562647296</v>
      </c>
      <c r="W57" s="58">
        <f t="shared" si="61"/>
        <v>445.01452174777029</v>
      </c>
      <c r="X57" s="58">
        <f t="shared" si="61"/>
        <v>104.06736243701428</v>
      </c>
      <c r="Y57" s="58">
        <f t="shared" si="61"/>
        <v>340.98174242741698</v>
      </c>
      <c r="Z57" s="58">
        <f t="shared" si="61"/>
        <v>102.20681289147721</v>
      </c>
      <c r="AA57" s="58">
        <f t="shared" si="61"/>
        <v>238.76631429711489</v>
      </c>
      <c r="AB57" s="58">
        <f t="shared" si="61"/>
        <v>124.98372382037022</v>
      </c>
    </row>
    <row r="58" spans="2:28" x14ac:dyDescent="0.25">
      <c r="C58" s="48"/>
      <c r="D58" s="59"/>
      <c r="E58" s="59"/>
      <c r="F58" s="59"/>
      <c r="G58" s="48"/>
      <c r="H58" s="48"/>
      <c r="I58" s="48"/>
      <c r="J58" s="48"/>
      <c r="K58" s="48"/>
      <c r="L58" s="48"/>
      <c r="M58" s="48"/>
      <c r="N58" s="48"/>
      <c r="O58" s="59"/>
      <c r="P58" s="48"/>
      <c r="Q58" s="59"/>
      <c r="R58" s="48"/>
      <c r="S58" s="59"/>
      <c r="T58" s="59"/>
      <c r="U58" s="59"/>
      <c r="V58" s="59"/>
      <c r="W58" s="59"/>
      <c r="X58" s="59"/>
      <c r="Y58" s="59"/>
      <c r="Z58" s="59"/>
      <c r="AA58" s="59"/>
      <c r="AB58" s="59"/>
    </row>
    <row r="59" spans="2:28" x14ac:dyDescent="0.25">
      <c r="B59" s="30" t="s">
        <v>82</v>
      </c>
      <c r="C59" s="60">
        <f>C40</f>
        <v>12388560</v>
      </c>
      <c r="D59" s="60">
        <f t="shared" ref="D59:AB59" si="62">D40</f>
        <v>12388560</v>
      </c>
      <c r="E59" s="60">
        <f t="shared" si="62"/>
        <v>12388560</v>
      </c>
      <c r="F59" s="60">
        <f t="shared" si="62"/>
        <v>12388560</v>
      </c>
      <c r="G59" s="60">
        <f t="shared" si="62"/>
        <v>12388560</v>
      </c>
      <c r="H59" s="60">
        <f t="shared" si="62"/>
        <v>12388560</v>
      </c>
      <c r="I59" s="60">
        <f t="shared" si="62"/>
        <v>12388560</v>
      </c>
      <c r="J59" s="60">
        <f t="shared" si="62"/>
        <v>12388560</v>
      </c>
      <c r="K59" s="60">
        <f t="shared" si="62"/>
        <v>12388560</v>
      </c>
      <c r="L59" s="60">
        <f t="shared" si="62"/>
        <v>12388560</v>
      </c>
      <c r="M59" s="60">
        <f t="shared" si="62"/>
        <v>12388560</v>
      </c>
      <c r="N59" s="60">
        <f t="shared" si="62"/>
        <v>12388560</v>
      </c>
      <c r="O59" s="60">
        <f t="shared" si="62"/>
        <v>12388560</v>
      </c>
      <c r="P59" s="60">
        <f t="shared" si="62"/>
        <v>12388560</v>
      </c>
      <c r="Q59" s="60">
        <f t="shared" si="62"/>
        <v>12388560</v>
      </c>
      <c r="R59" s="60">
        <f t="shared" si="62"/>
        <v>12388560</v>
      </c>
      <c r="S59" s="60">
        <f t="shared" si="62"/>
        <v>12388560</v>
      </c>
      <c r="T59" s="60">
        <f t="shared" si="62"/>
        <v>12388560</v>
      </c>
      <c r="U59" s="60">
        <f t="shared" si="62"/>
        <v>12388560</v>
      </c>
      <c r="V59" s="60">
        <f t="shared" si="62"/>
        <v>12388560</v>
      </c>
      <c r="W59" s="60">
        <f t="shared" si="62"/>
        <v>12388560</v>
      </c>
      <c r="X59" s="60">
        <f t="shared" si="62"/>
        <v>12388560</v>
      </c>
      <c r="Y59" s="60">
        <f t="shared" si="62"/>
        <v>12388560</v>
      </c>
      <c r="Z59" s="60">
        <f t="shared" si="62"/>
        <v>12388560</v>
      </c>
      <c r="AA59" s="60">
        <f t="shared" si="62"/>
        <v>12388560</v>
      </c>
      <c r="AB59" s="60">
        <f t="shared" si="62"/>
        <v>12388560</v>
      </c>
    </row>
    <row r="60" spans="2:28" x14ac:dyDescent="0.25">
      <c r="B60" s="3" t="s">
        <v>83</v>
      </c>
      <c r="C60" s="61">
        <f t="shared" ref="C60:AB60" si="63">C57*1000000/C59</f>
        <v>22.344771720170268</v>
      </c>
      <c r="D60" s="61">
        <f t="shared" si="63"/>
        <v>13.29872486425201</v>
      </c>
      <c r="E60" s="61">
        <f t="shared" si="63"/>
        <v>9.0399295945457911</v>
      </c>
      <c r="F60" s="61">
        <f t="shared" si="63"/>
        <v>9.0399295945457911</v>
      </c>
      <c r="G60" s="61">
        <f t="shared" si="63"/>
        <v>47.520263093846616</v>
      </c>
      <c r="H60" s="61">
        <f t="shared" si="63"/>
        <v>10.33827902651767</v>
      </c>
      <c r="I60" s="61">
        <f t="shared" si="63"/>
        <v>37.186730869313472</v>
      </c>
      <c r="J60" s="61">
        <f t="shared" si="63"/>
        <v>11.307296381879015</v>
      </c>
      <c r="K60" s="61">
        <f t="shared" si="63"/>
        <v>25.883747654606974</v>
      </c>
      <c r="L60" s="61">
        <f t="shared" si="63"/>
        <v>17.779991343952794</v>
      </c>
      <c r="M60" s="61">
        <f t="shared" si="63"/>
        <v>8.0977959579933199</v>
      </c>
      <c r="N60" s="61">
        <f t="shared" si="63"/>
        <v>8.0977959579933199</v>
      </c>
      <c r="O60" s="61">
        <f t="shared" si="63"/>
        <v>47.859028135720109</v>
      </c>
      <c r="P60" s="61">
        <f t="shared" si="63"/>
        <v>9.1522928952869993</v>
      </c>
      <c r="Q60" s="61">
        <f t="shared" si="63"/>
        <v>38.712009715577238</v>
      </c>
      <c r="R60" s="61">
        <f t="shared" si="63"/>
        <v>18.503777255054732</v>
      </c>
      <c r="S60" s="61">
        <f t="shared" si="63"/>
        <v>20.219679656988404</v>
      </c>
      <c r="T60" s="61">
        <f t="shared" si="63"/>
        <v>9.5334464544942605</v>
      </c>
      <c r="U60" s="61">
        <f t="shared" si="63"/>
        <v>10.68306692839789</v>
      </c>
      <c r="V60" s="61">
        <f t="shared" si="63"/>
        <v>10.68306692839789</v>
      </c>
      <c r="W60" s="61">
        <f t="shared" si="63"/>
        <v>35.921408278909759</v>
      </c>
      <c r="X60" s="61">
        <f t="shared" si="63"/>
        <v>8.4002791637619119</v>
      </c>
      <c r="Y60" s="61">
        <f t="shared" si="63"/>
        <v>27.52392065158638</v>
      </c>
      <c r="Z60" s="61">
        <f t="shared" si="63"/>
        <v>8.250096289760652</v>
      </c>
      <c r="AA60" s="61">
        <f t="shared" si="63"/>
        <v>19.273128942921122</v>
      </c>
      <c r="AB60" s="61">
        <f t="shared" si="63"/>
        <v>10.08864015029755</v>
      </c>
    </row>
    <row r="61" spans="2:28" x14ac:dyDescent="0.25">
      <c r="T61" s="23"/>
      <c r="U61" s="23"/>
      <c r="V61" s="23"/>
      <c r="W61" s="23"/>
      <c r="X61" s="23"/>
      <c r="Y61" s="23"/>
      <c r="Z61" s="23"/>
      <c r="AA61" s="23"/>
      <c r="AB61" s="23"/>
    </row>
    <row r="62" spans="2:28" x14ac:dyDescent="0.25">
      <c r="B62" s="3" t="s">
        <v>84</v>
      </c>
      <c r="C62" s="62">
        <v>439.85</v>
      </c>
      <c r="D62" s="62">
        <v>439.85</v>
      </c>
      <c r="E62" s="62">
        <v>443.95</v>
      </c>
      <c r="F62" s="62">
        <v>443.95</v>
      </c>
      <c r="G62" s="62">
        <v>453.3</v>
      </c>
      <c r="H62" s="62">
        <v>453.3</v>
      </c>
      <c r="I62" s="62">
        <v>451.85</v>
      </c>
      <c r="J62" s="62">
        <v>451.85</v>
      </c>
      <c r="K62" s="62">
        <v>428.95</v>
      </c>
      <c r="L62" s="62">
        <v>428.95</v>
      </c>
      <c r="M62" s="62">
        <v>418</v>
      </c>
      <c r="N62" s="62">
        <v>418</v>
      </c>
      <c r="O62" s="62">
        <v>380</v>
      </c>
      <c r="P62" s="62">
        <v>380</v>
      </c>
      <c r="Q62" s="62">
        <v>350</v>
      </c>
      <c r="R62" s="62">
        <v>350</v>
      </c>
      <c r="S62" s="62">
        <v>330</v>
      </c>
      <c r="T62" s="62">
        <v>330</v>
      </c>
      <c r="U62" s="62">
        <v>326</v>
      </c>
      <c r="V62" s="62">
        <v>326</v>
      </c>
      <c r="W62" s="62">
        <v>320</v>
      </c>
      <c r="X62" s="62">
        <v>320</v>
      </c>
      <c r="Y62" s="62">
        <v>312</v>
      </c>
      <c r="Z62" s="62">
        <v>312</v>
      </c>
      <c r="AA62" s="62">
        <v>320</v>
      </c>
      <c r="AB62" s="62">
        <v>320</v>
      </c>
    </row>
    <row r="63" spans="2:28" x14ac:dyDescent="0.25">
      <c r="B63" s="3" t="s">
        <v>85</v>
      </c>
      <c r="C63" s="61">
        <f>C60*C15</f>
        <v>45.059898772719052</v>
      </c>
      <c r="D63" s="61">
        <f t="shared" ref="D63:AB63" si="64">D60*D15</f>
        <v>53.341039290681138</v>
      </c>
      <c r="E63" s="61">
        <f t="shared" si="64"/>
        <v>36.661936688991261</v>
      </c>
      <c r="F63" s="61">
        <f t="shared" si="64"/>
        <v>36.661936688991261</v>
      </c>
      <c r="G63" s="61">
        <f t="shared" si="64"/>
        <v>47.520263093846616</v>
      </c>
      <c r="H63" s="61">
        <f t="shared" si="64"/>
        <v>41.015998311727714</v>
      </c>
      <c r="I63" s="61">
        <f t="shared" si="64"/>
        <v>49.718522957140721</v>
      </c>
      <c r="J63" s="61">
        <f t="shared" si="64"/>
        <v>44.860469341150441</v>
      </c>
      <c r="K63" s="61">
        <f t="shared" si="64"/>
        <v>52.196507701279259</v>
      </c>
      <c r="L63" s="61">
        <f t="shared" si="64"/>
        <v>71.315349896074395</v>
      </c>
      <c r="M63" s="61">
        <f t="shared" si="64"/>
        <v>32.841061385195125</v>
      </c>
      <c r="N63" s="61">
        <f t="shared" si="64"/>
        <v>32.841061385195125</v>
      </c>
      <c r="O63" s="61">
        <f t="shared" si="64"/>
        <v>47.859028135720109</v>
      </c>
      <c r="P63" s="61">
        <f t="shared" si="64"/>
        <v>36.410208692120015</v>
      </c>
      <c r="Q63" s="61">
        <f t="shared" si="64"/>
        <v>51.710202758763756</v>
      </c>
      <c r="R63" s="61">
        <f t="shared" si="64"/>
        <v>73.612852992935132</v>
      </c>
      <c r="S63" s="61">
        <f t="shared" si="64"/>
        <v>40.661553595921738</v>
      </c>
      <c r="T63" s="61">
        <f t="shared" si="64"/>
        <v>38.343312113680213</v>
      </c>
      <c r="U63" s="61">
        <f t="shared" si="64"/>
        <v>42.967060393336567</v>
      </c>
      <c r="V63" s="61">
        <f t="shared" si="64"/>
        <v>42.967060393336567</v>
      </c>
      <c r="W63" s="61">
        <f t="shared" si="64"/>
        <v>35.921408278909759</v>
      </c>
      <c r="X63" s="61">
        <f t="shared" si="64"/>
        <v>33.327194508403238</v>
      </c>
      <c r="Y63" s="61">
        <f t="shared" si="64"/>
        <v>36.79938109094882</v>
      </c>
      <c r="Z63" s="61">
        <f t="shared" si="64"/>
        <v>32.731360280028674</v>
      </c>
      <c r="AA63" s="61">
        <f t="shared" si="64"/>
        <v>38.865702011968011</v>
      </c>
      <c r="AB63" s="61">
        <f t="shared" si="64"/>
        <v>40.465424778665998</v>
      </c>
    </row>
    <row r="64" spans="2:28" s="63" customFormat="1" ht="15.75" thickBot="1" x14ac:dyDescent="0.3">
      <c r="B64" s="64" t="s">
        <v>15</v>
      </c>
      <c r="C64" s="65">
        <f t="shared" ref="C64:AB64" si="65">C62/C63</f>
        <v>9.7614511346017867</v>
      </c>
      <c r="D64" s="65">
        <f t="shared" si="65"/>
        <v>8.2459960632383726</v>
      </c>
      <c r="E64" s="65">
        <f t="shared" si="65"/>
        <v>12.109289363682416</v>
      </c>
      <c r="F64" s="65">
        <f t="shared" si="65"/>
        <v>12.109289363682416</v>
      </c>
      <c r="G64" s="65">
        <f t="shared" si="65"/>
        <v>9.5390886011045186</v>
      </c>
      <c r="H64" s="65">
        <f t="shared" si="65"/>
        <v>11.051785124303262</v>
      </c>
      <c r="I64" s="65">
        <f t="shared" si="65"/>
        <v>9.088162180310789</v>
      </c>
      <c r="J64" s="65">
        <f t="shared" si="65"/>
        <v>10.072342234402766</v>
      </c>
      <c r="K64" s="65">
        <f t="shared" si="65"/>
        <v>8.2179827519281918</v>
      </c>
      <c r="L64" s="65">
        <f t="shared" si="65"/>
        <v>6.0148341223186206</v>
      </c>
      <c r="M64" s="65">
        <f t="shared" si="65"/>
        <v>12.727968657810676</v>
      </c>
      <c r="N64" s="65">
        <f t="shared" si="65"/>
        <v>12.727968657810676</v>
      </c>
      <c r="O64" s="65">
        <f t="shared" si="65"/>
        <v>7.9399857206123006</v>
      </c>
      <c r="P64" s="65">
        <f t="shared" si="65"/>
        <v>10.436633396233198</v>
      </c>
      <c r="Q64" s="65">
        <f t="shared" si="65"/>
        <v>6.7684901881511692</v>
      </c>
      <c r="R64" s="65">
        <f t="shared" si="65"/>
        <v>4.754604471498892</v>
      </c>
      <c r="S64" s="65">
        <f t="shared" si="65"/>
        <v>8.1157745048162209</v>
      </c>
      <c r="T64" s="65">
        <f t="shared" si="65"/>
        <v>8.6064552540901094</v>
      </c>
      <c r="U64" s="65">
        <f t="shared" si="65"/>
        <v>7.5872074332214927</v>
      </c>
      <c r="V64" s="65">
        <f t="shared" si="65"/>
        <v>7.5872074332214927</v>
      </c>
      <c r="W64" s="65">
        <f t="shared" si="65"/>
        <v>8.9083367087219401</v>
      </c>
      <c r="X64" s="65">
        <f t="shared" si="65"/>
        <v>9.6017683072397251</v>
      </c>
      <c r="Y64" s="65">
        <f t="shared" si="65"/>
        <v>8.478403460886998</v>
      </c>
      <c r="Z64" s="65">
        <f t="shared" si="65"/>
        <v>9.5321427930500509</v>
      </c>
      <c r="AA64" s="65">
        <f t="shared" si="65"/>
        <v>8.2334805094080536</v>
      </c>
      <c r="AB64" s="65">
        <f t="shared" si="65"/>
        <v>7.9079856877891714</v>
      </c>
    </row>
    <row r="65" spans="2:28" x14ac:dyDescent="0.25">
      <c r="T65" s="23"/>
      <c r="U65" s="23"/>
      <c r="V65" s="23"/>
      <c r="W65" s="23"/>
      <c r="X65" s="23"/>
      <c r="Y65" s="23"/>
      <c r="Z65" s="23"/>
      <c r="AA65" s="23"/>
      <c r="AB65" s="23"/>
    </row>
    <row r="66" spans="2:28" x14ac:dyDescent="0.25">
      <c r="D66" s="66"/>
      <c r="E66" s="61"/>
      <c r="F66" s="66"/>
      <c r="G66" s="66"/>
      <c r="H66" s="66"/>
      <c r="I66" s="66"/>
      <c r="J66" s="66"/>
      <c r="K66" s="61"/>
      <c r="L66" s="66"/>
      <c r="M66" s="66"/>
      <c r="N66" s="66"/>
      <c r="P66" s="66"/>
      <c r="R66" s="66"/>
      <c r="T66" s="23"/>
      <c r="U66" s="23"/>
      <c r="V66" s="23"/>
      <c r="W66" s="23"/>
      <c r="X66" s="23"/>
      <c r="Y66" s="23"/>
      <c r="Z66" s="23"/>
      <c r="AA66" s="23"/>
      <c r="AB66" s="23"/>
    </row>
    <row r="67" spans="2:28" x14ac:dyDescent="0.25">
      <c r="B67" s="3" t="s">
        <v>84</v>
      </c>
      <c r="C67" s="62">
        <f t="shared" ref="C67:AB67" si="66">IF(C2="ytd",C62,"")</f>
        <v>439.85</v>
      </c>
      <c r="D67" s="62" t="str">
        <f t="shared" si="66"/>
        <v/>
      </c>
      <c r="E67" s="62">
        <f t="shared" si="66"/>
        <v>443.95</v>
      </c>
      <c r="F67" s="62" t="str">
        <f t="shared" si="66"/>
        <v/>
      </c>
      <c r="G67" s="62">
        <f t="shared" si="66"/>
        <v>453.3</v>
      </c>
      <c r="H67" s="62" t="str">
        <f t="shared" si="66"/>
        <v/>
      </c>
      <c r="I67" s="62">
        <f t="shared" si="66"/>
        <v>451.85</v>
      </c>
      <c r="J67" s="62" t="str">
        <f t="shared" si="66"/>
        <v/>
      </c>
      <c r="K67" s="62">
        <f t="shared" si="66"/>
        <v>428.95</v>
      </c>
      <c r="L67" s="62" t="str">
        <f t="shared" si="66"/>
        <v/>
      </c>
      <c r="M67" s="62">
        <f t="shared" si="66"/>
        <v>418</v>
      </c>
      <c r="N67" s="62" t="str">
        <f t="shared" si="66"/>
        <v/>
      </c>
      <c r="O67" s="62">
        <f t="shared" si="66"/>
        <v>380</v>
      </c>
      <c r="P67" s="62" t="str">
        <f t="shared" si="66"/>
        <v/>
      </c>
      <c r="Q67" s="62">
        <f t="shared" si="66"/>
        <v>350</v>
      </c>
      <c r="R67" s="62" t="str">
        <f t="shared" si="66"/>
        <v/>
      </c>
      <c r="S67" s="62">
        <f t="shared" si="66"/>
        <v>330</v>
      </c>
      <c r="T67" s="62" t="str">
        <f t="shared" si="66"/>
        <v/>
      </c>
      <c r="U67" s="62">
        <f t="shared" si="66"/>
        <v>326</v>
      </c>
      <c r="V67" s="62" t="str">
        <f t="shared" si="66"/>
        <v/>
      </c>
      <c r="W67" s="62">
        <f t="shared" si="66"/>
        <v>320</v>
      </c>
      <c r="X67" s="62" t="str">
        <f t="shared" si="66"/>
        <v/>
      </c>
      <c r="Y67" s="62">
        <f t="shared" si="66"/>
        <v>312</v>
      </c>
      <c r="Z67" s="62" t="str">
        <f t="shared" si="66"/>
        <v/>
      </c>
      <c r="AA67" s="62">
        <f t="shared" si="66"/>
        <v>320</v>
      </c>
      <c r="AB67" s="62" t="str">
        <f t="shared" si="66"/>
        <v/>
      </c>
    </row>
    <row r="68" spans="2:28" x14ac:dyDescent="0.25">
      <c r="B68" s="30" t="s">
        <v>86</v>
      </c>
      <c r="C68" s="67">
        <f t="shared" ref="C68:AB68" si="67">IF(C2="ytd",C50,"")</f>
        <v>371.34853349204059</v>
      </c>
      <c r="D68" s="67" t="str">
        <f t="shared" si="67"/>
        <v/>
      </c>
      <c r="E68" s="67">
        <f t="shared" si="67"/>
        <v>357.94141939562866</v>
      </c>
      <c r="F68" s="67" t="str">
        <f t="shared" si="67"/>
        <v/>
      </c>
      <c r="G68" s="67">
        <f t="shared" si="67"/>
        <v>373.53307383430086</v>
      </c>
      <c r="H68" s="67" t="str">
        <f t="shared" si="67"/>
        <v/>
      </c>
      <c r="I68" s="67">
        <f t="shared" si="67"/>
        <v>373.68552505426857</v>
      </c>
      <c r="J68" s="67" t="str">
        <f t="shared" si="67"/>
        <v/>
      </c>
      <c r="K68" s="67">
        <f t="shared" si="67"/>
        <v>362.26949078353908</v>
      </c>
      <c r="L68" s="67" t="str">
        <f t="shared" si="67"/>
        <v/>
      </c>
      <c r="M68" s="67">
        <f t="shared" si="67"/>
        <v>344.44746910935271</v>
      </c>
      <c r="N68" s="67" t="str">
        <f t="shared" si="67"/>
        <v/>
      </c>
      <c r="O68" s="67">
        <f t="shared" si="67"/>
        <v>356.50441539674995</v>
      </c>
      <c r="P68" s="67" t="str">
        <f t="shared" si="67"/>
        <v/>
      </c>
      <c r="Q68" s="67">
        <f t="shared" si="67"/>
        <v>345.53990647512842</v>
      </c>
      <c r="R68" s="67" t="str">
        <f t="shared" si="67"/>
        <v/>
      </c>
      <c r="S68" s="67">
        <f t="shared" si="67"/>
        <v>326.51191266857074</v>
      </c>
      <c r="T68" s="67" t="str">
        <f t="shared" si="67"/>
        <v/>
      </c>
      <c r="U68" s="67">
        <f t="shared" si="67"/>
        <v>316.23608585651334</v>
      </c>
      <c r="V68" s="67" t="str">
        <f t="shared" si="67"/>
        <v/>
      </c>
      <c r="W68" s="67">
        <f t="shared" si="67"/>
        <v>328.25514786024644</v>
      </c>
      <c r="X68" s="67" t="str">
        <f t="shared" si="67"/>
        <v/>
      </c>
      <c r="Y68" s="67">
        <f t="shared" si="67"/>
        <v>319.19028856237804</v>
      </c>
      <c r="Z68" s="67" t="str">
        <f t="shared" si="67"/>
        <v/>
      </c>
      <c r="AA68" s="67">
        <f t="shared" si="67"/>
        <v>310.01026088828598</v>
      </c>
      <c r="AB68" s="67" t="str">
        <f t="shared" si="67"/>
        <v/>
      </c>
    </row>
    <row r="69" spans="2:28" s="63" customFormat="1" ht="15.75" thickBot="1" x14ac:dyDescent="0.3">
      <c r="B69" s="64" t="s">
        <v>87</v>
      </c>
      <c r="C69" s="65">
        <f t="shared" ref="C69:AB69" si="68">IF(C2="ytd",C67/C68,"")</f>
        <v>1.1844667753600477</v>
      </c>
      <c r="D69" s="65" t="str">
        <f t="shared" si="68"/>
        <v/>
      </c>
      <c r="E69" s="65">
        <f t="shared" si="68"/>
        <v>1.240286750691199</v>
      </c>
      <c r="F69" s="65" t="str">
        <f t="shared" si="68"/>
        <v/>
      </c>
      <c r="G69" s="65">
        <f t="shared" si="68"/>
        <v>1.2135471575432266</v>
      </c>
      <c r="H69" s="65" t="str">
        <f t="shared" si="68"/>
        <v/>
      </c>
      <c r="I69" s="65">
        <f t="shared" si="68"/>
        <v>1.2091718027728797</v>
      </c>
      <c r="J69" s="65" t="str">
        <f t="shared" si="68"/>
        <v/>
      </c>
      <c r="K69" s="65">
        <f t="shared" si="68"/>
        <v>1.1840632758564353</v>
      </c>
      <c r="L69" s="65" t="str">
        <f t="shared" si="68"/>
        <v/>
      </c>
      <c r="M69" s="65">
        <f t="shared" si="68"/>
        <v>1.2135377306758388</v>
      </c>
      <c r="N69" s="65" t="str">
        <f t="shared" si="68"/>
        <v/>
      </c>
      <c r="O69" s="65">
        <f t="shared" si="68"/>
        <v>1.0659054519061204</v>
      </c>
      <c r="P69" s="65" t="str">
        <f t="shared" si="68"/>
        <v/>
      </c>
      <c r="Q69" s="65">
        <f t="shared" si="68"/>
        <v>1.0129076076056431</v>
      </c>
      <c r="R69" s="65" t="str">
        <f t="shared" si="68"/>
        <v/>
      </c>
      <c r="S69" s="65">
        <f t="shared" si="68"/>
        <v>1.0106828792337812</v>
      </c>
      <c r="T69" s="65" t="str">
        <f t="shared" si="68"/>
        <v/>
      </c>
      <c r="U69" s="65">
        <f t="shared" si="68"/>
        <v>1.0308753952511189</v>
      </c>
      <c r="V69" s="65" t="str">
        <f t="shared" si="68"/>
        <v/>
      </c>
      <c r="W69" s="65">
        <f t="shared" si="68"/>
        <v>0.97485142909697475</v>
      </c>
      <c r="X69" s="65" t="str">
        <f t="shared" si="68"/>
        <v/>
      </c>
      <c r="Y69" s="65">
        <f t="shared" si="68"/>
        <v>0.97747334796818897</v>
      </c>
      <c r="Z69" s="65" t="str">
        <f t="shared" si="68"/>
        <v/>
      </c>
      <c r="AA69" s="65">
        <f t="shared" si="68"/>
        <v>1.0322238982770764</v>
      </c>
      <c r="AB69" s="65" t="str">
        <f t="shared" si="68"/>
        <v/>
      </c>
    </row>
    <row r="70" spans="2:28" x14ac:dyDescent="0.25">
      <c r="M70" s="23"/>
      <c r="T70" s="23"/>
      <c r="U70" s="23"/>
      <c r="V70" s="23"/>
      <c r="W70" s="23"/>
      <c r="X70" s="23"/>
      <c r="Y70" s="23"/>
      <c r="Z70" s="23"/>
      <c r="AA70" s="23"/>
      <c r="AB70" s="23"/>
    </row>
    <row r="71" spans="2:28" x14ac:dyDescent="0.25">
      <c r="M71" s="23"/>
      <c r="T71" s="23"/>
      <c r="U71" s="23"/>
      <c r="V71" s="23"/>
      <c r="W71" s="23"/>
      <c r="X71" s="23"/>
      <c r="Y71" s="23"/>
      <c r="Z71" s="23"/>
      <c r="AA71" s="23"/>
      <c r="AB71" s="23"/>
    </row>
    <row r="72" spans="2:28" x14ac:dyDescent="0.25">
      <c r="B72" s="3" t="s">
        <v>88</v>
      </c>
      <c r="C72" s="29">
        <v>391.84786190999995</v>
      </c>
      <c r="D72" s="29">
        <v>225.20318236999998</v>
      </c>
      <c r="E72" s="29">
        <v>166.64467953999997</v>
      </c>
      <c r="F72" s="29">
        <v>166.64467953999997</v>
      </c>
      <c r="G72" s="29">
        <v>806.76182941000002</v>
      </c>
      <c r="H72" s="29">
        <v>166.64785576800006</v>
      </c>
      <c r="I72" s="29">
        <v>640.11397364200002</v>
      </c>
      <c r="J72" s="29">
        <v>208.46962821789992</v>
      </c>
      <c r="K72" s="29">
        <v>431.64434542410004</v>
      </c>
      <c r="L72" s="29">
        <v>272.85267260070003</v>
      </c>
      <c r="M72" s="29">
        <v>158.79167282340001</v>
      </c>
      <c r="N72" s="29">
        <v>158.79167282340001</v>
      </c>
      <c r="O72" s="29">
        <v>836.25068073629996</v>
      </c>
      <c r="P72" s="29">
        <v>175.13829736049996</v>
      </c>
      <c r="Q72" s="29">
        <v>661.11238337580005</v>
      </c>
      <c r="R72" s="29">
        <v>307.09886804260003</v>
      </c>
      <c r="S72" s="29">
        <v>354.01351533320002</v>
      </c>
      <c r="T72" s="29">
        <v>171.60124225920003</v>
      </c>
      <c r="U72" s="29">
        <v>182.41227307399998</v>
      </c>
      <c r="V72" s="29">
        <v>182.41227307399998</v>
      </c>
      <c r="W72" s="29">
        <v>651.4784720670001</v>
      </c>
      <c r="X72" s="29">
        <v>155.12854776830005</v>
      </c>
      <c r="Y72" s="29">
        <v>496.34992429869999</v>
      </c>
      <c r="Z72" s="29">
        <v>162.65542806689996</v>
      </c>
      <c r="AA72" s="29">
        <v>333.69449623180003</v>
      </c>
      <c r="AB72" s="29">
        <v>184.75670115490001</v>
      </c>
    </row>
    <row r="73" spans="2:28" x14ac:dyDescent="0.25">
      <c r="B73" s="47" t="s">
        <v>89</v>
      </c>
      <c r="C73" s="29">
        <v>-129.91177153000001</v>
      </c>
      <c r="D73" s="29">
        <v>-89.587031849999988</v>
      </c>
      <c r="E73" s="29">
        <v>-40.324739680000008</v>
      </c>
      <c r="F73" s="29">
        <v>-40.324739680000008</v>
      </c>
      <c r="G73" s="29">
        <v>-195.47503886000001</v>
      </c>
      <c r="H73" s="29">
        <v>-21.074469627200006</v>
      </c>
      <c r="I73" s="29">
        <v>-174.4005692328</v>
      </c>
      <c r="J73" s="29">
        <v>-31.773161131599991</v>
      </c>
      <c r="K73" s="29">
        <v>-142.62740810120002</v>
      </c>
      <c r="L73" s="29">
        <v>-119.71374042420001</v>
      </c>
      <c r="M73" s="29">
        <v>-22.913667676999999</v>
      </c>
      <c r="N73" s="29">
        <v>-22.913667676999999</v>
      </c>
      <c r="O73" s="29">
        <v>-220.08087289070002</v>
      </c>
      <c r="P73" s="29">
        <v>-25.300596718700021</v>
      </c>
      <c r="Q73" s="29">
        <v>-194.78027617199999</v>
      </c>
      <c r="R73" s="29">
        <v>-138.24639827210001</v>
      </c>
      <c r="S73" s="29">
        <v>-56.533877899899998</v>
      </c>
      <c r="T73" s="29">
        <v>-14.282493645499997</v>
      </c>
      <c r="U73" s="29">
        <v>-42.251384254400001</v>
      </c>
      <c r="V73" s="29">
        <v>-42.251384254400001</v>
      </c>
      <c r="W73" s="29">
        <v>-55.553561117400001</v>
      </c>
      <c r="X73" s="29">
        <v>-12.725777323499999</v>
      </c>
      <c r="Y73" s="29">
        <v>-42.827783793899997</v>
      </c>
      <c r="Z73" s="29">
        <v>-2.3361942687999977</v>
      </c>
      <c r="AA73" s="29">
        <v>-40.491589525099997</v>
      </c>
      <c r="AB73" s="29">
        <v>-29.1848665815</v>
      </c>
    </row>
    <row r="74" spans="2:28" s="63" customFormat="1" ht="15.75" thickBot="1" x14ac:dyDescent="0.3">
      <c r="B74" s="64" t="s">
        <v>11</v>
      </c>
      <c r="C74" s="68">
        <f>SUM(C72:C73)</f>
        <v>261.93609037999994</v>
      </c>
      <c r="D74" s="68">
        <f t="shared" ref="D74:AB74" si="69">SUM(D72:D73)</f>
        <v>135.61615051999999</v>
      </c>
      <c r="E74" s="68">
        <f t="shared" si="69"/>
        <v>126.31993985999996</v>
      </c>
      <c r="F74" s="68">
        <f t="shared" si="69"/>
        <v>126.31993985999996</v>
      </c>
      <c r="G74" s="68">
        <f t="shared" si="69"/>
        <v>611.28679054999998</v>
      </c>
      <c r="H74" s="68">
        <f t="shared" si="69"/>
        <v>145.57338614080004</v>
      </c>
      <c r="I74" s="68">
        <f t="shared" si="69"/>
        <v>465.71340440920005</v>
      </c>
      <c r="J74" s="68">
        <f t="shared" si="69"/>
        <v>176.69646708629995</v>
      </c>
      <c r="K74" s="68">
        <f t="shared" si="69"/>
        <v>289.01693732290005</v>
      </c>
      <c r="L74" s="68">
        <f t="shared" si="69"/>
        <v>153.13893217650002</v>
      </c>
      <c r="M74" s="68">
        <f t="shared" si="69"/>
        <v>135.8780051464</v>
      </c>
      <c r="N74" s="68">
        <f t="shared" si="69"/>
        <v>135.8780051464</v>
      </c>
      <c r="O74" s="68">
        <f t="shared" si="69"/>
        <v>616.16980784559996</v>
      </c>
      <c r="P74" s="68">
        <f t="shared" si="69"/>
        <v>149.83770064179993</v>
      </c>
      <c r="Q74" s="68">
        <f t="shared" si="69"/>
        <v>466.33210720380009</v>
      </c>
      <c r="R74" s="68">
        <f t="shared" si="69"/>
        <v>168.85246977050002</v>
      </c>
      <c r="S74" s="68">
        <f t="shared" si="69"/>
        <v>297.47963743330001</v>
      </c>
      <c r="T74" s="68">
        <f t="shared" si="69"/>
        <v>157.31874861370005</v>
      </c>
      <c r="U74" s="68">
        <f t="shared" si="69"/>
        <v>140.16088881959999</v>
      </c>
      <c r="V74" s="68">
        <f t="shared" si="69"/>
        <v>140.16088881959999</v>
      </c>
      <c r="W74" s="68">
        <f t="shared" si="69"/>
        <v>595.92491094960008</v>
      </c>
      <c r="X74" s="68">
        <f t="shared" si="69"/>
        <v>142.40277044480004</v>
      </c>
      <c r="Y74" s="68">
        <f t="shared" si="69"/>
        <v>453.52214050480001</v>
      </c>
      <c r="Z74" s="68">
        <f t="shared" si="69"/>
        <v>160.31923379809996</v>
      </c>
      <c r="AA74" s="68">
        <f t="shared" si="69"/>
        <v>293.20290670670005</v>
      </c>
      <c r="AB74" s="68">
        <f t="shared" si="69"/>
        <v>155.57183457340003</v>
      </c>
    </row>
    <row r="75" spans="2:28" x14ac:dyDescent="0.25">
      <c r="M75" s="23"/>
      <c r="T75" s="23"/>
      <c r="U75" s="23"/>
      <c r="V75" s="23"/>
      <c r="W75" s="23"/>
      <c r="X75" s="23"/>
      <c r="Y75" s="23"/>
      <c r="Z75" s="23"/>
      <c r="AA75" s="23"/>
      <c r="AB75" s="23"/>
    </row>
    <row r="76" spans="2:28" x14ac:dyDescent="0.25">
      <c r="M76" s="23"/>
      <c r="T76" s="23"/>
      <c r="U76" s="23"/>
      <c r="V76" s="23"/>
      <c r="W76" s="23"/>
      <c r="X76" s="23"/>
      <c r="Y76" s="23"/>
      <c r="Z76" s="23"/>
      <c r="AA76" s="23"/>
      <c r="AB76" s="23"/>
    </row>
    <row r="77" spans="2:28" x14ac:dyDescent="0.25">
      <c r="B77" s="47" t="s">
        <v>90</v>
      </c>
      <c r="C77" s="29">
        <v>365.10753835000003</v>
      </c>
      <c r="D77" s="29">
        <v>188.83111155000003</v>
      </c>
      <c r="E77" s="29">
        <v>176.2764268</v>
      </c>
      <c r="F77" s="29">
        <v>176.2764268</v>
      </c>
      <c r="G77" s="29">
        <v>754.64692087000003</v>
      </c>
      <c r="H77" s="29">
        <v>193.10782738999998</v>
      </c>
      <c r="I77" s="29">
        <v>561.53909348000002</v>
      </c>
      <c r="J77" s="29">
        <v>193.18351552000004</v>
      </c>
      <c r="K77" s="29">
        <v>368.35557796000001</v>
      </c>
      <c r="L77" s="29">
        <v>183.88463492999998</v>
      </c>
      <c r="M77" s="29">
        <v>184.47094303</v>
      </c>
      <c r="N77" s="29">
        <v>184.47094303</v>
      </c>
      <c r="O77" s="29">
        <v>755.56302298000003</v>
      </c>
      <c r="P77" s="29">
        <v>193.83458947000003</v>
      </c>
      <c r="Q77" s="29">
        <v>561.72843350999995</v>
      </c>
      <c r="R77" s="29">
        <v>191.33266367000002</v>
      </c>
      <c r="S77" s="29">
        <v>370.39576983999996</v>
      </c>
      <c r="T77" s="29">
        <v>185.07166650999997</v>
      </c>
      <c r="U77" s="29">
        <v>185.32410333000001</v>
      </c>
      <c r="V77" s="29">
        <v>185.32410333000001</v>
      </c>
      <c r="W77" s="29">
        <v>719.78019686000005</v>
      </c>
      <c r="X77" s="29">
        <v>190.84201534000005</v>
      </c>
      <c r="Y77" s="29">
        <v>528.93818151999994</v>
      </c>
      <c r="Z77" s="29">
        <v>185.43494738999999</v>
      </c>
      <c r="AA77" s="29">
        <v>343.50323413000001</v>
      </c>
      <c r="AB77" s="29">
        <v>173.88591610999998</v>
      </c>
    </row>
    <row r="78" spans="2:28" x14ac:dyDescent="0.25">
      <c r="B78" s="3" t="s">
        <v>91</v>
      </c>
      <c r="C78" s="48">
        <v>32356.494154106666</v>
      </c>
      <c r="D78" s="48">
        <v>32831.499635</v>
      </c>
      <c r="E78" s="48">
        <v>31895.145269125002</v>
      </c>
      <c r="F78" s="48">
        <v>31895.145269125002</v>
      </c>
      <c r="G78" s="48">
        <v>31058.518176820035</v>
      </c>
      <c r="H78" s="48">
        <v>31526.4619744581</v>
      </c>
      <c r="I78" s="48">
        <v>30971.526922945053</v>
      </c>
      <c r="J78" s="48">
        <v>31780.971694287102</v>
      </c>
      <c r="K78" s="48">
        <v>30746.555645061333</v>
      </c>
      <c r="L78" s="48">
        <v>31409.1505935278</v>
      </c>
      <c r="M78" s="48">
        <v>30162.082151602997</v>
      </c>
      <c r="N78" s="48">
        <v>30162.082151602997</v>
      </c>
      <c r="O78" s="48">
        <v>28821.347266877616</v>
      </c>
      <c r="P78" s="48">
        <v>29273.199648550799</v>
      </c>
      <c r="Q78" s="48">
        <v>28671.342646564925</v>
      </c>
      <c r="R78" s="48">
        <v>29165.2269691607</v>
      </c>
      <c r="S78" s="48">
        <v>28520.112345762169</v>
      </c>
      <c r="T78" s="48">
        <v>28767.740978220601</v>
      </c>
      <c r="U78" s="48">
        <v>28177.458323969149</v>
      </c>
      <c r="V78" s="48">
        <v>28177.458323969149</v>
      </c>
      <c r="W78" s="48">
        <v>27317.643590525222</v>
      </c>
      <c r="X78" s="48">
        <v>27630.687761691101</v>
      </c>
      <c r="Y78" s="48">
        <v>27140.840717945201</v>
      </c>
      <c r="Z78" s="48">
        <v>27475.8401017305</v>
      </c>
      <c r="AA78" s="48">
        <v>27108.947476414633</v>
      </c>
      <c r="AB78" s="48">
        <v>27326.334585391451</v>
      </c>
    </row>
    <row r="79" spans="2:28" s="63" customFormat="1" ht="15.75" thickBot="1" x14ac:dyDescent="0.3">
      <c r="B79" s="69" t="s">
        <v>92</v>
      </c>
      <c r="C79" s="70">
        <f t="shared" ref="C79:AB79" si="70">(C77/C78)*C15</f>
        <v>2.2754831823059259E-2</v>
      </c>
      <c r="D79" s="70">
        <f t="shared" si="70"/>
        <v>2.3069293872658346E-2</v>
      </c>
      <c r="E79" s="70">
        <f t="shared" si="70"/>
        <v>2.241403310723452E-2</v>
      </c>
      <c r="F79" s="70">
        <f t="shared" si="70"/>
        <v>2.241403310723452E-2</v>
      </c>
      <c r="G79" s="70">
        <f t="shared" si="70"/>
        <v>2.4297582923103432E-2</v>
      </c>
      <c r="H79" s="70">
        <f t="shared" si="70"/>
        <v>2.4301309668344279E-2</v>
      </c>
      <c r="I79" s="70">
        <f t="shared" si="70"/>
        <v>2.4240836201937347E-2</v>
      </c>
      <c r="J79" s="70">
        <f t="shared" si="70"/>
        <v>2.4116147454206524E-2</v>
      </c>
      <c r="K79" s="70">
        <f t="shared" si="70"/>
        <v>2.4159340173456962E-2</v>
      </c>
      <c r="L79" s="70">
        <f t="shared" si="70"/>
        <v>2.3482304871559886E-2</v>
      </c>
      <c r="M79" s="71">
        <f t="shared" si="70"/>
        <v>2.4803730527739064E-2</v>
      </c>
      <c r="N79" s="70">
        <f t="shared" si="70"/>
        <v>2.4803730527739064E-2</v>
      </c>
      <c r="O79" s="71">
        <f t="shared" si="70"/>
        <v>2.6215395692078435E-2</v>
      </c>
      <c r="P79" s="70">
        <f t="shared" si="70"/>
        <v>2.6342339468002587E-2</v>
      </c>
      <c r="Q79" s="71">
        <f t="shared" si="70"/>
        <v>2.6170311930538526E-2</v>
      </c>
      <c r="R79" s="70">
        <f t="shared" si="70"/>
        <v>2.6098588217842632E-2</v>
      </c>
      <c r="S79" s="71">
        <f t="shared" si="70"/>
        <v>2.6117071834597265E-2</v>
      </c>
      <c r="T79" s="71">
        <f t="shared" si="70"/>
        <v>2.5874613364935375E-2</v>
      </c>
      <c r="U79" s="71">
        <f t="shared" si="70"/>
        <v>2.6452686468956488E-2</v>
      </c>
      <c r="V79" s="71">
        <f t="shared" si="70"/>
        <v>2.6452686468956488E-2</v>
      </c>
      <c r="W79" s="71">
        <f t="shared" si="70"/>
        <v>2.6348546296637632E-2</v>
      </c>
      <c r="X79" s="71">
        <f t="shared" si="70"/>
        <v>2.7402320155558466E-2</v>
      </c>
      <c r="Y79" s="71">
        <f t="shared" si="70"/>
        <v>2.6056245587195791E-2</v>
      </c>
      <c r="Z79" s="71">
        <f t="shared" si="70"/>
        <v>2.6775996478118489E-2</v>
      </c>
      <c r="AA79" s="71">
        <f t="shared" si="70"/>
        <v>2.5552445097057876E-2</v>
      </c>
      <c r="AB79" s="71">
        <f t="shared" si="70"/>
        <v>2.5523163251313749E-2</v>
      </c>
    </row>
    <row r="80" spans="2:28" x14ac:dyDescent="0.25">
      <c r="M80" s="23"/>
      <c r="T80" s="23"/>
      <c r="U80" s="23"/>
      <c r="V80" s="23"/>
      <c r="W80" s="23"/>
      <c r="X80" s="23"/>
      <c r="Y80" s="23"/>
      <c r="Z80" s="23"/>
      <c r="AA80" s="23"/>
      <c r="AB80" s="23"/>
    </row>
    <row r="81" spans="2:28" x14ac:dyDescent="0.25">
      <c r="M81" s="23"/>
      <c r="T81" s="23"/>
      <c r="U81" s="23"/>
      <c r="V81" s="23"/>
      <c r="W81" s="23"/>
      <c r="X81" s="23"/>
      <c r="Y81" s="23"/>
      <c r="Z81" s="23"/>
      <c r="AA81" s="23"/>
      <c r="AB81" s="23"/>
    </row>
    <row r="82" spans="2:28" x14ac:dyDescent="0.25">
      <c r="C82" s="66"/>
      <c r="M82" s="72"/>
      <c r="O82" s="72"/>
      <c r="Q82" s="72"/>
      <c r="S82" s="72"/>
      <c r="T82" s="72"/>
      <c r="U82" s="72"/>
      <c r="V82" s="72"/>
      <c r="W82" s="72"/>
      <c r="X82" s="72"/>
      <c r="Y82" s="72"/>
      <c r="Z82" s="72"/>
      <c r="AA82" s="72"/>
      <c r="AB82" s="72"/>
    </row>
    <row r="83" spans="2:28" x14ac:dyDescent="0.25">
      <c r="B83" s="3" t="s">
        <v>93</v>
      </c>
      <c r="C83" s="29">
        <v>320.47782918000001</v>
      </c>
      <c r="D83" s="29">
        <v>161.70881184999999</v>
      </c>
      <c r="E83" s="29">
        <v>158.76901733000003</v>
      </c>
      <c r="F83" s="29">
        <v>158.76901733000003</v>
      </c>
      <c r="G83" s="29">
        <v>571.66637137999999</v>
      </c>
      <c r="H83" s="29">
        <v>155.73129365920002</v>
      </c>
      <c r="I83" s="29">
        <v>415.9350777208</v>
      </c>
      <c r="J83" s="29">
        <v>128.65219032370001</v>
      </c>
      <c r="K83" s="29">
        <v>287.28288739709996</v>
      </c>
      <c r="L83" s="29">
        <v>142.42347628349998</v>
      </c>
      <c r="M83" s="29">
        <v>144.85941111359998</v>
      </c>
      <c r="N83" s="29">
        <v>144.85941111359998</v>
      </c>
      <c r="O83" s="29">
        <v>520.93229791440001</v>
      </c>
      <c r="P83" s="29">
        <v>141.54626490819996</v>
      </c>
      <c r="Q83" s="29">
        <v>379.38603300620002</v>
      </c>
      <c r="R83" s="29">
        <v>117.59058081950003</v>
      </c>
      <c r="S83" s="29">
        <v>261.7954521867</v>
      </c>
      <c r="T83" s="29">
        <v>132.52061598629999</v>
      </c>
      <c r="U83" s="29">
        <v>129.27483620039999</v>
      </c>
      <c r="V83" s="29">
        <v>129.27483620039999</v>
      </c>
      <c r="W83" s="29">
        <v>479.6774817104</v>
      </c>
      <c r="X83" s="29">
        <v>133.39090622519998</v>
      </c>
      <c r="Y83" s="29">
        <v>346.28657548519999</v>
      </c>
      <c r="Z83" s="29">
        <v>109.76013148189998</v>
      </c>
      <c r="AA83" s="29">
        <v>236.52644400330001</v>
      </c>
      <c r="AB83" s="29">
        <v>115.81545863660001</v>
      </c>
    </row>
    <row r="84" spans="2:28" x14ac:dyDescent="0.25">
      <c r="B84" s="26" t="s">
        <v>94</v>
      </c>
      <c r="C84" s="29">
        <v>712.32569109000019</v>
      </c>
      <c r="D84" s="29">
        <v>386.91199422000022</v>
      </c>
      <c r="E84" s="29">
        <v>325.41369686999997</v>
      </c>
      <c r="F84" s="29">
        <v>325.41369686999997</v>
      </c>
      <c r="G84" s="29">
        <v>1378.4282007899999</v>
      </c>
      <c r="H84" s="29">
        <v>322.37914942719993</v>
      </c>
      <c r="I84" s="29">
        <v>1056.0490513627999</v>
      </c>
      <c r="J84" s="29">
        <v>337.12181854159996</v>
      </c>
      <c r="K84" s="29">
        <v>718.92723282120005</v>
      </c>
      <c r="L84" s="29">
        <v>415.27614888420004</v>
      </c>
      <c r="M84" s="29">
        <v>303.65108393699995</v>
      </c>
      <c r="N84" s="29">
        <v>303.65108393699995</v>
      </c>
      <c r="O84" s="29">
        <v>1357.1829786507001</v>
      </c>
      <c r="P84" s="29">
        <v>316.68456226870012</v>
      </c>
      <c r="Q84" s="29">
        <v>1040.498416382</v>
      </c>
      <c r="R84" s="29">
        <v>424.68944886209999</v>
      </c>
      <c r="S84" s="29">
        <v>615.80896751989997</v>
      </c>
      <c r="T84" s="29">
        <v>304.12185824549999</v>
      </c>
      <c r="U84" s="29">
        <v>311.68710927439997</v>
      </c>
      <c r="V84" s="29">
        <v>311.68710927439997</v>
      </c>
      <c r="W84" s="29">
        <v>1131.1559537774001</v>
      </c>
      <c r="X84" s="29">
        <v>288.51945399350001</v>
      </c>
      <c r="Y84" s="29">
        <v>842.63649978390004</v>
      </c>
      <c r="Z84" s="29">
        <v>272.41555954879999</v>
      </c>
      <c r="AA84" s="29">
        <v>570.22094023509999</v>
      </c>
      <c r="AB84" s="29">
        <v>300.57215979150004</v>
      </c>
    </row>
    <row r="85" spans="2:28" s="63" customFormat="1" ht="15.75" thickBot="1" x14ac:dyDescent="0.3">
      <c r="B85" s="69" t="s">
        <v>19</v>
      </c>
      <c r="C85" s="73">
        <f>C83/C84</f>
        <v>0.44990351069551499</v>
      </c>
      <c r="D85" s="73">
        <f t="shared" ref="D85" si="71">D83/D84</f>
        <v>0.41794727035019624</v>
      </c>
      <c r="E85" s="73">
        <v>0.4401133912116561</v>
      </c>
      <c r="F85" s="73">
        <v>0.44407273990014517</v>
      </c>
      <c r="G85" s="73">
        <v>0.43596147028634796</v>
      </c>
      <c r="H85" s="73">
        <v>0.43596147028634796</v>
      </c>
      <c r="I85" s="73">
        <v>0.42488558971458562</v>
      </c>
      <c r="J85" s="73">
        <v>0.46126121797772957</v>
      </c>
      <c r="K85" s="73">
        <v>0.41266786355655877</v>
      </c>
      <c r="L85" s="73">
        <v>0.42440915956698455</v>
      </c>
      <c r="M85" s="74">
        <v>0.40861715767906204</v>
      </c>
      <c r="N85" s="73">
        <v>0.40760492382891994</v>
      </c>
      <c r="O85" s="74">
        <v>0.41629230862862004</v>
      </c>
      <c r="P85" s="73">
        <v>0.41629230862862004</v>
      </c>
      <c r="Q85" s="74">
        <v>0.44927692954639598</v>
      </c>
      <c r="R85" s="73">
        <v>0.47806627514860617</v>
      </c>
      <c r="S85" s="74">
        <v>0.43864845429862065</v>
      </c>
      <c r="T85" s="74">
        <v>1.43864845429862</v>
      </c>
      <c r="U85" s="74">
        <v>2.4386484542986202</v>
      </c>
      <c r="V85" s="74">
        <v>3.4386484542986202</v>
      </c>
      <c r="W85" s="74">
        <v>4.4386484542986198</v>
      </c>
      <c r="X85" s="74">
        <v>5.4386484542986198</v>
      </c>
      <c r="Y85" s="74">
        <v>6.4386484542986198</v>
      </c>
      <c r="Z85" s="74">
        <v>7.4386484542986198</v>
      </c>
      <c r="AA85" s="74">
        <v>8.4386484542986206</v>
      </c>
      <c r="AB85" s="74">
        <v>9.4386484542986206</v>
      </c>
    </row>
    <row r="86" spans="2:28" x14ac:dyDescent="0.25">
      <c r="M86" s="23"/>
      <c r="T86" s="23"/>
      <c r="U86" s="23"/>
      <c r="V86" s="23"/>
      <c r="W86" s="23"/>
      <c r="X86" s="23"/>
      <c r="Y86" s="23"/>
      <c r="Z86" s="23"/>
      <c r="AA86" s="23"/>
      <c r="AB86" s="23"/>
    </row>
    <row r="87" spans="2:28" x14ac:dyDescent="0.25">
      <c r="M87" s="23"/>
      <c r="T87" s="23"/>
      <c r="U87" s="23"/>
      <c r="V87" s="23"/>
      <c r="W87" s="23"/>
      <c r="X87" s="23"/>
      <c r="Y87" s="23"/>
      <c r="Z87" s="23"/>
      <c r="AA87" s="23"/>
      <c r="AB87" s="23"/>
    </row>
    <row r="88" spans="2:28" x14ac:dyDescent="0.25">
      <c r="B88" s="3" t="s">
        <v>93</v>
      </c>
      <c r="C88" s="29">
        <v>320.47782918000001</v>
      </c>
      <c r="D88" s="29">
        <v>161.70881184999999</v>
      </c>
      <c r="E88" s="29">
        <v>158.76901733000003</v>
      </c>
      <c r="F88" s="29">
        <v>158.76901733000003</v>
      </c>
      <c r="G88" s="29">
        <v>571.66637137999999</v>
      </c>
      <c r="H88" s="29">
        <v>155.73129365920002</v>
      </c>
      <c r="I88" s="29">
        <v>415.9350777208</v>
      </c>
      <c r="J88" s="29">
        <v>128.65219032370001</v>
      </c>
      <c r="K88" s="29">
        <v>287.28288739709996</v>
      </c>
      <c r="L88" s="29">
        <v>142.42347628349998</v>
      </c>
      <c r="M88" s="29">
        <v>144.85941111359998</v>
      </c>
      <c r="N88" s="29">
        <v>144.85941111359998</v>
      </c>
      <c r="O88" s="29">
        <v>520.93229791440001</v>
      </c>
      <c r="P88" s="29">
        <v>141.54626490819996</v>
      </c>
      <c r="Q88" s="29">
        <v>379.38603300620002</v>
      </c>
      <c r="R88" s="29">
        <v>117.59058081950003</v>
      </c>
      <c r="S88" s="29">
        <v>261.7954521867</v>
      </c>
      <c r="T88" s="29">
        <v>132.52061598629999</v>
      </c>
      <c r="U88" s="29">
        <v>129.27483620039999</v>
      </c>
      <c r="V88" s="29">
        <v>129.27483620039999</v>
      </c>
      <c r="W88" s="29">
        <v>479.6774817104</v>
      </c>
      <c r="X88" s="29">
        <v>133.39090622519998</v>
      </c>
      <c r="Y88" s="29">
        <v>346.28657548519999</v>
      </c>
      <c r="Z88" s="29">
        <v>109.76013148189998</v>
      </c>
      <c r="AA88" s="29">
        <v>236.52644400330001</v>
      </c>
      <c r="AB88" s="29">
        <v>115.81545863660001</v>
      </c>
    </row>
    <row r="89" spans="2:28" x14ac:dyDescent="0.25">
      <c r="B89" s="75" t="s">
        <v>95</v>
      </c>
      <c r="C89" s="31">
        <v>582.41391956000018</v>
      </c>
      <c r="D89" s="31">
        <v>297.32496237000021</v>
      </c>
      <c r="E89" s="31">
        <v>285.08895718999997</v>
      </c>
      <c r="F89" s="31">
        <v>285.08895718999997</v>
      </c>
      <c r="G89" s="31">
        <v>1182.9531619299999</v>
      </c>
      <c r="H89" s="31">
        <v>301.30467979999992</v>
      </c>
      <c r="I89" s="31">
        <v>881.64848212999993</v>
      </c>
      <c r="J89" s="31">
        <v>305.34865740999999</v>
      </c>
      <c r="K89" s="31">
        <v>576.29982472000006</v>
      </c>
      <c r="L89" s="31">
        <v>295.56240846000003</v>
      </c>
      <c r="M89" s="31">
        <v>280.73741625999997</v>
      </c>
      <c r="N89" s="31">
        <v>280.73741625999997</v>
      </c>
      <c r="O89" s="31">
        <v>1137.1021057600001</v>
      </c>
      <c r="P89" s="31">
        <v>291.38396555000008</v>
      </c>
      <c r="Q89" s="31">
        <v>845.71814021</v>
      </c>
      <c r="R89" s="31">
        <v>286.44305058999998</v>
      </c>
      <c r="S89" s="31">
        <v>559.27508962000002</v>
      </c>
      <c r="T89" s="31">
        <v>289.83936460000001</v>
      </c>
      <c r="U89" s="31">
        <v>269.43572501999995</v>
      </c>
      <c r="V89" s="31">
        <v>269.43572501999995</v>
      </c>
      <c r="W89" s="31">
        <v>1075.6023926600001</v>
      </c>
      <c r="X89" s="31">
        <v>275.79367667000002</v>
      </c>
      <c r="Y89" s="31">
        <v>799.80871599</v>
      </c>
      <c r="Z89" s="31">
        <v>270.07936527999999</v>
      </c>
      <c r="AA89" s="31">
        <v>529.72935070999995</v>
      </c>
      <c r="AB89" s="31">
        <v>271.38729321000005</v>
      </c>
    </row>
    <row r="90" spans="2:28" s="63" customFormat="1" ht="15.75" thickBot="1" x14ac:dyDescent="0.3">
      <c r="B90" s="76" t="s">
        <v>96</v>
      </c>
      <c r="C90" s="77">
        <f>C88/C89</f>
        <v>0.55025784655372478</v>
      </c>
      <c r="D90" s="77">
        <f t="shared" ref="D90" si="72">D88/D89</f>
        <v>0.54387902906303787</v>
      </c>
      <c r="E90" s="77">
        <v>0.4401133912116561</v>
      </c>
      <c r="F90" s="77">
        <v>0.44407273990014517</v>
      </c>
      <c r="G90" s="77">
        <v>0.43596147028634796</v>
      </c>
      <c r="H90" s="77">
        <v>0.43596147028634796</v>
      </c>
      <c r="I90" s="77">
        <v>0.42488558971458562</v>
      </c>
      <c r="J90" s="77">
        <v>0.46126121797772957</v>
      </c>
      <c r="K90" s="77">
        <v>0.41266786355655877</v>
      </c>
      <c r="L90" s="77">
        <v>0.42440915956698455</v>
      </c>
      <c r="M90" s="78">
        <v>0.40861715767906204</v>
      </c>
      <c r="N90" s="77">
        <v>0.40760492382891994</v>
      </c>
      <c r="O90" s="78">
        <v>0.41629230862862004</v>
      </c>
      <c r="P90" s="77">
        <v>0.41629230862862004</v>
      </c>
      <c r="Q90" s="78">
        <v>0.44927692954639598</v>
      </c>
      <c r="R90" s="77">
        <v>0.47806627514860617</v>
      </c>
      <c r="S90" s="78">
        <v>0.43864845429862065</v>
      </c>
      <c r="T90" s="78">
        <v>1.43864845429862</v>
      </c>
      <c r="U90" s="78">
        <v>2.4386484542986202</v>
      </c>
      <c r="V90" s="78">
        <v>3.4386484542986202</v>
      </c>
      <c r="W90" s="78">
        <v>4.4386484542986198</v>
      </c>
      <c r="X90" s="78">
        <v>5.4386484542986198</v>
      </c>
      <c r="Y90" s="78">
        <v>6.4386484542986198</v>
      </c>
      <c r="Z90" s="78">
        <v>7.4386484542986198</v>
      </c>
      <c r="AA90" s="78">
        <v>8.4386484542986206</v>
      </c>
      <c r="AB90" s="78">
        <v>9.4386484542986206</v>
      </c>
    </row>
    <row r="91" spans="2:28" x14ac:dyDescent="0.25">
      <c r="M91" s="23"/>
      <c r="T91" s="23"/>
      <c r="U91" s="23"/>
      <c r="V91" s="23"/>
      <c r="W91" s="23"/>
      <c r="X91" s="23"/>
      <c r="Y91" s="23"/>
      <c r="Z91" s="23"/>
      <c r="AA91" s="23"/>
      <c r="AB91" s="23"/>
    </row>
    <row r="92" spans="2:28" x14ac:dyDescent="0.25">
      <c r="M92" s="23"/>
      <c r="T92" s="23"/>
      <c r="U92" s="23"/>
      <c r="V92" s="23"/>
      <c r="W92" s="23"/>
      <c r="X92" s="23"/>
      <c r="Y92" s="23"/>
      <c r="Z92" s="23"/>
      <c r="AA92" s="23"/>
      <c r="AB92" s="23"/>
    </row>
    <row r="93" spans="2:28" x14ac:dyDescent="0.25">
      <c r="B93" s="3" t="s">
        <v>97</v>
      </c>
      <c r="C93" s="48">
        <v>15213.426064040001</v>
      </c>
      <c r="E93" s="48">
        <v>15053.64140366</v>
      </c>
      <c r="G93" s="48">
        <v>14624.96305887</v>
      </c>
      <c r="I93" s="48">
        <v>14149.436868840001</v>
      </c>
      <c r="K93" s="48">
        <v>13924.201301200001</v>
      </c>
      <c r="M93" s="48">
        <v>13328.865780780001</v>
      </c>
      <c r="O93" s="48">
        <v>13335.81245207</v>
      </c>
      <c r="Q93" s="48">
        <v>13166.33857401</v>
      </c>
      <c r="S93" s="48">
        <v>13142.719681100001</v>
      </c>
      <c r="T93" s="48">
        <v>13142.719681100001</v>
      </c>
      <c r="U93" s="48">
        <v>12978.25474022</v>
      </c>
      <c r="V93" s="48">
        <v>12978.25474022</v>
      </c>
      <c r="W93" s="48">
        <v>12790.49643401</v>
      </c>
      <c r="X93" s="48">
        <v>12790.49643401</v>
      </c>
      <c r="Y93" s="48">
        <v>12540.487583059999</v>
      </c>
      <c r="Z93" s="48">
        <v>12540.487583059999</v>
      </c>
      <c r="AA93" s="48">
        <v>12454.769131110001</v>
      </c>
      <c r="AB93" s="48">
        <v>12454.769131110001</v>
      </c>
    </row>
    <row r="94" spans="2:28" x14ac:dyDescent="0.25">
      <c r="B94" s="3" t="s">
        <v>98</v>
      </c>
      <c r="C94" s="48">
        <v>1105.0333111700002</v>
      </c>
      <c r="E94" s="48">
        <v>1142.18580217</v>
      </c>
      <c r="G94" s="48">
        <v>1109.7180601700002</v>
      </c>
      <c r="I94" s="48">
        <v>1244.3606321700001</v>
      </c>
      <c r="K94" s="48">
        <v>1104.7322136099999</v>
      </c>
      <c r="M94" s="48">
        <v>969.53036516999998</v>
      </c>
      <c r="O94" s="48">
        <v>1012.40557817</v>
      </c>
      <c r="Q94" s="48">
        <v>1017.66617517</v>
      </c>
      <c r="S94" s="48">
        <v>1037.4960591699999</v>
      </c>
      <c r="T94" s="48">
        <v>1037.4960591699999</v>
      </c>
      <c r="U94" s="48">
        <v>695.83706099999995</v>
      </c>
      <c r="V94" s="48">
        <v>695.83706099999995</v>
      </c>
      <c r="W94" s="48">
        <v>699.027106</v>
      </c>
      <c r="X94" s="48">
        <v>699.027106</v>
      </c>
      <c r="Y94" s="48">
        <v>657.64078099999995</v>
      </c>
      <c r="Z94" s="48">
        <v>657.64078099999995</v>
      </c>
      <c r="AA94" s="48">
        <v>700.05033600000002</v>
      </c>
      <c r="AB94" s="48">
        <v>700.05033600000002</v>
      </c>
    </row>
    <row r="95" spans="2:28" x14ac:dyDescent="0.25">
      <c r="B95" s="57" t="s">
        <v>99</v>
      </c>
      <c r="C95" s="79">
        <f>SUM(C93:C94)</f>
        <v>16318.459375210001</v>
      </c>
      <c r="D95" s="80"/>
      <c r="E95" s="79">
        <f>SUM(E93:E94)</f>
        <v>16195.827205829999</v>
      </c>
      <c r="F95" s="80"/>
      <c r="G95" s="79">
        <f t="shared" ref="G95" si="73">SUM(G93:G94)</f>
        <v>15734.68111904</v>
      </c>
      <c r="H95" s="80"/>
      <c r="I95" s="79">
        <f t="shared" ref="I95" si="74">SUM(I93:I94)</f>
        <v>15393.797501010002</v>
      </c>
      <c r="J95" s="80"/>
      <c r="K95" s="79">
        <f t="shared" ref="K95" si="75">SUM(K93:K94)</f>
        <v>15028.93351481</v>
      </c>
      <c r="L95" s="80"/>
      <c r="M95" s="79">
        <f t="shared" ref="M95" si="76">SUM(M93:M94)</f>
        <v>14298.396145950001</v>
      </c>
      <c r="N95" s="80"/>
      <c r="O95" s="79">
        <f t="shared" ref="O95" si="77">SUM(O93:O94)</f>
        <v>14348.218030240001</v>
      </c>
      <c r="P95" s="80"/>
      <c r="Q95" s="79">
        <f t="shared" ref="Q95" si="78">SUM(Q93:Q94)</f>
        <v>14184.00474918</v>
      </c>
      <c r="R95" s="80"/>
      <c r="S95" s="79">
        <f t="shared" ref="S95:AB95" si="79">SUM(S93:S94)</f>
        <v>14180.215740270001</v>
      </c>
      <c r="T95" s="79">
        <f t="shared" si="79"/>
        <v>14180.215740270001</v>
      </c>
      <c r="U95" s="79">
        <f t="shared" si="79"/>
        <v>13674.09180122</v>
      </c>
      <c r="V95" s="79">
        <f t="shared" si="79"/>
        <v>13674.09180122</v>
      </c>
      <c r="W95" s="79">
        <f t="shared" si="79"/>
        <v>13489.523540009999</v>
      </c>
      <c r="X95" s="79">
        <f t="shared" si="79"/>
        <v>13489.523540009999</v>
      </c>
      <c r="Y95" s="79">
        <f t="shared" si="79"/>
        <v>13198.12836406</v>
      </c>
      <c r="Z95" s="79">
        <f t="shared" si="79"/>
        <v>13198.12836406</v>
      </c>
      <c r="AA95" s="79">
        <f t="shared" si="79"/>
        <v>13154.819467110001</v>
      </c>
      <c r="AB95" s="79">
        <f t="shared" si="79"/>
        <v>13154.819467110001</v>
      </c>
    </row>
    <row r="96" spans="2:28" x14ac:dyDescent="0.25">
      <c r="B96" s="3" t="s">
        <v>100</v>
      </c>
      <c r="C96" s="48">
        <v>26788.536437620005</v>
      </c>
      <c r="E96" s="48">
        <v>25782.692740160004</v>
      </c>
      <c r="G96" s="48">
        <v>25386.82085349</v>
      </c>
      <c r="I96" s="48">
        <v>25067.765844830003</v>
      </c>
      <c r="K96" s="48">
        <v>24659.2200744</v>
      </c>
      <c r="M96" s="48">
        <v>24316.9960498</v>
      </c>
      <c r="O96" s="48">
        <v>23544.666898520001</v>
      </c>
      <c r="Q96" s="48">
        <v>23216.161312869997</v>
      </c>
      <c r="S96" s="48">
        <v>22637.21286254</v>
      </c>
      <c r="T96" s="48">
        <v>22637.21286254</v>
      </c>
      <c r="U96" s="48">
        <v>22651.918251859999</v>
      </c>
      <c r="V96" s="48">
        <v>22651.918251859999</v>
      </c>
      <c r="W96" s="48">
        <v>22151.296111169999</v>
      </c>
      <c r="X96" s="48">
        <v>22151.296111169999</v>
      </c>
      <c r="Y96" s="48">
        <v>21915.72122829</v>
      </c>
      <c r="Z96" s="48">
        <v>21915.72122829</v>
      </c>
      <c r="AA96" s="48">
        <v>21579.30752626</v>
      </c>
      <c r="AB96" s="48">
        <v>21579.30752626</v>
      </c>
    </row>
    <row r="97" spans="2:28" x14ac:dyDescent="0.25">
      <c r="B97" s="57" t="s">
        <v>101</v>
      </c>
      <c r="C97" s="81">
        <f>SUM(C95:C96)</f>
        <v>43106.995812830006</v>
      </c>
      <c r="D97" s="80"/>
      <c r="E97" s="81">
        <f>SUM(E95:E96)</f>
        <v>41978.519945990003</v>
      </c>
      <c r="F97" s="80"/>
      <c r="G97" s="81">
        <f t="shared" ref="G97" si="80">SUM(G95:G96)</f>
        <v>41121.501972530001</v>
      </c>
      <c r="H97" s="80"/>
      <c r="I97" s="81">
        <f t="shared" ref="I97" si="81">SUM(I95:I96)</f>
        <v>40461.563345840004</v>
      </c>
      <c r="J97" s="80"/>
      <c r="K97" s="81">
        <f t="shared" ref="K97" si="82">SUM(K95:K96)</f>
        <v>39688.15358921</v>
      </c>
      <c r="L97" s="80"/>
      <c r="M97" s="81">
        <f t="shared" ref="M97" si="83">SUM(M95:M96)</f>
        <v>38615.392195749999</v>
      </c>
      <c r="N97" s="80"/>
      <c r="O97" s="81">
        <f t="shared" ref="O97" si="84">SUM(O95:O96)</f>
        <v>37892.884928760002</v>
      </c>
      <c r="P97" s="80"/>
      <c r="Q97" s="81">
        <f t="shared" ref="Q97" si="85">SUM(Q95:Q96)</f>
        <v>37400.166062049997</v>
      </c>
      <c r="R97" s="80"/>
      <c r="S97" s="81">
        <f t="shared" ref="S97:AB97" si="86">SUM(S95:S96)</f>
        <v>36817.428602810003</v>
      </c>
      <c r="T97" s="81">
        <f t="shared" si="86"/>
        <v>36817.428602810003</v>
      </c>
      <c r="U97" s="81">
        <f t="shared" si="86"/>
        <v>36326.010053079997</v>
      </c>
      <c r="V97" s="81">
        <f t="shared" si="86"/>
        <v>36326.010053079997</v>
      </c>
      <c r="W97" s="81">
        <f t="shared" si="86"/>
        <v>35640.819651179998</v>
      </c>
      <c r="X97" s="81">
        <f t="shared" si="86"/>
        <v>35640.819651179998</v>
      </c>
      <c r="Y97" s="81">
        <f t="shared" si="86"/>
        <v>35113.849592350001</v>
      </c>
      <c r="Z97" s="81">
        <f t="shared" si="86"/>
        <v>35113.849592350001</v>
      </c>
      <c r="AA97" s="81">
        <f t="shared" si="86"/>
        <v>34734.126993370002</v>
      </c>
      <c r="AB97" s="81">
        <f t="shared" si="86"/>
        <v>34734.126993370002</v>
      </c>
    </row>
    <row r="98" spans="2:28" x14ac:dyDescent="0.25">
      <c r="B98" s="3" t="s">
        <v>102</v>
      </c>
      <c r="C98" s="48">
        <v>22644.44485313</v>
      </c>
      <c r="D98" s="45"/>
      <c r="E98" s="48">
        <v>21676.180028870003</v>
      </c>
      <c r="F98" s="45"/>
      <c r="G98" s="48">
        <v>20983.06273537</v>
      </c>
      <c r="H98" s="45"/>
      <c r="I98" s="48">
        <v>21238.404551439999</v>
      </c>
      <c r="J98" s="45"/>
      <c r="K98" s="48">
        <v>21328.693221240002</v>
      </c>
      <c r="L98" s="45"/>
      <c r="M98" s="48">
        <v>19900.41820584</v>
      </c>
      <c r="N98" s="45"/>
      <c r="O98" s="48">
        <v>19101.85977911</v>
      </c>
      <c r="P98" s="45"/>
      <c r="Q98" s="48">
        <v>18805.085131689997</v>
      </c>
      <c r="R98" s="45"/>
      <c r="S98" s="48">
        <v>19715.617019689998</v>
      </c>
      <c r="T98" s="48">
        <v>19715.617019689998</v>
      </c>
      <c r="U98" s="48">
        <v>18748.061442800001</v>
      </c>
      <c r="V98" s="48">
        <v>18748.061442800001</v>
      </c>
      <c r="W98" s="48">
        <v>18738.19758819</v>
      </c>
      <c r="X98" s="48">
        <v>18738.19758819</v>
      </c>
      <c r="Y98" s="48">
        <v>18291.82447937</v>
      </c>
      <c r="Z98" s="48">
        <v>18291.82447937</v>
      </c>
      <c r="AA98" s="48">
        <v>18649.551957900003</v>
      </c>
      <c r="AB98" s="48">
        <v>18649.551957900003</v>
      </c>
    </row>
    <row r="99" spans="2:28" ht="15.75" thickBot="1" x14ac:dyDescent="0.3">
      <c r="B99" s="82" t="s">
        <v>103</v>
      </c>
      <c r="C99" s="77">
        <f>C98/C97</f>
        <v>0.52530788625242808</v>
      </c>
      <c r="D99" s="83"/>
      <c r="E99" s="77">
        <f t="shared" ref="E99" si="87">E98/E97</f>
        <v>0.51636360826343564</v>
      </c>
      <c r="F99" s="83"/>
      <c r="G99" s="77">
        <f t="shared" ref="G99" si="88">G98/G97</f>
        <v>0.51026985223903332</v>
      </c>
      <c r="H99" s="83"/>
      <c r="I99" s="77">
        <f t="shared" ref="I99" si="89">I98/I97</f>
        <v>0.52490321171990983</v>
      </c>
      <c r="J99" s="83"/>
      <c r="K99" s="77">
        <f t="shared" ref="K99" si="90">K98/K97</f>
        <v>0.53740704196021416</v>
      </c>
      <c r="L99" s="83"/>
      <c r="M99" s="77">
        <f t="shared" ref="M99" si="91">M98/M97</f>
        <v>0.51534937428475047</v>
      </c>
      <c r="N99" s="83"/>
      <c r="O99" s="77">
        <f t="shared" ref="O99" si="92">O98/O97</f>
        <v>0.50410149068940491</v>
      </c>
      <c r="P99" s="83"/>
      <c r="Q99" s="77">
        <f t="shared" ref="Q99" si="93">Q98/Q97</f>
        <v>0.50280753033264058</v>
      </c>
      <c r="R99" s="83"/>
      <c r="S99" s="77">
        <f t="shared" ref="S99:AB99" si="94">S98/S97</f>
        <v>0.53549684939662656</v>
      </c>
      <c r="T99" s="77">
        <f t="shared" si="94"/>
        <v>0.53549684939662656</v>
      </c>
      <c r="U99" s="77">
        <f t="shared" si="94"/>
        <v>0.51610571641105396</v>
      </c>
      <c r="V99" s="77">
        <f t="shared" si="94"/>
        <v>0.51610571641105396</v>
      </c>
      <c r="W99" s="77">
        <f t="shared" si="94"/>
        <v>0.5257510284999749</v>
      </c>
      <c r="X99" s="77">
        <f t="shared" si="94"/>
        <v>0.5257510284999749</v>
      </c>
      <c r="Y99" s="77">
        <f t="shared" si="94"/>
        <v>0.5209290548238581</v>
      </c>
      <c r="Z99" s="77">
        <f t="shared" si="94"/>
        <v>0.5209290548238581</v>
      </c>
      <c r="AA99" s="77">
        <f t="shared" si="94"/>
        <v>0.53692300835601259</v>
      </c>
      <c r="AB99" s="77">
        <f t="shared" si="94"/>
        <v>0.53692300835601259</v>
      </c>
    </row>
    <row r="100" spans="2:28" x14ac:dyDescent="0.25">
      <c r="T100" s="23"/>
      <c r="U100" s="23"/>
      <c r="V100" s="23"/>
      <c r="W100" s="23"/>
      <c r="X100" s="23"/>
      <c r="Y100" s="23"/>
      <c r="Z100" s="23"/>
      <c r="AA100" s="23"/>
      <c r="AB100" s="23"/>
    </row>
    <row r="101" spans="2:28" x14ac:dyDescent="0.25">
      <c r="T101" s="23"/>
      <c r="U101" s="23"/>
      <c r="V101" s="23"/>
      <c r="W101" s="23"/>
      <c r="X101" s="23"/>
      <c r="Y101" s="23"/>
      <c r="Z101" s="23"/>
      <c r="AA101" s="23"/>
      <c r="AB101" s="23"/>
    </row>
    <row r="102" spans="2:28" x14ac:dyDescent="0.25">
      <c r="B102" s="26" t="s">
        <v>104</v>
      </c>
      <c r="C102" s="48">
        <v>22644.44485313</v>
      </c>
      <c r="D102" s="48">
        <v>22644.44485313</v>
      </c>
      <c r="E102" s="48">
        <v>21676.180028870003</v>
      </c>
      <c r="F102" s="48">
        <v>21676.180028870003</v>
      </c>
      <c r="G102" s="48">
        <v>20983.06273537</v>
      </c>
      <c r="H102" s="48">
        <v>20983.06273537</v>
      </c>
      <c r="I102" s="48">
        <v>21238.404551439999</v>
      </c>
      <c r="J102" s="48">
        <v>21238.404551439999</v>
      </c>
      <c r="K102" s="48">
        <v>21328.693221240002</v>
      </c>
      <c r="L102" s="48">
        <v>21328.693221240002</v>
      </c>
      <c r="M102" s="48">
        <v>19900.41820584</v>
      </c>
      <c r="N102" s="48">
        <v>19900.41820584</v>
      </c>
      <c r="O102" s="48">
        <v>19101.85977911</v>
      </c>
      <c r="P102" s="48">
        <v>19101.85977911</v>
      </c>
      <c r="Q102" s="48">
        <v>18805.085131689997</v>
      </c>
      <c r="R102" s="48">
        <v>18805.085131689997</v>
      </c>
      <c r="S102" s="48">
        <v>19715.617019689998</v>
      </c>
      <c r="T102" s="48">
        <v>19715.617019689998</v>
      </c>
      <c r="U102" s="48">
        <v>18748.061442800001</v>
      </c>
      <c r="V102" s="48">
        <v>18748.061442800001</v>
      </c>
      <c r="W102" s="48">
        <v>18738.19758819</v>
      </c>
      <c r="X102" s="48">
        <v>18738.19758819</v>
      </c>
      <c r="Y102" s="48">
        <v>18291.82447937</v>
      </c>
      <c r="Z102" s="48">
        <v>18291.82447937</v>
      </c>
      <c r="AA102" s="48">
        <v>18649.551957900003</v>
      </c>
      <c r="AB102" s="48">
        <v>18649.551957900003</v>
      </c>
    </row>
    <row r="103" spans="2:28" x14ac:dyDescent="0.25">
      <c r="B103" s="75" t="s">
        <v>105</v>
      </c>
      <c r="C103" s="60">
        <v>20983.06273537</v>
      </c>
      <c r="D103" s="60">
        <v>21676.180028870003</v>
      </c>
      <c r="E103" s="60">
        <v>20983.06273537</v>
      </c>
      <c r="F103" s="60">
        <v>20983.06273537</v>
      </c>
      <c r="G103" s="60">
        <v>19101.85977911</v>
      </c>
      <c r="H103" s="60">
        <v>21238.404551439999</v>
      </c>
      <c r="I103" s="60">
        <v>19101.85977911</v>
      </c>
      <c r="J103" s="60">
        <v>21328.693221240002</v>
      </c>
      <c r="K103" s="60">
        <v>19101.85977911</v>
      </c>
      <c r="L103" s="60">
        <v>19900.41820584</v>
      </c>
      <c r="M103" s="60">
        <v>19101.85977911</v>
      </c>
      <c r="N103" s="60">
        <v>19101.85977911</v>
      </c>
      <c r="O103" s="60">
        <v>18738.19758819</v>
      </c>
      <c r="P103" s="60">
        <v>18805.085131689997</v>
      </c>
      <c r="Q103" s="60">
        <v>18738.19758819</v>
      </c>
      <c r="R103" s="60">
        <v>19715.617019689998</v>
      </c>
      <c r="S103" s="60">
        <v>18738.19758819</v>
      </c>
      <c r="T103" s="60">
        <v>18748.061442800001</v>
      </c>
      <c r="U103" s="60">
        <v>18738.19758819</v>
      </c>
      <c r="V103" s="60">
        <v>18738.19758819</v>
      </c>
      <c r="W103" s="60">
        <v>18072.249648019999</v>
      </c>
      <c r="X103" s="60">
        <v>18291.82447937</v>
      </c>
      <c r="Y103" s="60">
        <v>18072.249648019999</v>
      </c>
      <c r="Z103" s="60">
        <v>18649.551957900003</v>
      </c>
      <c r="AA103" s="60">
        <v>18072.249648019999</v>
      </c>
      <c r="AB103" s="60">
        <v>18235.137814729998</v>
      </c>
    </row>
    <row r="104" spans="2:28" x14ac:dyDescent="0.25">
      <c r="B104" s="26" t="s">
        <v>106</v>
      </c>
      <c r="C104" s="48">
        <f>C102-C103</f>
        <v>1661.3821177600003</v>
      </c>
      <c r="D104" s="48">
        <f t="shared" ref="D104:AB104" si="95">D102-D103</f>
        <v>968.26482425999711</v>
      </c>
      <c r="E104" s="48">
        <f t="shared" si="95"/>
        <v>693.11729350000314</v>
      </c>
      <c r="F104" s="48">
        <f t="shared" si="95"/>
        <v>693.11729350000314</v>
      </c>
      <c r="G104" s="48">
        <f t="shared" si="95"/>
        <v>1881.2029562600001</v>
      </c>
      <c r="H104" s="48">
        <f t="shared" si="95"/>
        <v>-255.34181606999846</v>
      </c>
      <c r="I104" s="48">
        <f t="shared" si="95"/>
        <v>2136.5447723299985</v>
      </c>
      <c r="J104" s="48">
        <f t="shared" si="95"/>
        <v>-90.288669800003845</v>
      </c>
      <c r="K104" s="48">
        <f t="shared" si="95"/>
        <v>2226.8334421300024</v>
      </c>
      <c r="L104" s="48">
        <f t="shared" si="95"/>
        <v>1428.2750154000023</v>
      </c>
      <c r="M104" s="48">
        <f t="shared" si="95"/>
        <v>798.55842673000006</v>
      </c>
      <c r="N104" s="48">
        <f t="shared" si="95"/>
        <v>798.55842673000006</v>
      </c>
      <c r="O104" s="48">
        <f t="shared" si="95"/>
        <v>363.66219092000028</v>
      </c>
      <c r="P104" s="48">
        <f t="shared" si="95"/>
        <v>296.77464742000302</v>
      </c>
      <c r="Q104" s="48">
        <f t="shared" si="95"/>
        <v>66.887543499997264</v>
      </c>
      <c r="R104" s="48">
        <f t="shared" si="95"/>
        <v>-910.53188800000135</v>
      </c>
      <c r="S104" s="48">
        <f t="shared" si="95"/>
        <v>977.41943149999861</v>
      </c>
      <c r="T104" s="48">
        <f t="shared" si="95"/>
        <v>967.55557688999761</v>
      </c>
      <c r="U104" s="48">
        <f t="shared" si="95"/>
        <v>9.8638546100009989</v>
      </c>
      <c r="V104" s="48">
        <f t="shared" si="95"/>
        <v>9.8638546100009989</v>
      </c>
      <c r="W104" s="48">
        <f t="shared" si="95"/>
        <v>665.94794017000095</v>
      </c>
      <c r="X104" s="48">
        <f t="shared" si="95"/>
        <v>446.3731088200002</v>
      </c>
      <c r="Y104" s="48">
        <f t="shared" si="95"/>
        <v>219.57483135000075</v>
      </c>
      <c r="Z104" s="48">
        <f t="shared" si="95"/>
        <v>-357.72747853000328</v>
      </c>
      <c r="AA104" s="48">
        <f t="shared" si="95"/>
        <v>577.30230988000403</v>
      </c>
      <c r="AB104" s="48">
        <f t="shared" si="95"/>
        <v>414.41414317000454</v>
      </c>
    </row>
    <row r="105" spans="2:28" ht="15.75" thickBot="1" x14ac:dyDescent="0.3">
      <c r="B105" s="51" t="s">
        <v>107</v>
      </c>
      <c r="C105" s="77">
        <f>C104/C103</f>
        <v>7.9177293549215738E-2</v>
      </c>
      <c r="D105" s="77">
        <f t="shared" ref="D105:AB105" si="96">D104/D103</f>
        <v>4.4669532314752305E-2</v>
      </c>
      <c r="E105" s="77">
        <f t="shared" si="96"/>
        <v>3.3032227098651966E-2</v>
      </c>
      <c r="F105" s="77">
        <f t="shared" si="96"/>
        <v>3.3032227098651966E-2</v>
      </c>
      <c r="G105" s="77">
        <f t="shared" si="96"/>
        <v>9.8482712050755594E-2</v>
      </c>
      <c r="H105" s="77">
        <f t="shared" si="96"/>
        <v>-1.2022645837240437E-2</v>
      </c>
      <c r="I105" s="77">
        <f t="shared" si="96"/>
        <v>0.11185009193013483</v>
      </c>
      <c r="J105" s="77">
        <f t="shared" si="96"/>
        <v>-4.2332021405835883E-3</v>
      </c>
      <c r="K105" s="77">
        <f t="shared" si="96"/>
        <v>0.1165767871757331</v>
      </c>
      <c r="L105" s="77">
        <f t="shared" si="96"/>
        <v>7.177110554294075E-2</v>
      </c>
      <c r="M105" s="77">
        <f t="shared" si="96"/>
        <v>4.1805271107858942E-2</v>
      </c>
      <c r="N105" s="77">
        <f t="shared" si="96"/>
        <v>4.1805271107858942E-2</v>
      </c>
      <c r="O105" s="77">
        <f t="shared" si="96"/>
        <v>1.9407533152986031E-2</v>
      </c>
      <c r="P105" s="77">
        <f t="shared" si="96"/>
        <v>1.578161679895209E-2</v>
      </c>
      <c r="Q105" s="77">
        <f t="shared" si="96"/>
        <v>3.569582569785369E-3</v>
      </c>
      <c r="R105" s="77">
        <f t="shared" si="96"/>
        <v>-4.6183281359678099E-2</v>
      </c>
      <c r="S105" s="77">
        <f t="shared" si="96"/>
        <v>5.2161870259924588E-2</v>
      </c>
      <c r="T105" s="77">
        <f t="shared" si="96"/>
        <v>5.160829986833531E-2</v>
      </c>
      <c r="U105" s="77">
        <f t="shared" si="96"/>
        <v>5.2640359690826538E-4</v>
      </c>
      <c r="V105" s="77">
        <f t="shared" si="96"/>
        <v>5.2640359690826538E-4</v>
      </c>
      <c r="W105" s="77">
        <f t="shared" si="96"/>
        <v>3.6849199913689908E-2</v>
      </c>
      <c r="X105" s="77">
        <f t="shared" si="96"/>
        <v>2.4402875138203491E-2</v>
      </c>
      <c r="Y105" s="77">
        <f t="shared" si="96"/>
        <v>1.2149833895973069E-2</v>
      </c>
      <c r="Z105" s="77">
        <f t="shared" si="96"/>
        <v>-1.9181558856617407E-2</v>
      </c>
      <c r="AA105" s="77">
        <f t="shared" si="96"/>
        <v>3.1944130981128485E-2</v>
      </c>
      <c r="AB105" s="77">
        <f t="shared" si="96"/>
        <v>2.2726131679424361E-2</v>
      </c>
    </row>
    <row r="106" spans="2:28" x14ac:dyDescent="0.25">
      <c r="T106" s="23"/>
      <c r="U106" s="23"/>
      <c r="V106" s="23"/>
      <c r="W106" s="23"/>
      <c r="X106" s="23"/>
      <c r="Y106" s="23"/>
      <c r="Z106" s="23"/>
      <c r="AA106" s="23"/>
      <c r="AB106" s="23"/>
    </row>
    <row r="107" spans="2:28" x14ac:dyDescent="0.25">
      <c r="B107" s="26" t="s">
        <v>108</v>
      </c>
      <c r="C107" s="48">
        <v>21328.693221240002</v>
      </c>
      <c r="D107" s="48"/>
      <c r="E107" s="48">
        <v>19900.41820584</v>
      </c>
      <c r="F107" s="48"/>
      <c r="G107" s="48">
        <v>19101.85977911</v>
      </c>
      <c r="H107" s="48"/>
      <c r="I107" s="48">
        <v>18805.085131689997</v>
      </c>
      <c r="J107" s="48"/>
      <c r="K107" s="48">
        <v>19715.617019689998</v>
      </c>
      <c r="L107" s="48"/>
      <c r="M107" s="48">
        <v>18748.061442800001</v>
      </c>
      <c r="N107" s="48"/>
      <c r="O107" s="48">
        <v>18738.19758819</v>
      </c>
      <c r="P107" s="48"/>
      <c r="Q107" s="48">
        <v>18291.82447937</v>
      </c>
      <c r="R107" s="48"/>
      <c r="S107" s="48">
        <v>18649.551957900003</v>
      </c>
      <c r="T107" s="48">
        <v>18649.551957900003</v>
      </c>
      <c r="U107" s="48">
        <v>18235.137814729998</v>
      </c>
      <c r="V107" s="48">
        <v>18235.137814729998</v>
      </c>
      <c r="W107" s="48">
        <v>18072.249648019999</v>
      </c>
      <c r="X107" s="48">
        <v>18072.249648019999</v>
      </c>
      <c r="Y107" s="48">
        <v>18270.488611389999</v>
      </c>
      <c r="Z107" s="48">
        <v>18270.488611389999</v>
      </c>
      <c r="AA107" s="48">
        <v>18831.12661521</v>
      </c>
      <c r="AB107" s="48">
        <v>18831.12661521</v>
      </c>
    </row>
    <row r="108" spans="2:28" x14ac:dyDescent="0.25">
      <c r="B108" s="26" t="s">
        <v>109</v>
      </c>
      <c r="C108" s="48">
        <f>C102-C107</f>
        <v>1315.751631889998</v>
      </c>
      <c r="D108" s="48"/>
      <c r="E108" s="48">
        <f t="shared" ref="E108" si="97">E102-E107</f>
        <v>1775.7618230300031</v>
      </c>
      <c r="F108" s="48"/>
      <c r="G108" s="48">
        <f t="shared" ref="G108" si="98">G102-G107</f>
        <v>1881.2029562600001</v>
      </c>
      <c r="H108" s="48"/>
      <c r="I108" s="48">
        <f t="shared" ref="I108" si="99">I102-I107</f>
        <v>2433.3194197500015</v>
      </c>
      <c r="J108" s="48"/>
      <c r="K108" s="48">
        <f t="shared" ref="K108" si="100">K102-K107</f>
        <v>1613.076201550004</v>
      </c>
      <c r="L108" s="48"/>
      <c r="M108" s="48">
        <f t="shared" ref="M108" si="101">M102-M107</f>
        <v>1152.3567630399994</v>
      </c>
      <c r="N108" s="48"/>
      <c r="O108" s="48">
        <f t="shared" ref="O108" si="102">O102-O107</f>
        <v>363.66219092000028</v>
      </c>
      <c r="P108" s="48"/>
      <c r="Q108" s="48">
        <f t="shared" ref="Q108" si="103">Q102-Q107</f>
        <v>513.26065231999746</v>
      </c>
      <c r="R108" s="48"/>
      <c r="S108" s="48">
        <f t="shared" ref="S108:AB108" si="104">S102-S107</f>
        <v>1066.0650617899955</v>
      </c>
      <c r="T108" s="48">
        <f t="shared" si="104"/>
        <v>1066.0650617899955</v>
      </c>
      <c r="U108" s="48">
        <f t="shared" si="104"/>
        <v>512.92362807000245</v>
      </c>
      <c r="V108" s="48">
        <f t="shared" si="104"/>
        <v>512.92362807000245</v>
      </c>
      <c r="W108" s="48">
        <f t="shared" si="104"/>
        <v>665.94794017000095</v>
      </c>
      <c r="X108" s="48">
        <f t="shared" si="104"/>
        <v>665.94794017000095</v>
      </c>
      <c r="Y108" s="48">
        <f t="shared" si="104"/>
        <v>21.33586798000033</v>
      </c>
      <c r="Z108" s="48">
        <f t="shared" si="104"/>
        <v>21.33586798000033</v>
      </c>
      <c r="AA108" s="48">
        <f t="shared" si="104"/>
        <v>-181.57465730999684</v>
      </c>
      <c r="AB108" s="48">
        <f t="shared" si="104"/>
        <v>-181.57465730999684</v>
      </c>
    </row>
    <row r="109" spans="2:28" ht="15.75" thickBot="1" x14ac:dyDescent="0.3">
      <c r="B109" s="51" t="s">
        <v>110</v>
      </c>
      <c r="C109" s="77">
        <f>C108/C107</f>
        <v>6.1689275486400526E-2</v>
      </c>
      <c r="D109" s="77"/>
      <c r="E109" s="77">
        <f t="shared" ref="E109" si="105">E108/E107</f>
        <v>8.9232387212289141E-2</v>
      </c>
      <c r="F109" s="77"/>
      <c r="G109" s="77">
        <f t="shared" ref="G109" si="106">G108/G107</f>
        <v>9.8482712050755594E-2</v>
      </c>
      <c r="H109" s="77"/>
      <c r="I109" s="77">
        <f t="shared" ref="I109" si="107">I108/I107</f>
        <v>0.12939688401885588</v>
      </c>
      <c r="J109" s="77"/>
      <c r="K109" s="77">
        <f t="shared" ref="K109" si="108">K108/K107</f>
        <v>8.1817180762794484E-2</v>
      </c>
      <c r="L109" s="77"/>
      <c r="M109" s="77">
        <f t="shared" ref="M109" si="109">M108/M107</f>
        <v>6.1465382250629974E-2</v>
      </c>
      <c r="N109" s="77"/>
      <c r="O109" s="77">
        <f t="shared" ref="O109" si="110">O108/O107</f>
        <v>1.9407533152986031E-2</v>
      </c>
      <c r="P109" s="77"/>
      <c r="Q109" s="77">
        <f t="shared" ref="Q109" si="111">Q108/Q107</f>
        <v>2.805956578573484E-2</v>
      </c>
      <c r="R109" s="77"/>
      <c r="S109" s="77">
        <f t="shared" ref="S109:AB109" si="112">S108/S107</f>
        <v>5.7163038779513807E-2</v>
      </c>
      <c r="T109" s="77">
        <f t="shared" si="112"/>
        <v>5.7163038779513807E-2</v>
      </c>
      <c r="U109" s="77">
        <f t="shared" si="112"/>
        <v>2.8128311026839208E-2</v>
      </c>
      <c r="V109" s="77">
        <f t="shared" si="112"/>
        <v>2.8128311026839208E-2</v>
      </c>
      <c r="W109" s="77">
        <f t="shared" si="112"/>
        <v>3.6849199913689908E-2</v>
      </c>
      <c r="X109" s="77">
        <f t="shared" si="112"/>
        <v>3.6849199913689908E-2</v>
      </c>
      <c r="Y109" s="77">
        <f t="shared" si="112"/>
        <v>1.1677776349505696E-3</v>
      </c>
      <c r="Z109" s="77">
        <f t="shared" si="112"/>
        <v>1.1677776349505696E-3</v>
      </c>
      <c r="AA109" s="77">
        <f t="shared" si="112"/>
        <v>-9.6422620388170524E-3</v>
      </c>
      <c r="AB109" s="77">
        <f t="shared" si="112"/>
        <v>-9.6422620388170524E-3</v>
      </c>
    </row>
    <row r="110" spans="2:28" x14ac:dyDescent="0.25">
      <c r="T110" s="23"/>
      <c r="U110" s="23"/>
      <c r="V110" s="23"/>
      <c r="W110" s="23"/>
      <c r="X110" s="23"/>
      <c r="Y110" s="23"/>
      <c r="Z110" s="23"/>
      <c r="AA110" s="23"/>
      <c r="AB110" s="23"/>
    </row>
    <row r="111" spans="2:28" x14ac:dyDescent="0.25">
      <c r="L111" s="21"/>
      <c r="T111" s="23"/>
      <c r="U111" s="23"/>
      <c r="V111" s="23"/>
      <c r="W111" s="23"/>
      <c r="X111" s="23"/>
      <c r="Y111" s="23"/>
      <c r="Z111" s="23"/>
      <c r="AA111" s="23"/>
      <c r="AB111" s="23"/>
    </row>
    <row r="112" spans="2:28" x14ac:dyDescent="0.25">
      <c r="B112" s="84" t="s">
        <v>111</v>
      </c>
      <c r="C112" s="48">
        <v>43106.995812830006</v>
      </c>
      <c r="D112" s="48">
        <v>43106.995812830006</v>
      </c>
      <c r="E112" s="48">
        <v>41978.519945990003</v>
      </c>
      <c r="F112" s="48">
        <v>41978.519945990003</v>
      </c>
      <c r="G112" s="48">
        <v>41121.501972530001</v>
      </c>
      <c r="H112" s="48">
        <v>41121.501972530001</v>
      </c>
      <c r="I112" s="48">
        <v>40461.563345840004</v>
      </c>
      <c r="J112" s="48">
        <v>40461.563345840004</v>
      </c>
      <c r="K112" s="48">
        <v>39688.15358921</v>
      </c>
      <c r="L112" s="48">
        <v>39688.15358921</v>
      </c>
      <c r="M112" s="48">
        <v>38615.392195750006</v>
      </c>
      <c r="N112" s="48">
        <v>38615.392195750006</v>
      </c>
      <c r="O112" s="48">
        <v>37892.884928760002</v>
      </c>
      <c r="P112" s="48">
        <v>37892.884928760002</v>
      </c>
      <c r="Q112" s="48">
        <v>37400.166062049997</v>
      </c>
      <c r="R112" s="48">
        <v>37400.166062049997</v>
      </c>
      <c r="S112" s="48">
        <v>36817.428602810003</v>
      </c>
      <c r="T112" s="48">
        <v>36817.428602810003</v>
      </c>
      <c r="U112" s="48">
        <v>36326.010053079997</v>
      </c>
      <c r="V112" s="48">
        <v>36326.010053079997</v>
      </c>
      <c r="W112" s="48">
        <v>35640.819651179998</v>
      </c>
      <c r="X112" s="48">
        <v>35640.819651179998</v>
      </c>
      <c r="Y112" s="48">
        <v>35113.849592350001</v>
      </c>
      <c r="Z112" s="48">
        <v>35113.849592350001</v>
      </c>
      <c r="AA112" s="48">
        <v>34734.126993370002</v>
      </c>
      <c r="AB112" s="48">
        <v>34734.126993370002</v>
      </c>
    </row>
    <row r="113" spans="2:28" x14ac:dyDescent="0.25">
      <c r="B113" s="85" t="s">
        <v>112</v>
      </c>
      <c r="C113" s="60">
        <v>41121.501972530001</v>
      </c>
      <c r="D113" s="60">
        <v>41978.519945990003</v>
      </c>
      <c r="E113" s="60">
        <v>41121.501972530001</v>
      </c>
      <c r="F113" s="60">
        <v>41121.501972530001</v>
      </c>
      <c r="G113" s="60">
        <v>37892.884928760002</v>
      </c>
      <c r="H113" s="60">
        <v>40461.563345840004</v>
      </c>
      <c r="I113" s="60">
        <v>37892.884928760002</v>
      </c>
      <c r="J113" s="60">
        <v>39688.15358921</v>
      </c>
      <c r="K113" s="60">
        <v>37892.884928760002</v>
      </c>
      <c r="L113" s="60">
        <v>38615.392195750006</v>
      </c>
      <c r="M113" s="60">
        <v>37892.884928760002</v>
      </c>
      <c r="N113" s="60">
        <v>37892.884928760002</v>
      </c>
      <c r="O113" s="60">
        <v>35640.819651179998</v>
      </c>
      <c r="P113" s="60">
        <v>37400.166062049997</v>
      </c>
      <c r="Q113" s="60">
        <v>35640.819651179998</v>
      </c>
      <c r="R113" s="60">
        <v>36817.428602810003</v>
      </c>
      <c r="S113" s="60">
        <v>35640.819651179998</v>
      </c>
      <c r="T113" s="60">
        <v>36326.010053079997</v>
      </c>
      <c r="U113" s="60">
        <v>35640.819651179998</v>
      </c>
      <c r="V113" s="60">
        <v>35640.819651179998</v>
      </c>
      <c r="W113" s="60">
        <v>34197.658080719993</v>
      </c>
      <c r="X113" s="60">
        <v>35113.849592350001</v>
      </c>
      <c r="Y113" s="60">
        <v>34197.658080719993</v>
      </c>
      <c r="Z113" s="60">
        <v>34734.126993370002</v>
      </c>
      <c r="AA113" s="60">
        <v>34197.658080719993</v>
      </c>
      <c r="AB113" s="60">
        <v>34491.08384603</v>
      </c>
    </row>
    <row r="114" spans="2:28" x14ac:dyDescent="0.25">
      <c r="B114" s="3" t="s">
        <v>113</v>
      </c>
      <c r="C114" s="86">
        <f t="shared" ref="C114:AB114" si="113">C112-C113</f>
        <v>1985.4938403000051</v>
      </c>
      <c r="D114" s="86">
        <f t="shared" si="113"/>
        <v>1128.4758668400027</v>
      </c>
      <c r="E114" s="86">
        <f t="shared" si="113"/>
        <v>857.01797346000239</v>
      </c>
      <c r="F114" s="86">
        <f t="shared" si="113"/>
        <v>857.01797346000239</v>
      </c>
      <c r="G114" s="86">
        <f t="shared" si="113"/>
        <v>3228.6170437699984</v>
      </c>
      <c r="H114" s="86">
        <f t="shared" si="113"/>
        <v>659.93862668999645</v>
      </c>
      <c r="I114" s="86">
        <f t="shared" si="113"/>
        <v>2568.678417080002</v>
      </c>
      <c r="J114" s="86">
        <f t="shared" si="113"/>
        <v>773.40975663000427</v>
      </c>
      <c r="K114" s="86">
        <f t="shared" si="113"/>
        <v>1795.2686604499977</v>
      </c>
      <c r="L114" s="86">
        <f t="shared" si="113"/>
        <v>1072.761393459994</v>
      </c>
      <c r="M114" s="86">
        <f t="shared" si="113"/>
        <v>722.5072669900037</v>
      </c>
      <c r="N114" s="86">
        <f t="shared" si="113"/>
        <v>722.5072669900037</v>
      </c>
      <c r="O114" s="86">
        <f t="shared" si="113"/>
        <v>2252.0652775800045</v>
      </c>
      <c r="P114" s="86">
        <f t="shared" si="113"/>
        <v>492.71886671000539</v>
      </c>
      <c r="Q114" s="86">
        <f t="shared" si="113"/>
        <v>1759.3464108699991</v>
      </c>
      <c r="R114" s="86">
        <f t="shared" si="113"/>
        <v>582.73745923999377</v>
      </c>
      <c r="S114" s="86">
        <f t="shared" si="113"/>
        <v>1176.6089516300053</v>
      </c>
      <c r="T114" s="86">
        <f t="shared" si="113"/>
        <v>491.41854973000591</v>
      </c>
      <c r="U114" s="86">
        <f t="shared" si="113"/>
        <v>685.19040189999942</v>
      </c>
      <c r="V114" s="86">
        <f t="shared" si="113"/>
        <v>685.19040189999942</v>
      </c>
      <c r="W114" s="86">
        <f t="shared" si="113"/>
        <v>1443.1615704600044</v>
      </c>
      <c r="X114" s="86">
        <f t="shared" si="113"/>
        <v>526.97005882999656</v>
      </c>
      <c r="Y114" s="86">
        <f t="shared" si="113"/>
        <v>916.19151163000788</v>
      </c>
      <c r="Z114" s="86">
        <f t="shared" si="113"/>
        <v>379.72259897999902</v>
      </c>
      <c r="AA114" s="86">
        <f t="shared" si="113"/>
        <v>536.46891265000886</v>
      </c>
      <c r="AB114" s="86">
        <f t="shared" si="113"/>
        <v>243.04314734000218</v>
      </c>
    </row>
    <row r="115" spans="2:28" ht="15.75" thickBot="1" x14ac:dyDescent="0.3">
      <c r="B115" s="87" t="s">
        <v>114</v>
      </c>
      <c r="C115" s="73">
        <f>C114/C113</f>
        <v>4.828359240443978E-2</v>
      </c>
      <c r="D115" s="73">
        <f t="shared" ref="D115:AB115" si="114">D114/D113</f>
        <v>2.6882221390651967E-2</v>
      </c>
      <c r="E115" s="73">
        <f t="shared" si="114"/>
        <v>2.0841115532027693E-2</v>
      </c>
      <c r="F115" s="73">
        <f t="shared" si="114"/>
        <v>2.0841115532027693E-2</v>
      </c>
      <c r="G115" s="73">
        <f t="shared" si="114"/>
        <v>8.5203780336068777E-2</v>
      </c>
      <c r="H115" s="73">
        <f t="shared" si="114"/>
        <v>1.6310260210394147E-2</v>
      </c>
      <c r="I115" s="73">
        <f t="shared" si="114"/>
        <v>6.7787882129038482E-2</v>
      </c>
      <c r="J115" s="73">
        <f t="shared" si="114"/>
        <v>1.9487169008544424E-2</v>
      </c>
      <c r="K115" s="73">
        <f t="shared" si="114"/>
        <v>4.7377460539760115E-2</v>
      </c>
      <c r="L115" s="73">
        <f t="shared" si="114"/>
        <v>2.7780668082352449E-2</v>
      </c>
      <c r="M115" s="73">
        <f t="shared" si="114"/>
        <v>1.9067095797755795E-2</v>
      </c>
      <c r="N115" s="73">
        <f t="shared" si="114"/>
        <v>1.9067095797755795E-2</v>
      </c>
      <c r="O115" s="73">
        <f t="shared" si="114"/>
        <v>6.3187808238451743E-2</v>
      </c>
      <c r="P115" s="73">
        <f t="shared" si="114"/>
        <v>1.3174242753161675E-2</v>
      </c>
      <c r="Q115" s="73">
        <f t="shared" si="114"/>
        <v>4.9363242150121271E-2</v>
      </c>
      <c r="R115" s="73">
        <f t="shared" si="114"/>
        <v>1.5827760964151574E-2</v>
      </c>
      <c r="S115" s="73">
        <f t="shared" si="114"/>
        <v>3.3012959947206211E-2</v>
      </c>
      <c r="T115" s="73">
        <f t="shared" si="114"/>
        <v>1.3528007865767236E-2</v>
      </c>
      <c r="U115" s="73">
        <f t="shared" si="114"/>
        <v>1.9224877783564499E-2</v>
      </c>
      <c r="V115" s="73">
        <f t="shared" si="114"/>
        <v>1.9224877783564499E-2</v>
      </c>
      <c r="W115" s="73">
        <f t="shared" si="114"/>
        <v>4.2200596516099802E-2</v>
      </c>
      <c r="X115" s="73">
        <f t="shared" si="114"/>
        <v>1.5007470412609037E-2</v>
      </c>
      <c r="Y115" s="73">
        <f t="shared" si="114"/>
        <v>2.6791060062283614E-2</v>
      </c>
      <c r="Z115" s="73">
        <f t="shared" si="114"/>
        <v>1.0932262643378942E-2</v>
      </c>
      <c r="AA115" s="73">
        <f t="shared" si="114"/>
        <v>1.5687299738003407E-2</v>
      </c>
      <c r="AB115" s="73">
        <f t="shared" si="114"/>
        <v>7.046550013474772E-3</v>
      </c>
    </row>
    <row r="116" spans="2:28" x14ac:dyDescent="0.25">
      <c r="T116" s="23"/>
      <c r="U116" s="23"/>
      <c r="V116" s="23"/>
      <c r="W116" s="23"/>
      <c r="X116" s="23"/>
      <c r="Y116" s="23"/>
      <c r="Z116" s="23"/>
      <c r="AA116" s="23"/>
      <c r="AB116" s="23"/>
    </row>
    <row r="117" spans="2:28" x14ac:dyDescent="0.25">
      <c r="B117" s="84" t="s">
        <v>115</v>
      </c>
      <c r="C117" s="48">
        <v>39688.15358921</v>
      </c>
      <c r="D117" s="48"/>
      <c r="E117" s="48">
        <v>38615.392195750006</v>
      </c>
      <c r="F117" s="48"/>
      <c r="G117" s="48">
        <v>37892.884928760002</v>
      </c>
      <c r="H117" s="48"/>
      <c r="I117" s="48">
        <v>37400.166062049997</v>
      </c>
      <c r="J117" s="48"/>
      <c r="K117" s="48">
        <v>36817.428602810003</v>
      </c>
      <c r="L117" s="48"/>
      <c r="M117" s="48">
        <v>36326.010053079997</v>
      </c>
      <c r="N117" s="48"/>
      <c r="O117" s="48">
        <v>35640.819651179998</v>
      </c>
      <c r="P117" s="48"/>
      <c r="Q117" s="48">
        <v>35113.849592350001</v>
      </c>
      <c r="R117" s="48"/>
      <c r="S117" s="48">
        <v>34734.126993370002</v>
      </c>
      <c r="T117" s="48">
        <v>34734.126993370002</v>
      </c>
      <c r="U117" s="48">
        <v>34491.08384603</v>
      </c>
      <c r="V117" s="48">
        <v>34491.08384603</v>
      </c>
      <c r="W117" s="48">
        <v>34197.658080719993</v>
      </c>
      <c r="X117" s="48">
        <v>34197.658080719993</v>
      </c>
      <c r="Y117" s="48">
        <v>34117.623944619998</v>
      </c>
      <c r="Z117" s="48">
        <v>34117.623944619998</v>
      </c>
      <c r="AA117" s="48">
        <v>34193.408416270002</v>
      </c>
      <c r="AB117" s="48">
        <v>34193.408416270002</v>
      </c>
    </row>
    <row r="118" spans="2:28" x14ac:dyDescent="0.25">
      <c r="B118" s="26" t="s">
        <v>116</v>
      </c>
      <c r="C118" s="88">
        <f>C112-C117</f>
        <v>3418.8422236200058</v>
      </c>
      <c r="E118" s="88">
        <f t="shared" ref="E118" si="115">E112-E117</f>
        <v>3363.1277502399971</v>
      </c>
      <c r="G118" s="88">
        <f t="shared" ref="G118" si="116">G112-G117</f>
        <v>3228.6170437699984</v>
      </c>
      <c r="I118" s="88">
        <f t="shared" ref="I118" si="117">I112-I117</f>
        <v>3061.3972837900074</v>
      </c>
      <c r="K118" s="88">
        <f t="shared" ref="K118" si="118">K112-K117</f>
        <v>2870.7249863999969</v>
      </c>
      <c r="M118" s="88">
        <f t="shared" ref="M118" si="119">M112-M117</f>
        <v>2289.3821426700088</v>
      </c>
      <c r="O118" s="88">
        <f t="shared" ref="O118" si="120">O112-O117</f>
        <v>2252.0652775800045</v>
      </c>
      <c r="Q118" s="88">
        <f t="shared" ref="Q118" si="121">Q112-Q117</f>
        <v>2286.3164696999957</v>
      </c>
      <c r="S118" s="88">
        <f t="shared" ref="S118:AB118" si="122">S112-S117</f>
        <v>2083.3016094400009</v>
      </c>
      <c r="T118" s="88">
        <f t="shared" si="122"/>
        <v>2083.3016094400009</v>
      </c>
      <c r="U118" s="88">
        <f t="shared" si="122"/>
        <v>1834.9262070499972</v>
      </c>
      <c r="V118" s="88">
        <f t="shared" si="122"/>
        <v>1834.9262070499972</v>
      </c>
      <c r="W118" s="88">
        <f t="shared" si="122"/>
        <v>1443.1615704600044</v>
      </c>
      <c r="X118" s="88">
        <f t="shared" si="122"/>
        <v>1443.1615704600044</v>
      </c>
      <c r="Y118" s="88">
        <f t="shared" si="122"/>
        <v>996.2256477300034</v>
      </c>
      <c r="Z118" s="88">
        <f t="shared" si="122"/>
        <v>996.2256477300034</v>
      </c>
      <c r="AA118" s="88">
        <f t="shared" si="122"/>
        <v>540.7185771000004</v>
      </c>
      <c r="AB118" s="88">
        <f t="shared" si="122"/>
        <v>540.7185771000004</v>
      </c>
    </row>
    <row r="119" spans="2:28" ht="15.75" thickBot="1" x14ac:dyDescent="0.3">
      <c r="B119" s="87" t="s">
        <v>117</v>
      </c>
      <c r="C119" s="73">
        <f>C118/C117</f>
        <v>8.6142637397711663E-2</v>
      </c>
      <c r="D119" s="73"/>
      <c r="E119" s="73">
        <f t="shared" ref="E119" si="123">E118/E117</f>
        <v>8.709293261069459E-2</v>
      </c>
      <c r="F119" s="73"/>
      <c r="G119" s="73">
        <f t="shared" ref="G119" si="124">G118/G117</f>
        <v>8.5203780336068777E-2</v>
      </c>
      <c r="H119" s="73"/>
      <c r="I119" s="73">
        <f t="shared" ref="I119" si="125">I118/I117</f>
        <v>8.1855178897090819E-2</v>
      </c>
      <c r="J119" s="73"/>
      <c r="K119" s="73">
        <f t="shared" ref="K119" si="126">K118/K117</f>
        <v>7.7971903398514245E-2</v>
      </c>
      <c r="L119" s="73"/>
      <c r="M119" s="73">
        <f t="shared" ref="M119" si="127">M118/M117</f>
        <v>6.3023220533296564E-2</v>
      </c>
      <c r="N119" s="73"/>
      <c r="O119" s="73">
        <f t="shared" ref="O119" si="128">O118/O117</f>
        <v>6.3187808238451743E-2</v>
      </c>
      <c r="P119" s="73"/>
      <c r="Q119" s="73">
        <f t="shared" ref="Q119" si="129">Q118/Q117</f>
        <v>6.5111529958768719E-2</v>
      </c>
      <c r="R119" s="73"/>
      <c r="S119" s="73">
        <f t="shared" ref="S119:AB119" si="130">S118/S117</f>
        <v>5.9978522271127134E-2</v>
      </c>
      <c r="T119" s="73">
        <f t="shared" si="130"/>
        <v>5.9978522271127134E-2</v>
      </c>
      <c r="U119" s="73">
        <f t="shared" si="130"/>
        <v>5.3200015842969843E-2</v>
      </c>
      <c r="V119" s="73">
        <f t="shared" si="130"/>
        <v>5.3200015842969843E-2</v>
      </c>
      <c r="W119" s="73">
        <f t="shared" si="130"/>
        <v>4.2200596516099802E-2</v>
      </c>
      <c r="X119" s="73">
        <f t="shared" si="130"/>
        <v>4.2200596516099802E-2</v>
      </c>
      <c r="Y119" s="73">
        <f t="shared" si="130"/>
        <v>2.9199737043443731E-2</v>
      </c>
      <c r="Z119" s="73">
        <f t="shared" si="130"/>
        <v>2.9199737043443731E-2</v>
      </c>
      <c r="AA119" s="73">
        <f t="shared" si="130"/>
        <v>1.5813532553330196E-2</v>
      </c>
      <c r="AB119" s="73">
        <f t="shared" si="130"/>
        <v>1.5813532553330196E-2</v>
      </c>
    </row>
    <row r="120" spans="2:28" x14ac:dyDescent="0.25">
      <c r="T120" s="23"/>
      <c r="U120" s="23"/>
      <c r="V120" s="23"/>
      <c r="W120" s="23"/>
      <c r="X120" s="23"/>
      <c r="Y120" s="23"/>
      <c r="Z120" s="23"/>
      <c r="AA120" s="23"/>
      <c r="AB120" s="23"/>
    </row>
    <row r="121" spans="2:28" x14ac:dyDescent="0.25">
      <c r="B121" s="3" t="s">
        <v>118</v>
      </c>
      <c r="C121" s="29">
        <v>24.050680730000003</v>
      </c>
      <c r="D121" s="29">
        <v>9.2739117800000042</v>
      </c>
      <c r="E121" s="29">
        <v>14.776768949999999</v>
      </c>
      <c r="F121" s="29">
        <v>14.776768949999999</v>
      </c>
      <c r="G121" s="29">
        <v>8.9582000100000005</v>
      </c>
      <c r="H121" s="29">
        <v>-11.00587247</v>
      </c>
      <c r="I121" s="29">
        <v>19.964072479999999</v>
      </c>
      <c r="J121" s="29">
        <v>13.332711010000002</v>
      </c>
      <c r="K121" s="29">
        <v>6.6313614699999999</v>
      </c>
      <c r="L121" s="29">
        <v>-6.7917312299999999</v>
      </c>
      <c r="M121" s="29">
        <v>13.4230927</v>
      </c>
      <c r="N121" s="29">
        <v>13.4230927</v>
      </c>
      <c r="O121" s="29">
        <v>41.541219720000001</v>
      </c>
      <c r="P121" s="29">
        <v>18.980717590000001</v>
      </c>
      <c r="Q121" s="29">
        <v>22.56050213</v>
      </c>
      <c r="R121" s="29">
        <v>19.322265139999999</v>
      </c>
      <c r="S121" s="29">
        <v>3.2382369900000003</v>
      </c>
      <c r="T121" s="29">
        <v>1.0989888800000003</v>
      </c>
      <c r="U121" s="29">
        <v>2.13924811</v>
      </c>
      <c r="V121" s="29">
        <v>2.13924811</v>
      </c>
      <c r="W121" s="29">
        <v>16.192538899999999</v>
      </c>
      <c r="X121" s="29">
        <v>10.51102938</v>
      </c>
      <c r="Y121" s="29">
        <v>5.6815095199999996</v>
      </c>
      <c r="Z121" s="29">
        <v>10.392248890000001</v>
      </c>
      <c r="AA121" s="29">
        <v>-4.7107393699999998</v>
      </c>
      <c r="AB121" s="29">
        <v>1.2897199100000001</v>
      </c>
    </row>
    <row r="122" spans="2:28" x14ac:dyDescent="0.25">
      <c r="B122" s="3" t="s">
        <v>119</v>
      </c>
      <c r="C122" s="48">
        <f>C121*C15</f>
        <v>48.499991527348072</v>
      </c>
      <c r="D122" s="48">
        <f t="shared" ref="D122:AB122" si="131">D121*D15</f>
        <v>37.197558238461554</v>
      </c>
      <c r="E122" s="48">
        <f t="shared" si="131"/>
        <v>59.928007408333329</v>
      </c>
      <c r="F122" s="48">
        <f t="shared" si="131"/>
        <v>59.928007408333329</v>
      </c>
      <c r="G122" s="48">
        <f t="shared" si="131"/>
        <v>8.9582000100000005</v>
      </c>
      <c r="H122" s="48">
        <f t="shared" si="131"/>
        <v>-43.664602734239132</v>
      </c>
      <c r="I122" s="48">
        <f t="shared" si="131"/>
        <v>26.691891777289374</v>
      </c>
      <c r="J122" s="48">
        <f t="shared" si="131"/>
        <v>52.896081724456529</v>
      </c>
      <c r="K122" s="48">
        <f t="shared" si="131"/>
        <v>13.372635008563536</v>
      </c>
      <c r="L122" s="48">
        <f t="shared" si="131"/>
        <v>-27.241559329120879</v>
      </c>
      <c r="M122" s="48">
        <f t="shared" si="131"/>
        <v>54.438098172222219</v>
      </c>
      <c r="N122" s="48">
        <f t="shared" si="131"/>
        <v>54.438098172222219</v>
      </c>
      <c r="O122" s="48">
        <f t="shared" si="131"/>
        <v>41.541219720000001</v>
      </c>
      <c r="P122" s="48">
        <f t="shared" si="131"/>
        <v>75.510246064565223</v>
      </c>
      <c r="Q122" s="48">
        <f t="shared" si="131"/>
        <v>30.135561239343065</v>
      </c>
      <c r="R122" s="48">
        <f t="shared" si="131"/>
        <v>76.869011317826079</v>
      </c>
      <c r="S122" s="48">
        <f t="shared" si="131"/>
        <v>6.5120590018681321</v>
      </c>
      <c r="T122" s="48">
        <f t="shared" si="131"/>
        <v>4.4201091217582427</v>
      </c>
      <c r="U122" s="48">
        <f t="shared" si="131"/>
        <v>8.6040088819780216</v>
      </c>
      <c r="V122" s="48">
        <f t="shared" si="131"/>
        <v>8.6040088819780216</v>
      </c>
      <c r="W122" s="48">
        <f t="shared" si="131"/>
        <v>16.192538899999999</v>
      </c>
      <c r="X122" s="48">
        <f t="shared" si="131"/>
        <v>41.701366561956526</v>
      </c>
      <c r="Y122" s="48">
        <f t="shared" si="131"/>
        <v>7.5961574168498158</v>
      </c>
      <c r="Z122" s="48">
        <f t="shared" si="131"/>
        <v>41.23011787880435</v>
      </c>
      <c r="AA122" s="48">
        <f t="shared" si="131"/>
        <v>-9.4995572930939218</v>
      </c>
      <c r="AB122" s="48">
        <f t="shared" si="131"/>
        <v>5.1730523862637368</v>
      </c>
    </row>
    <row r="123" spans="2:28" x14ac:dyDescent="0.25">
      <c r="B123" s="85" t="s">
        <v>120</v>
      </c>
      <c r="C123" s="33">
        <f>IF(C2="YTD",AVERAGEIFS(123:123,$2:$2,"QTD",$6:$6,"&lt;="&amp;C$6,$6:$6,"&gt;="&amp;C$8),AVERAGE(C112,E112))</f>
        <v>42046.384419335009</v>
      </c>
      <c r="D123" s="33">
        <f>IF(D2="YTD",AVERAGEIFS(123:123,$2:$2,"QTD",$6:$6,"&lt;="&amp;D$6,$6:$6,"&gt;="&amp;D$8),AVERAGE(D112,F112))</f>
        <v>42542.757879410005</v>
      </c>
      <c r="E123" s="33">
        <f>IF(E2="YTD",AVERAGEIFS(123:123,$2:$2,"QTD",$6:$6,"&lt;="&amp;E$6,$6:$6,"&gt;="&amp;E$8),AVERAGE(E112,G112))</f>
        <v>41550.010959260006</v>
      </c>
      <c r="F123" s="33">
        <f>IF(F2="YTD",AVERAGEIFS(123:123,$2:$2,"QTD",$6:$6,"&lt;="&amp;F$6,$6:$6,"&gt;="&amp;F$8),AVERAGE(F112,H112))</f>
        <v>41550.010959260006</v>
      </c>
      <c r="G123" s="33">
        <f>IF(G2="YTD",AVERAGEIFS(123:123,$2:$2,"QTD",$6:$6,"&lt;="&amp;G$6,$6:$6,"&gt;="&amp;G$8),AVERAGE(G112,I112))</f>
        <v>39568.075645361256</v>
      </c>
      <c r="H123" s="33">
        <f>IF(H2="YTD",AVERAGEIFS(123:123,$2:$2,"QTD",$6:$6,"&lt;="&amp;H$6,$6:$6,"&gt;="&amp;H$8),AVERAGE(H112,J112))</f>
        <v>40791.532659185003</v>
      </c>
      <c r="I123" s="33">
        <f>IF(I2="YTD",AVERAGEIFS(123:123,$2:$2,"QTD",$6:$6,"&lt;="&amp;I$6,$6:$6,"&gt;="&amp;I$8),AVERAGE(I112,K112))</f>
        <v>39160.256640753338</v>
      </c>
      <c r="J123" s="33">
        <f>IF(J2="YTD",AVERAGEIFS(123:123,$2:$2,"QTD",$6:$6,"&lt;="&amp;J$6,$6:$6,"&gt;="&amp;J$8),AVERAGE(J112,L112))</f>
        <v>40074.858467525002</v>
      </c>
      <c r="K123" s="33">
        <f>IF(K2="YTD",AVERAGEIFS(123:123,$2:$2,"QTD",$6:$6,"&lt;="&amp;K$6,$6:$6,"&gt;="&amp;K$8),AVERAGE(K112,M112))</f>
        <v>38702.955727367502</v>
      </c>
      <c r="L123" s="33">
        <f>IF(L2="YTD",AVERAGEIFS(123:123,$2:$2,"QTD",$6:$6,"&lt;="&amp;L$6,$6:$6,"&gt;="&amp;L$8),AVERAGE(L112,N112))</f>
        <v>39151.772892480003</v>
      </c>
      <c r="M123" s="33">
        <f>IF(M2="YTD",AVERAGEIFS(123:123,$2:$2,"QTD",$6:$6,"&lt;="&amp;M$6,$6:$6,"&gt;="&amp;M$8),AVERAGE(M112,O112))</f>
        <v>38254.138562255001</v>
      </c>
      <c r="N123" s="33">
        <f>IF(N2="YTD",AVERAGEIFS(123:123,$2:$2,"QTD",$6:$6,"&lt;="&amp;N$6,$6:$6,"&gt;="&amp;N$8),AVERAGE(N112,P112))</f>
        <v>38254.138562255001</v>
      </c>
      <c r="O123" s="33">
        <f>IF(O2="YTD",AVERAGEIFS(123:123,$2:$2,"QTD",$6:$6,"&lt;="&amp;O$6,$6:$6,"&gt;="&amp;O$8),AVERAGE(O112,Q112))</f>
        <v>36827.614251977502</v>
      </c>
      <c r="P123" s="33">
        <f>IF(P2="YTD",AVERAGEIFS(123:123,$2:$2,"QTD",$6:$6,"&lt;="&amp;P$6,$6:$6,"&gt;="&amp;P$8),AVERAGE(P112,R112))</f>
        <v>37646.525495405003</v>
      </c>
      <c r="Q123" s="33">
        <f>IF(Q2="YTD",AVERAGEIFS(123:123,$2:$2,"QTD",$6:$6,"&lt;="&amp;Q$6,$6:$6,"&gt;="&amp;Q$8),AVERAGE(Q112,S112))</f>
        <v>36554.643837501666</v>
      </c>
      <c r="R123" s="33">
        <f>IF(R2="YTD",AVERAGEIFS(123:123,$2:$2,"QTD",$6:$6,"&lt;="&amp;R$6,$6:$6,"&gt;="&amp;R$8),AVERAGE(R112,T112))</f>
        <v>37108.797332429996</v>
      </c>
      <c r="S123" s="33">
        <f>IF(S2="YTD",AVERAGEIFS(123:123,$2:$2,"QTD",$6:$6,"&lt;="&amp;S$6,$6:$6,"&gt;="&amp;S$8),AVERAGE(S112,U112))</f>
        <v>36277.567090037497</v>
      </c>
      <c r="T123" s="33">
        <f>IF(T2="YTD",AVERAGEIFS(123:123,$2:$2,"QTD",$6:$6,"&lt;="&amp;T$6,$6:$6,"&gt;="&amp;T$8),AVERAGE(T112,V112))</f>
        <v>36571.719327945</v>
      </c>
      <c r="U123" s="33">
        <f>IF(U2="YTD",AVERAGEIFS(123:123,$2:$2,"QTD",$6:$6,"&lt;="&amp;U$6,$6:$6,"&gt;="&amp;U$8),AVERAGE(U112,W112))</f>
        <v>35983.414852129994</v>
      </c>
      <c r="V123" s="33">
        <f>IF(V2="YTD",AVERAGEIFS(123:123,$2:$2,"QTD",$6:$6,"&lt;="&amp;V$6,$6:$6,"&gt;="&amp;V$8),AVERAGE(V112,X112))</f>
        <v>35983.414852129994</v>
      </c>
      <c r="W123" s="33">
        <f>IF(W2="YTD",AVERAGEIFS(123:123,$2:$2,"QTD",$6:$6,"&lt;="&amp;W$6,$6:$6,"&gt;="&amp;W$8),AVERAGE(W112,Y112))</f>
        <v>35011.816635998337</v>
      </c>
      <c r="X123" s="33">
        <f>IF(X2="YTD",AVERAGEIFS(123:123,$2:$2,"QTD",$6:$6,"&lt;="&amp;X$6,$6:$6,"&gt;="&amp;X$8),AVERAGE(X112,Z112))</f>
        <v>35377.334621764996</v>
      </c>
      <c r="Y123" s="33">
        <f>IF(Y2="YTD",AVERAGEIFS(123:123,$2:$2,"QTD",$6:$6,"&lt;="&amp;Y$6,$6:$6,"&gt;="&amp;Y$8),AVERAGE(Y112,AA112))</f>
        <v>34829.057643114997</v>
      </c>
      <c r="Z123" s="33">
        <f>IF(Z2="YTD",AVERAGEIFS(123:123,$2:$2,"QTD",$6:$6,"&lt;="&amp;Z$6,$6:$6,"&gt;="&amp;Z$8),AVERAGE(Z112,AB112))</f>
        <v>34923.988292859998</v>
      </c>
      <c r="AA123" s="33">
        <f>IF(AA2="YTD",AVERAGEIFS(123:123,$2:$2,"QTD",$6:$6,"&lt;="&amp;AA$6,$6:$6,"&gt;="&amp;AA$8),AVERAGE(AA112,AC112))</f>
        <v>34734.126993370002</v>
      </c>
      <c r="AB123" s="33">
        <f>IF(AB2="YTD",AVERAGEIFS(123:123,$2:$2,"QTD",$6:$6,"&lt;="&amp;AB$6,$6:$6,"&gt;="&amp;AB$8),AVERAGE(AB112,AD112))</f>
        <v>34734.126993370002</v>
      </c>
    </row>
    <row r="124" spans="2:28" s="63" customFormat="1" ht="15.75" thickBot="1" x14ac:dyDescent="0.3">
      <c r="B124" s="64" t="s">
        <v>121</v>
      </c>
      <c r="C124" s="70">
        <f t="shared" ref="C124:D124" si="132">C122/C123</f>
        <v>1.1534878015586371E-3</v>
      </c>
      <c r="D124" s="70">
        <f t="shared" si="132"/>
        <v>8.7435700205191818E-4</v>
      </c>
      <c r="E124" s="70">
        <v>4.1720773860472437E-4</v>
      </c>
      <c r="F124" s="70">
        <v>5.0584206110407042E-4</v>
      </c>
      <c r="G124" s="70">
        <v>3.2862170623734521E-4</v>
      </c>
      <c r="H124" s="70">
        <v>3.2862170623734521E-4</v>
      </c>
      <c r="I124" s="70">
        <v>7.2464340989429556E-4</v>
      </c>
      <c r="J124" s="70">
        <v>4.8159742530704984E-4</v>
      </c>
      <c r="K124" s="70">
        <v>8.0754047810623541E-4</v>
      </c>
      <c r="L124" s="70">
        <v>1.2338231002375069E-3</v>
      </c>
      <c r="M124" s="70">
        <v>5.9030000952108388E-4</v>
      </c>
      <c r="N124" s="70">
        <v>7.8176633020513367E-4</v>
      </c>
      <c r="O124" s="71">
        <v>3.9728558721097347E-4</v>
      </c>
      <c r="P124" s="70">
        <v>3.9728558721097347E-4</v>
      </c>
      <c r="Q124" s="71">
        <v>6.0616780743455852E-5</v>
      </c>
      <c r="R124" s="70">
        <v>3.4230108594529774E-4</v>
      </c>
      <c r="S124" s="71">
        <v>-3.8660067234572042E-5</v>
      </c>
      <c r="T124" s="71">
        <v>0.99996133993276504</v>
      </c>
      <c r="U124" s="71">
        <v>1.99996133993277</v>
      </c>
      <c r="V124" s="71">
        <v>2.9999613399327698</v>
      </c>
      <c r="W124" s="71">
        <v>3.9999613399327698</v>
      </c>
      <c r="X124" s="71">
        <v>4.9999613399327698</v>
      </c>
      <c r="Y124" s="71">
        <v>5.9999613399327698</v>
      </c>
      <c r="Z124" s="71">
        <v>6.9999613399327698</v>
      </c>
      <c r="AA124" s="71">
        <v>7.9999613399327698</v>
      </c>
      <c r="AB124" s="71">
        <v>8.9999613399327707</v>
      </c>
    </row>
    <row r="125" spans="2:28" x14ac:dyDescent="0.25">
      <c r="L125" s="21"/>
      <c r="T125" s="23"/>
      <c r="U125" s="23"/>
      <c r="V125" s="23"/>
      <c r="W125" s="23"/>
      <c r="X125" s="23"/>
      <c r="Y125" s="23"/>
      <c r="Z125" s="23"/>
      <c r="AA125" s="23"/>
      <c r="AB125" s="23"/>
    </row>
    <row r="126" spans="2:28" x14ac:dyDescent="0.25">
      <c r="T126" s="23"/>
      <c r="U126" s="23"/>
      <c r="V126" s="23"/>
      <c r="W126" s="23"/>
      <c r="X126" s="23"/>
      <c r="Y126" s="23"/>
      <c r="Z126" s="23"/>
      <c r="AA126" s="23"/>
      <c r="AB126" s="23"/>
    </row>
    <row r="127" spans="2:28" s="26" customFormat="1" x14ac:dyDescent="0.25">
      <c r="B127" s="26" t="s">
        <v>122</v>
      </c>
      <c r="C127" s="89">
        <v>2117.4272837699996</v>
      </c>
      <c r="D127" s="21"/>
      <c r="E127" s="89">
        <v>2160.9827754099997</v>
      </c>
      <c r="F127" s="21"/>
      <c r="G127" s="89">
        <v>2274.77605584</v>
      </c>
      <c r="H127" s="21"/>
      <c r="I127" s="89">
        <v>2462.5393685200006</v>
      </c>
      <c r="J127" s="21"/>
      <c r="K127" s="89">
        <v>2198.6741741199994</v>
      </c>
      <c r="L127" s="21"/>
      <c r="M127" s="89">
        <v>1772.0429677300003</v>
      </c>
      <c r="N127" s="21"/>
      <c r="O127" s="89">
        <v>1856.5500852399996</v>
      </c>
      <c r="P127" s="21"/>
      <c r="Q127" s="89">
        <v>2295.6695023399998</v>
      </c>
      <c r="R127" s="21"/>
      <c r="S127" s="89">
        <v>1945.9670390399999</v>
      </c>
      <c r="T127" s="89">
        <v>1945.9670390399999</v>
      </c>
      <c r="U127" s="89">
        <v>1993.4741498200001</v>
      </c>
      <c r="V127" s="89">
        <v>1993.4741498200001</v>
      </c>
      <c r="W127" s="89">
        <v>2024.7322060500003</v>
      </c>
      <c r="X127" s="89">
        <v>2024.7322060500003</v>
      </c>
      <c r="Y127" s="89">
        <v>1979.9226948300004</v>
      </c>
      <c r="Z127" s="89">
        <v>1979.9226948300004</v>
      </c>
      <c r="AA127" s="89">
        <v>1797.5021738699993</v>
      </c>
      <c r="AB127" s="89">
        <v>1797.5021738699993</v>
      </c>
    </row>
    <row r="128" spans="2:28" x14ac:dyDescent="0.25">
      <c r="B128" s="85" t="s">
        <v>101</v>
      </c>
      <c r="C128" s="31">
        <f>C112</f>
        <v>43106.995812830006</v>
      </c>
      <c r="E128" s="31">
        <f t="shared" ref="E128" si="133">E112</f>
        <v>41978.519945990003</v>
      </c>
      <c r="G128" s="31">
        <f t="shared" ref="G128" si="134">G112</f>
        <v>41121.501972530001</v>
      </c>
      <c r="I128" s="31">
        <f t="shared" ref="I128" si="135">I112</f>
        <v>40461.563345840004</v>
      </c>
      <c r="K128" s="31">
        <f t="shared" ref="K128" si="136">K112</f>
        <v>39688.15358921</v>
      </c>
      <c r="M128" s="31">
        <f t="shared" ref="M128" si="137">M112</f>
        <v>38615.392195750006</v>
      </c>
      <c r="O128" s="31">
        <f t="shared" ref="O128" si="138">O112</f>
        <v>37892.884928760002</v>
      </c>
      <c r="Q128" s="31">
        <f t="shared" ref="Q128" si="139">Q112</f>
        <v>37400.166062049997</v>
      </c>
      <c r="S128" s="31">
        <f t="shared" ref="S128:AB128" si="140">S112</f>
        <v>36817.428602810003</v>
      </c>
      <c r="T128" s="31">
        <f t="shared" si="140"/>
        <v>36817.428602810003</v>
      </c>
      <c r="U128" s="31">
        <f t="shared" si="140"/>
        <v>36326.010053079997</v>
      </c>
      <c r="V128" s="31">
        <f t="shared" si="140"/>
        <v>36326.010053079997</v>
      </c>
      <c r="W128" s="31">
        <f t="shared" si="140"/>
        <v>35640.819651179998</v>
      </c>
      <c r="X128" s="31">
        <f t="shared" si="140"/>
        <v>35640.819651179998</v>
      </c>
      <c r="Y128" s="31">
        <f t="shared" si="140"/>
        <v>35113.849592350001</v>
      </c>
      <c r="Z128" s="31">
        <f t="shared" si="140"/>
        <v>35113.849592350001</v>
      </c>
      <c r="AA128" s="31">
        <f t="shared" si="140"/>
        <v>34734.126993370002</v>
      </c>
      <c r="AB128" s="31">
        <f t="shared" si="140"/>
        <v>34734.126993370002</v>
      </c>
    </row>
    <row r="129" spans="2:28" ht="15.75" thickBot="1" x14ac:dyDescent="0.3">
      <c r="B129" s="87" t="s">
        <v>123</v>
      </c>
      <c r="C129" s="70">
        <f>+C127/C128</f>
        <v>4.9120270244853999E-2</v>
      </c>
      <c r="D129" s="90"/>
      <c r="E129" s="70">
        <v>5.6198409549378797E-2</v>
      </c>
      <c r="F129" s="90"/>
      <c r="G129" s="71">
        <v>5.5603815336232598E-2</v>
      </c>
      <c r="H129" s="90"/>
      <c r="I129" s="71">
        <v>5.7037532437913631E-2</v>
      </c>
      <c r="J129" s="90"/>
      <c r="K129" s="70">
        <v>5.8748364846995978E-2</v>
      </c>
      <c r="L129" s="90"/>
      <c r="M129" s="71">
        <v>5.329770152696859E-2</v>
      </c>
      <c r="N129" s="90"/>
      <c r="O129" s="71">
        <v>5.8367765618300059E-2</v>
      </c>
      <c r="P129" s="90"/>
      <c r="Q129" s="71">
        <v>5.9269454091792198E-2</v>
      </c>
      <c r="R129" s="90"/>
      <c r="S129" s="71">
        <v>5.5875766696214774E-2</v>
      </c>
      <c r="T129" s="71">
        <v>1.05587576669621</v>
      </c>
      <c r="U129" s="71">
        <v>2.05587576669621</v>
      </c>
      <c r="V129" s="71">
        <v>3.05587576669621</v>
      </c>
      <c r="W129" s="71">
        <v>4.05587576669621</v>
      </c>
      <c r="X129" s="71">
        <v>5.05587576669621</v>
      </c>
      <c r="Y129" s="71">
        <v>6.05587576669621</v>
      </c>
      <c r="Z129" s="71">
        <v>7.05587576669621</v>
      </c>
      <c r="AA129" s="71">
        <v>8.0558757666962109</v>
      </c>
      <c r="AB129" s="71">
        <v>9.0558757666962109</v>
      </c>
    </row>
    <row r="130" spans="2:28" x14ac:dyDescent="0.25">
      <c r="G130" s="91"/>
      <c r="I130" s="23"/>
      <c r="M130" s="23"/>
      <c r="S130" s="26"/>
      <c r="T130" s="26"/>
      <c r="U130" s="26"/>
      <c r="V130" s="26"/>
      <c r="W130" s="26"/>
      <c r="X130" s="26"/>
      <c r="Y130" s="26"/>
      <c r="Z130" s="26"/>
      <c r="AA130" s="26"/>
      <c r="AB130" s="26"/>
    </row>
    <row r="131" spans="2:28" x14ac:dyDescent="0.25">
      <c r="B131" s="3" t="s">
        <v>124</v>
      </c>
      <c r="C131" s="89">
        <v>347.93294918999993</v>
      </c>
      <c r="D131" s="21"/>
      <c r="E131" s="89">
        <v>371.32106959000004</v>
      </c>
      <c r="F131" s="21"/>
      <c r="G131" s="89">
        <v>365.7086688</v>
      </c>
      <c r="H131" s="21"/>
      <c r="I131" s="89">
        <v>375.19642005999998</v>
      </c>
      <c r="J131" s="21"/>
      <c r="K131" s="89">
        <v>371.65815143000003</v>
      </c>
      <c r="L131" s="21"/>
      <c r="M131" s="89">
        <v>286.2408360500001</v>
      </c>
      <c r="N131" s="21"/>
      <c r="O131" s="89">
        <v>301.01077069000002</v>
      </c>
      <c r="P131" s="21"/>
      <c r="Q131" s="89">
        <v>276.66511680999992</v>
      </c>
      <c r="R131" s="21"/>
      <c r="S131" s="89">
        <v>206.47378459000004</v>
      </c>
      <c r="T131" s="89">
        <v>206.47378459000004</v>
      </c>
      <c r="U131" s="89">
        <v>230.16960325000002</v>
      </c>
      <c r="V131" s="89">
        <v>230.16960325000002</v>
      </c>
      <c r="W131" s="89">
        <v>239.63683854000001</v>
      </c>
      <c r="X131" s="89">
        <v>239.63683854000001</v>
      </c>
      <c r="Y131" s="89">
        <v>182.06257823999999</v>
      </c>
      <c r="Z131" s="89">
        <v>182.06257823999999</v>
      </c>
      <c r="AA131" s="89">
        <v>167.2150614</v>
      </c>
      <c r="AB131" s="89">
        <v>167.2150614</v>
      </c>
    </row>
    <row r="132" spans="2:28" x14ac:dyDescent="0.25">
      <c r="B132" s="85" t="s">
        <v>101</v>
      </c>
      <c r="C132" s="31">
        <f>C112</f>
        <v>43106.995812830006</v>
      </c>
      <c r="E132" s="31">
        <f t="shared" ref="E132" si="141">E112</f>
        <v>41978.519945990003</v>
      </c>
      <c r="G132" s="31">
        <f t="shared" ref="G132" si="142">G112</f>
        <v>41121.501972530001</v>
      </c>
      <c r="I132" s="31">
        <f t="shared" ref="I132" si="143">I112</f>
        <v>40461.563345840004</v>
      </c>
      <c r="K132" s="31">
        <f t="shared" ref="K132" si="144">K112</f>
        <v>39688.15358921</v>
      </c>
      <c r="M132" s="31">
        <f t="shared" ref="M132" si="145">M112</f>
        <v>38615.392195750006</v>
      </c>
      <c r="O132" s="31">
        <f t="shared" ref="O132" si="146">O112</f>
        <v>37892.884928760002</v>
      </c>
      <c r="Q132" s="31">
        <f t="shared" ref="Q132" si="147">Q112</f>
        <v>37400.166062049997</v>
      </c>
      <c r="S132" s="31">
        <f t="shared" ref="S132:AB132" si="148">S112</f>
        <v>36817.428602810003</v>
      </c>
      <c r="T132" s="31">
        <f t="shared" si="148"/>
        <v>36817.428602810003</v>
      </c>
      <c r="U132" s="31">
        <f t="shared" si="148"/>
        <v>36326.010053079997</v>
      </c>
      <c r="V132" s="31">
        <f t="shared" si="148"/>
        <v>36326.010053079997</v>
      </c>
      <c r="W132" s="31">
        <f t="shared" si="148"/>
        <v>35640.819651179998</v>
      </c>
      <c r="X132" s="31">
        <f t="shared" si="148"/>
        <v>35640.819651179998</v>
      </c>
      <c r="Y132" s="31">
        <f t="shared" si="148"/>
        <v>35113.849592350001</v>
      </c>
      <c r="Z132" s="31">
        <f t="shared" si="148"/>
        <v>35113.849592350001</v>
      </c>
      <c r="AA132" s="31">
        <f t="shared" si="148"/>
        <v>34734.126993370002</v>
      </c>
      <c r="AB132" s="31">
        <f t="shared" si="148"/>
        <v>34734.126993370002</v>
      </c>
    </row>
    <row r="133" spans="2:28" ht="15.75" thickBot="1" x14ac:dyDescent="0.3">
      <c r="B133" s="87" t="s">
        <v>125</v>
      </c>
      <c r="C133" s="70">
        <f>+C131/C132</f>
        <v>8.0713801235586004E-3</v>
      </c>
      <c r="D133" s="90"/>
      <c r="E133" s="70">
        <v>8.4447676829424948E-3</v>
      </c>
      <c r="F133" s="90"/>
      <c r="G133" s="70">
        <v>9.249488783311147E-3</v>
      </c>
      <c r="H133" s="90"/>
      <c r="I133" s="71">
        <v>8.9456153961073939E-3</v>
      </c>
      <c r="J133" s="90"/>
      <c r="K133" s="71">
        <v>9.1439785542306688E-3</v>
      </c>
      <c r="L133" s="90"/>
      <c r="M133" s="71">
        <v>7.806800877850956E-3</v>
      </c>
      <c r="N133" s="90"/>
      <c r="O133" s="71">
        <v>8.2422134739232253E-3</v>
      </c>
      <c r="P133" s="90"/>
      <c r="Q133" s="71">
        <v>8.8205851272280915E-3</v>
      </c>
      <c r="R133" s="90"/>
      <c r="S133" s="71">
        <v>9.7680445896984568E-3</v>
      </c>
      <c r="T133" s="71">
        <v>1.0097680445896999</v>
      </c>
      <c r="U133" s="71">
        <v>2.0097680445897002</v>
      </c>
      <c r="V133" s="71">
        <v>3.0097680445897002</v>
      </c>
      <c r="W133" s="71">
        <v>4.0097680445897002</v>
      </c>
      <c r="X133" s="71">
        <v>5.0097680445897002</v>
      </c>
      <c r="Y133" s="71">
        <v>6.0097680445897002</v>
      </c>
      <c r="Z133" s="71">
        <v>7.0097680445897002</v>
      </c>
      <c r="AA133" s="71">
        <v>8.0097680445897002</v>
      </c>
      <c r="AB133" s="71">
        <v>9.0097680445897002</v>
      </c>
    </row>
    <row r="134" spans="2:28" x14ac:dyDescent="0.25">
      <c r="I134" s="23"/>
      <c r="T134" s="23"/>
      <c r="U134" s="23"/>
      <c r="V134" s="23"/>
      <c r="W134" s="23"/>
      <c r="X134" s="23"/>
      <c r="Y134" s="23"/>
      <c r="Z134" s="23"/>
      <c r="AA134" s="23"/>
      <c r="AB134" s="23"/>
    </row>
    <row r="135" spans="2:28" x14ac:dyDescent="0.25">
      <c r="B135" s="3" t="s">
        <v>126</v>
      </c>
      <c r="C135" s="48">
        <v>133.20449804</v>
      </c>
      <c r="E135" s="48">
        <v>131.421491</v>
      </c>
      <c r="G135" s="48">
        <v>119.66811708</v>
      </c>
      <c r="I135" s="48">
        <v>132.57867362000002</v>
      </c>
      <c r="K135" s="48">
        <v>121.86003220000001</v>
      </c>
      <c r="M135" s="48">
        <v>135.07702830000002</v>
      </c>
      <c r="O135" s="48">
        <v>124.20026542000001</v>
      </c>
      <c r="Q135" s="48">
        <v>107.37401459</v>
      </c>
      <c r="S135" s="48">
        <v>89.43271833</v>
      </c>
      <c r="T135" s="48">
        <v>89.43271833</v>
      </c>
      <c r="U135" s="48">
        <v>90.680372000000006</v>
      </c>
      <c r="V135" s="48">
        <v>90.680372000000006</v>
      </c>
      <c r="W135" s="48">
        <v>85.234982189999997</v>
      </c>
      <c r="X135" s="48">
        <v>85.234982189999997</v>
      </c>
      <c r="Y135" s="48">
        <v>74.985834420000003</v>
      </c>
      <c r="Z135" s="48">
        <v>74.985834420000003</v>
      </c>
      <c r="AA135" s="48">
        <v>65.741887430000006</v>
      </c>
      <c r="AB135" s="48">
        <v>65.741887430000006</v>
      </c>
    </row>
    <row r="136" spans="2:28" x14ac:dyDescent="0.25">
      <c r="B136" s="3" t="s">
        <v>127</v>
      </c>
      <c r="C136" s="48">
        <v>13.325290050000001</v>
      </c>
      <c r="E136" s="48">
        <v>8.6909197200000001</v>
      </c>
      <c r="G136" s="48">
        <v>8.636286740000001</v>
      </c>
      <c r="I136" s="48">
        <v>11.243526619999999</v>
      </c>
      <c r="K136" s="48">
        <v>12.329110349999999</v>
      </c>
      <c r="M136" s="48">
        <v>7.8092294299999994</v>
      </c>
      <c r="O136" s="48">
        <v>6.7265494600000002</v>
      </c>
      <c r="Q136" s="48">
        <v>9.0310729800000011</v>
      </c>
      <c r="S136" s="48">
        <v>7.7059617300000003</v>
      </c>
      <c r="T136" s="48">
        <v>7.7059617300000003</v>
      </c>
      <c r="U136" s="48">
        <v>5.2614914000000006</v>
      </c>
      <c r="V136" s="48">
        <v>5.2614914000000006</v>
      </c>
      <c r="W136" s="48">
        <v>8.4232166500000005</v>
      </c>
      <c r="X136" s="48">
        <v>8.4232166500000005</v>
      </c>
      <c r="Y136" s="48">
        <v>8.6278279900000001</v>
      </c>
      <c r="Z136" s="48">
        <v>8.6278279900000001</v>
      </c>
      <c r="AA136" s="48">
        <v>7.2056736299999997</v>
      </c>
      <c r="AB136" s="48">
        <v>7.2056736299999997</v>
      </c>
    </row>
    <row r="137" spans="2:28" x14ac:dyDescent="0.25">
      <c r="B137" s="57" t="s">
        <v>128</v>
      </c>
      <c r="C137" s="79">
        <f>SUM(C135:C136)</f>
        <v>146.52978809000001</v>
      </c>
      <c r="D137" s="92"/>
      <c r="E137" s="79">
        <f>SUM(E135:E136)</f>
        <v>140.11241072000001</v>
      </c>
      <c r="F137" s="92"/>
      <c r="G137" s="79">
        <f t="shared" ref="G137" si="149">SUM(G135:G136)</f>
        <v>128.30440382</v>
      </c>
      <c r="H137" s="92"/>
      <c r="I137" s="79">
        <f t="shared" ref="I137" si="150">SUM(I135:I136)</f>
        <v>143.82220024000003</v>
      </c>
      <c r="J137" s="92"/>
      <c r="K137" s="79">
        <f t="shared" ref="K137" si="151">SUM(K135:K136)</f>
        <v>134.18914255000001</v>
      </c>
      <c r="L137" s="92"/>
      <c r="M137" s="79">
        <f t="shared" ref="M137" si="152">SUM(M135:M136)</f>
        <v>142.88625773000001</v>
      </c>
      <c r="N137" s="92"/>
      <c r="O137" s="79">
        <f t="shared" ref="O137" si="153">SUM(O135:O136)</f>
        <v>130.92681487999999</v>
      </c>
      <c r="P137" s="92"/>
      <c r="Q137" s="79">
        <f t="shared" ref="Q137" si="154">SUM(Q135:Q136)</f>
        <v>116.40508757000001</v>
      </c>
      <c r="R137" s="92"/>
      <c r="S137" s="79">
        <f t="shared" ref="S137:AB137" si="155">SUM(S135:S136)</f>
        <v>97.138680059999999</v>
      </c>
      <c r="T137" s="79">
        <f t="shared" si="155"/>
        <v>97.138680059999999</v>
      </c>
      <c r="U137" s="48">
        <f t="shared" si="155"/>
        <v>95.941863400000003</v>
      </c>
      <c r="V137" s="48">
        <f t="shared" si="155"/>
        <v>95.941863400000003</v>
      </c>
      <c r="W137" s="48">
        <f t="shared" si="155"/>
        <v>93.658198839999997</v>
      </c>
      <c r="X137" s="48">
        <f t="shared" si="155"/>
        <v>93.658198839999997</v>
      </c>
      <c r="Y137" s="48">
        <f t="shared" si="155"/>
        <v>83.613662410000003</v>
      </c>
      <c r="Z137" s="48">
        <f t="shared" si="155"/>
        <v>83.613662410000003</v>
      </c>
      <c r="AA137" s="48">
        <f t="shared" si="155"/>
        <v>72.947561059999998</v>
      </c>
      <c r="AB137" s="48">
        <f t="shared" si="155"/>
        <v>72.947561059999998</v>
      </c>
    </row>
    <row r="138" spans="2:28" x14ac:dyDescent="0.25">
      <c r="B138" s="93" t="s">
        <v>129</v>
      </c>
      <c r="C138" s="46">
        <f>C112</f>
        <v>43106.995812830006</v>
      </c>
      <c r="D138" s="94"/>
      <c r="E138" s="46">
        <f>E112</f>
        <v>41978.519945990003</v>
      </c>
      <c r="F138" s="94"/>
      <c r="G138" s="46">
        <f>G112</f>
        <v>41121.501972530001</v>
      </c>
      <c r="H138" s="94"/>
      <c r="I138" s="46">
        <f>I112</f>
        <v>40461.563345840004</v>
      </c>
      <c r="J138" s="94"/>
      <c r="K138" s="46">
        <f>K112</f>
        <v>39688.15358921</v>
      </c>
      <c r="L138" s="94"/>
      <c r="M138" s="46">
        <f>M112</f>
        <v>38615.392195750006</v>
      </c>
      <c r="N138" s="94"/>
      <c r="O138" s="46">
        <f>O112</f>
        <v>37892.884928760002</v>
      </c>
      <c r="P138" s="94"/>
      <c r="Q138" s="46">
        <f>Q112</f>
        <v>37400.166062049997</v>
      </c>
      <c r="R138" s="94"/>
      <c r="S138" s="46">
        <f>S112</f>
        <v>36817.428602810003</v>
      </c>
      <c r="T138" s="46">
        <f t="shared" ref="T138:AB138" si="156">T112</f>
        <v>36817.428602810003</v>
      </c>
      <c r="U138" s="46">
        <f t="shared" si="156"/>
        <v>36326.010053079997</v>
      </c>
      <c r="V138" s="46">
        <f t="shared" si="156"/>
        <v>36326.010053079997</v>
      </c>
      <c r="W138" s="46">
        <f t="shared" si="156"/>
        <v>35640.819651179998</v>
      </c>
      <c r="X138" s="46">
        <f t="shared" si="156"/>
        <v>35640.819651179998</v>
      </c>
      <c r="Y138" s="46">
        <f t="shared" si="156"/>
        <v>35113.849592350001</v>
      </c>
      <c r="Z138" s="46">
        <f t="shared" si="156"/>
        <v>35113.849592350001</v>
      </c>
      <c r="AA138" s="46">
        <f t="shared" si="156"/>
        <v>34734.126993370002</v>
      </c>
      <c r="AB138" s="46">
        <f t="shared" si="156"/>
        <v>34734.126993370002</v>
      </c>
    </row>
    <row r="139" spans="2:28" x14ac:dyDescent="0.25">
      <c r="B139" s="95" t="s">
        <v>130</v>
      </c>
      <c r="C139" s="96">
        <f>+C137/C138</f>
        <v>3.399211318882679E-3</v>
      </c>
      <c r="D139" s="97"/>
      <c r="E139" s="96">
        <f>+E137/E138</f>
        <v>3.3377167870680072E-3</v>
      </c>
      <c r="F139" s="97"/>
      <c r="G139" s="96">
        <f t="shared" ref="G139" si="157">+G137/G138</f>
        <v>3.1201293159405985E-3</v>
      </c>
      <c r="H139" s="97"/>
      <c r="I139" s="96">
        <f t="shared" ref="I139" si="158">+I137/I138</f>
        <v>3.554538884488923E-3</v>
      </c>
      <c r="J139" s="97"/>
      <c r="K139" s="96">
        <f t="shared" ref="K139" si="159">+K137/K138</f>
        <v>3.3810880682159515E-3</v>
      </c>
      <c r="L139" s="97"/>
      <c r="M139" s="96">
        <f t="shared" ref="M139" si="160">+M137/M138</f>
        <v>3.700241007670667E-3</v>
      </c>
      <c r="N139" s="97"/>
      <c r="O139" s="96">
        <f t="shared" ref="O139" si="161">+O137/O138</f>
        <v>3.4551820249671449E-3</v>
      </c>
      <c r="P139" s="97"/>
      <c r="Q139" s="96">
        <f t="shared" ref="Q139" si="162">+Q137/Q138</f>
        <v>3.1124216768683394E-3</v>
      </c>
      <c r="R139" s="97"/>
      <c r="S139" s="96">
        <f t="shared" ref="S139:AB139" si="163">+S137/S138</f>
        <v>2.6383884955123163E-3</v>
      </c>
      <c r="T139" s="96">
        <f t="shared" si="163"/>
        <v>2.6383884955123163E-3</v>
      </c>
      <c r="U139" s="96">
        <f t="shared" si="163"/>
        <v>2.641134087113025E-3</v>
      </c>
      <c r="V139" s="96">
        <f t="shared" si="163"/>
        <v>2.641134087113025E-3</v>
      </c>
      <c r="W139" s="96">
        <f t="shared" si="163"/>
        <v>2.6278351552136417E-3</v>
      </c>
      <c r="X139" s="96">
        <f t="shared" si="163"/>
        <v>2.6278351552136417E-3</v>
      </c>
      <c r="Y139" s="96">
        <f t="shared" si="163"/>
        <v>2.3812160552233014E-3</v>
      </c>
      <c r="Z139" s="96">
        <f t="shared" si="163"/>
        <v>2.3812160552233014E-3</v>
      </c>
      <c r="AA139" s="96">
        <f t="shared" si="163"/>
        <v>2.1001696997861533E-3</v>
      </c>
      <c r="AB139" s="96">
        <f t="shared" si="163"/>
        <v>2.1001696997861533E-3</v>
      </c>
    </row>
    <row r="140" spans="2:28" s="26" customFormat="1" x14ac:dyDescent="0.25">
      <c r="C140" s="22"/>
      <c r="D140" s="22"/>
      <c r="E140" s="21"/>
      <c r="F140" s="22"/>
      <c r="G140" s="22"/>
      <c r="H140" s="22"/>
      <c r="I140" s="22"/>
      <c r="J140" s="22"/>
      <c r="K140" s="21"/>
      <c r="L140" s="22"/>
      <c r="M140" s="22"/>
      <c r="N140" s="22"/>
      <c r="O140" s="23"/>
      <c r="P140" s="22"/>
      <c r="Q140" s="23"/>
      <c r="R140" s="22"/>
      <c r="S140" s="23"/>
      <c r="T140" s="23"/>
      <c r="U140" s="23"/>
      <c r="V140" s="23"/>
      <c r="W140" s="23"/>
      <c r="X140" s="23"/>
      <c r="Y140" s="23"/>
      <c r="Z140" s="23"/>
      <c r="AA140" s="23"/>
      <c r="AB140" s="23"/>
    </row>
    <row r="141" spans="2:28" s="26" customFormat="1" x14ac:dyDescent="0.25">
      <c r="B141" s="26" t="s">
        <v>131</v>
      </c>
      <c r="C141" s="98">
        <v>4.3466666666666674E-2</v>
      </c>
      <c r="D141" s="98">
        <v>4.5133333333333331E-2</v>
      </c>
      <c r="E141" s="98">
        <v>4.1800000000000004E-2</v>
      </c>
      <c r="F141" s="98">
        <v>4.1800000000000004E-2</v>
      </c>
      <c r="G141" s="98">
        <v>4.3975000000000007E-2</v>
      </c>
      <c r="H141" s="98">
        <v>4.2000000000000003E-2</v>
      </c>
      <c r="I141" s="98">
        <v>4.4633333333333337E-2</v>
      </c>
      <c r="J141" s="98">
        <v>4.2733333333333338E-2</v>
      </c>
      <c r="K141" s="98">
        <v>4.558333333333333E-2</v>
      </c>
      <c r="L141" s="98">
        <v>4.5733333333333327E-2</v>
      </c>
      <c r="M141" s="98">
        <v>4.5433333333333333E-2</v>
      </c>
      <c r="N141" s="98">
        <v>4.5433333333333333E-2</v>
      </c>
      <c r="O141" s="98">
        <v>4.7174999999999995E-2</v>
      </c>
      <c r="P141" s="98">
        <v>4.6933333333333327E-2</v>
      </c>
      <c r="Q141" s="98">
        <v>4.7255555555555558E-2</v>
      </c>
      <c r="R141" s="98">
        <v>4.7433333333333334E-2</v>
      </c>
      <c r="S141" s="98">
        <v>4.7166666666666669E-2</v>
      </c>
      <c r="T141" s="98">
        <v>4.7233333333333342E-2</v>
      </c>
      <c r="U141" s="98">
        <v>4.7100000000000003E-2</v>
      </c>
      <c r="V141" s="98">
        <v>4.7100000000000003E-2</v>
      </c>
      <c r="W141" s="98">
        <v>4.1483333333333337E-2</v>
      </c>
      <c r="X141" s="98">
        <v>4.7166666666666669E-2</v>
      </c>
      <c r="Y141" s="98">
        <v>3.9588888888888889E-2</v>
      </c>
      <c r="Z141" s="98">
        <v>4.6533333333333336E-2</v>
      </c>
      <c r="AA141" s="98">
        <v>3.6116666666666665E-2</v>
      </c>
      <c r="AB141" s="98">
        <v>3.8933333333333334E-2</v>
      </c>
    </row>
    <row r="142" spans="2:28" s="26" customFormat="1" x14ac:dyDescent="0.25">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row>
    <row r="143" spans="2:28" s="26" customFormat="1" x14ac:dyDescent="0.25">
      <c r="B143" s="26" t="s">
        <v>132</v>
      </c>
      <c r="C143" s="100">
        <v>299.84150074000001</v>
      </c>
      <c r="D143" s="100">
        <v>156.03950884999998</v>
      </c>
      <c r="E143" s="100">
        <v>143.80199189000004</v>
      </c>
      <c r="F143" s="100">
        <v>143.80199189000004</v>
      </c>
      <c r="G143" s="100">
        <v>577.64156348999995</v>
      </c>
      <c r="H143" s="100">
        <v>146.63676776</v>
      </c>
      <c r="I143" s="100">
        <v>431.00479573000001</v>
      </c>
      <c r="J143" s="100">
        <v>149.41423884000002</v>
      </c>
      <c r="K143" s="100">
        <v>281.59055688999996</v>
      </c>
      <c r="L143" s="100">
        <v>142.59932623999998</v>
      </c>
      <c r="M143" s="100">
        <v>138.99123065000001</v>
      </c>
      <c r="N143" s="100">
        <v>138.99123065000001</v>
      </c>
      <c r="O143" s="100">
        <v>554.54615452999997</v>
      </c>
      <c r="P143" s="100">
        <v>140.39374254999996</v>
      </c>
      <c r="Q143" s="100">
        <v>414.15241198000001</v>
      </c>
      <c r="R143" s="100">
        <v>140.96362929000003</v>
      </c>
      <c r="S143" s="100">
        <v>273.18878268999998</v>
      </c>
      <c r="T143" s="100">
        <v>139.85748440999998</v>
      </c>
      <c r="U143" s="100">
        <v>133.33129828</v>
      </c>
      <c r="V143" s="100">
        <v>133.33129828</v>
      </c>
      <c r="W143" s="100">
        <v>436.32318213000002</v>
      </c>
      <c r="X143" s="100">
        <v>126.78609890999996</v>
      </c>
      <c r="Y143" s="100">
        <v>309.53708322000006</v>
      </c>
      <c r="Z143" s="100">
        <v>113.23550325000004</v>
      </c>
      <c r="AA143" s="100">
        <v>196.30157997000001</v>
      </c>
      <c r="AB143" s="100">
        <v>102.58837396</v>
      </c>
    </row>
    <row r="144" spans="2:28" s="26" customFormat="1" x14ac:dyDescent="0.25">
      <c r="B144" s="75" t="s">
        <v>133</v>
      </c>
      <c r="C144" s="101">
        <f t="shared" ref="C144:AB144" si="164">C147*C$141/C$15</f>
        <v>187.78320112339193</v>
      </c>
      <c r="D144" s="101">
        <f t="shared" si="164"/>
        <v>100.35503275041921</v>
      </c>
      <c r="E144" s="101">
        <f t="shared" si="164"/>
        <v>87.663296746571845</v>
      </c>
      <c r="F144" s="101">
        <f t="shared" si="164"/>
        <v>87.663296746571845</v>
      </c>
      <c r="G144" s="101">
        <f t="shared" si="164"/>
        <v>351.5714835066658</v>
      </c>
      <c r="H144" s="101">
        <f t="shared" si="164"/>
        <v>86.701557929460265</v>
      </c>
      <c r="I144" s="101">
        <f t="shared" si="164"/>
        <v>264.72098749209738</v>
      </c>
      <c r="J144" s="101">
        <f t="shared" si="164"/>
        <v>88.486473825972737</v>
      </c>
      <c r="K144" s="101">
        <f t="shared" si="164"/>
        <v>176.02104249553796</v>
      </c>
      <c r="L144" s="101">
        <f t="shared" si="164"/>
        <v>90.265455891228896</v>
      </c>
      <c r="M144" s="101">
        <f t="shared" si="164"/>
        <v>85.784608127033408</v>
      </c>
      <c r="N144" s="101">
        <f t="shared" si="164"/>
        <v>85.784608127033408</v>
      </c>
      <c r="O144" s="101">
        <f t="shared" si="164"/>
        <v>351.62587807783933</v>
      </c>
      <c r="P144" s="101">
        <f t="shared" si="164"/>
        <v>88.514421035044904</v>
      </c>
      <c r="Q144" s="101">
        <f t="shared" si="164"/>
        <v>263.108425896185</v>
      </c>
      <c r="R144" s="101">
        <f t="shared" si="164"/>
        <v>89.546142950558419</v>
      </c>
      <c r="S144" s="101">
        <f t="shared" si="164"/>
        <v>173.58020331200282</v>
      </c>
      <c r="T144" s="101">
        <f t="shared" si="164"/>
        <v>88.320320694960941</v>
      </c>
      <c r="U144" s="101">
        <f t="shared" si="164"/>
        <v>85.263855933957032</v>
      </c>
      <c r="V144" s="101">
        <f t="shared" si="164"/>
        <v>85.263855933957032</v>
      </c>
      <c r="W144" s="101">
        <f t="shared" si="164"/>
        <v>269.87009109911105</v>
      </c>
      <c r="X144" s="101">
        <f t="shared" si="164"/>
        <v>81.040493211979395</v>
      </c>
      <c r="Y144" s="101">
        <f t="shared" si="164"/>
        <v>189.55895964908689</v>
      </c>
      <c r="Z144" s="101">
        <f t="shared" si="164"/>
        <v>76.392792937111224</v>
      </c>
      <c r="AA144" s="101">
        <f t="shared" si="164"/>
        <v>113.65787728985507</v>
      </c>
      <c r="AB144" s="101">
        <f t="shared" si="164"/>
        <v>62.713744822116269</v>
      </c>
    </row>
    <row r="145" spans="2:28" s="26" customFormat="1" x14ac:dyDescent="0.25">
      <c r="B145" s="26" t="s">
        <v>134</v>
      </c>
      <c r="C145" s="100">
        <f>C143-C144</f>
        <v>112.05829961660808</v>
      </c>
      <c r="D145" s="100">
        <f>D143-D144</f>
        <v>55.684476099580763</v>
      </c>
      <c r="E145" s="100">
        <f t="shared" ref="E145:AB145" si="165">E143-E144</f>
        <v>56.138695143428194</v>
      </c>
      <c r="F145" s="100">
        <f t="shared" si="165"/>
        <v>56.138695143428194</v>
      </c>
      <c r="G145" s="100">
        <f t="shared" si="165"/>
        <v>226.07007998333415</v>
      </c>
      <c r="H145" s="100">
        <f t="shared" si="165"/>
        <v>59.935209830539733</v>
      </c>
      <c r="I145" s="100">
        <f t="shared" si="165"/>
        <v>166.28380823790263</v>
      </c>
      <c r="J145" s="100">
        <f t="shared" si="165"/>
        <v>60.927765014027287</v>
      </c>
      <c r="K145" s="100">
        <f t="shared" si="165"/>
        <v>105.569514394462</v>
      </c>
      <c r="L145" s="100">
        <f t="shared" si="165"/>
        <v>52.333870348771086</v>
      </c>
      <c r="M145" s="100">
        <f t="shared" si="165"/>
        <v>53.206622522966597</v>
      </c>
      <c r="N145" s="100">
        <f t="shared" si="165"/>
        <v>53.206622522966597</v>
      </c>
      <c r="O145" s="100">
        <f t="shared" si="165"/>
        <v>202.92027645216064</v>
      </c>
      <c r="P145" s="100">
        <f t="shared" si="165"/>
        <v>51.879321514955052</v>
      </c>
      <c r="Q145" s="100">
        <f t="shared" si="165"/>
        <v>151.04398608381501</v>
      </c>
      <c r="R145" s="100">
        <f t="shared" si="165"/>
        <v>51.417486339441609</v>
      </c>
      <c r="S145" s="100">
        <f t="shared" si="165"/>
        <v>99.60857937799716</v>
      </c>
      <c r="T145" s="100">
        <f t="shared" si="165"/>
        <v>51.537163715039043</v>
      </c>
      <c r="U145" s="100">
        <f t="shared" si="165"/>
        <v>48.067442346042967</v>
      </c>
      <c r="V145" s="100">
        <f t="shared" si="165"/>
        <v>48.067442346042967</v>
      </c>
      <c r="W145" s="100">
        <f t="shared" si="165"/>
        <v>166.45309103088897</v>
      </c>
      <c r="X145" s="100">
        <f t="shared" si="165"/>
        <v>45.745605698020569</v>
      </c>
      <c r="Y145" s="100">
        <f t="shared" si="165"/>
        <v>119.97812357091317</v>
      </c>
      <c r="Z145" s="100">
        <f t="shared" si="165"/>
        <v>36.842710312888812</v>
      </c>
      <c r="AA145" s="100">
        <f t="shared" si="165"/>
        <v>82.643702680144941</v>
      </c>
      <c r="AB145" s="100">
        <f t="shared" si="165"/>
        <v>39.87462913788373</v>
      </c>
    </row>
    <row r="146" spans="2:28" s="26" customFormat="1" x14ac:dyDescent="0.25">
      <c r="B146" s="26" t="s">
        <v>135</v>
      </c>
      <c r="C146" s="100">
        <v>9231.2712179399987</v>
      </c>
      <c r="D146" s="100" t="s">
        <v>153</v>
      </c>
      <c r="E146" s="100">
        <v>8733.7530178599991</v>
      </c>
      <c r="F146" s="100" t="s">
        <v>153</v>
      </c>
      <c r="G146" s="100">
        <v>8415.1454231400003</v>
      </c>
      <c r="H146" s="100" t="s">
        <v>153</v>
      </c>
      <c r="I146" s="100">
        <v>8233.4529501699999</v>
      </c>
      <c r="J146" s="100" t="s">
        <v>153</v>
      </c>
      <c r="K146" s="100">
        <v>8033.9572694600001</v>
      </c>
      <c r="L146" s="100" t="s">
        <v>153</v>
      </c>
      <c r="M146" s="100">
        <v>7849.5641867799995</v>
      </c>
      <c r="N146" s="100" t="s">
        <v>153</v>
      </c>
      <c r="O146" s="100">
        <v>7537.64865293</v>
      </c>
      <c r="P146" s="100" t="s">
        <v>153</v>
      </c>
      <c r="Q146" s="100">
        <v>7623.4346860200003</v>
      </c>
      <c r="R146" s="100" t="s">
        <v>153</v>
      </c>
      <c r="S146" s="100">
        <v>7419.2987160600005</v>
      </c>
      <c r="T146" s="100" t="s">
        <v>153</v>
      </c>
      <c r="U146" s="100">
        <v>7684.9011557600006</v>
      </c>
      <c r="V146" s="100" t="s">
        <v>153</v>
      </c>
      <c r="W146" s="100">
        <v>7050.8937524100002</v>
      </c>
      <c r="X146" s="100" t="s">
        <v>153</v>
      </c>
      <c r="Y146" s="100">
        <v>6742.1020293900001</v>
      </c>
      <c r="Z146" s="100" t="s">
        <v>153</v>
      </c>
      <c r="AA146" s="100">
        <v>6470.1827927100003</v>
      </c>
      <c r="AB146" s="100" t="s">
        <v>153</v>
      </c>
    </row>
    <row r="147" spans="2:28" s="26" customFormat="1" x14ac:dyDescent="0.25">
      <c r="B147" s="26" t="s">
        <v>136</v>
      </c>
      <c r="C147" s="100">
        <v>8711.9362958900001</v>
      </c>
      <c r="D147" s="100">
        <v>8918.5288085533339</v>
      </c>
      <c r="E147" s="100">
        <v>8505.3437832266663</v>
      </c>
      <c r="F147" s="100">
        <v>8505.3437832266663</v>
      </c>
      <c r="G147" s="100">
        <v>7994.8034907712499</v>
      </c>
      <c r="H147" s="100">
        <v>8189.976357208333</v>
      </c>
      <c r="I147" s="100">
        <v>7929.7458686255559</v>
      </c>
      <c r="J147" s="100">
        <v>8215.1435290850004</v>
      </c>
      <c r="K147" s="100">
        <v>7787.0470383958336</v>
      </c>
      <c r="L147" s="100">
        <v>7916.6272227033332</v>
      </c>
      <c r="M147" s="100">
        <v>7657.4668540883331</v>
      </c>
      <c r="N147" s="100">
        <v>7657.4668540883331</v>
      </c>
      <c r="O147" s="100">
        <v>7453.6487138916664</v>
      </c>
      <c r="P147" s="100">
        <v>7502.8435567316665</v>
      </c>
      <c r="Q147" s="100">
        <v>7437.2504329450003</v>
      </c>
      <c r="R147" s="100">
        <v>7510.2863637533337</v>
      </c>
      <c r="S147" s="100">
        <v>7400.7324675408336</v>
      </c>
      <c r="T147" s="100">
        <v>7520.5869173433339</v>
      </c>
      <c r="U147" s="100">
        <v>7280.8780177383333</v>
      </c>
      <c r="V147" s="100">
        <v>7280.8780177383333</v>
      </c>
      <c r="W147" s="100">
        <v>6505.5064146029172</v>
      </c>
      <c r="X147" s="100">
        <v>6816.664623376666</v>
      </c>
      <c r="Y147" s="100">
        <v>6401.7870116783342</v>
      </c>
      <c r="Z147" s="100">
        <v>6513.1827166233334</v>
      </c>
      <c r="AA147" s="100">
        <v>6346.0891592058333</v>
      </c>
      <c r="AB147" s="100">
        <v>6460.8940407400005</v>
      </c>
    </row>
    <row r="148" spans="2:28" s="102" customFormat="1" ht="15.75" thickBot="1" x14ac:dyDescent="0.3">
      <c r="B148" s="103" t="s">
        <v>137</v>
      </c>
      <c r="C148" s="104">
        <f t="shared" ref="C148:AB148" si="166">C145/C147*C$15</f>
        <v>2.5938426480800979E-2</v>
      </c>
      <c r="D148" s="104">
        <f t="shared" si="166"/>
        <v>2.5043348125297814E-2</v>
      </c>
      <c r="E148" s="104">
        <f t="shared" si="166"/>
        <v>2.6768300350135582E-2</v>
      </c>
      <c r="F148" s="104">
        <f t="shared" si="166"/>
        <v>2.6768300350135582E-2</v>
      </c>
      <c r="G148" s="104">
        <f t="shared" si="166"/>
        <v>2.8277127792358712E-2</v>
      </c>
      <c r="H148" s="104">
        <f t="shared" si="166"/>
        <v>2.9033835988630189E-2</v>
      </c>
      <c r="I148" s="104">
        <f t="shared" si="166"/>
        <v>2.8036313672484877E-2</v>
      </c>
      <c r="J148" s="104">
        <f t="shared" si="166"/>
        <v>2.9424231512717433E-2</v>
      </c>
      <c r="K148" s="104">
        <f t="shared" si="166"/>
        <v>2.7338835722455625E-2</v>
      </c>
      <c r="L148" s="104">
        <f t="shared" si="166"/>
        <v>2.6515152597998064E-2</v>
      </c>
      <c r="M148" s="104">
        <f t="shared" si="166"/>
        <v>2.8179346731374746E-2</v>
      </c>
      <c r="N148" s="104">
        <f t="shared" si="166"/>
        <v>2.8179346731374746E-2</v>
      </c>
      <c r="O148" s="104">
        <f t="shared" si="166"/>
        <v>2.7224287626269522E-2</v>
      </c>
      <c r="P148" s="104">
        <f t="shared" si="166"/>
        <v>2.7508167158485232E-2</v>
      </c>
      <c r="Q148" s="104">
        <f t="shared" si="166"/>
        <v>2.7128236016784196E-2</v>
      </c>
      <c r="R148" s="104">
        <f t="shared" si="166"/>
        <v>2.7236268233769165E-2</v>
      </c>
      <c r="S148" s="104">
        <f t="shared" si="166"/>
        <v>2.7066477461242411E-2</v>
      </c>
      <c r="T148" s="104">
        <f t="shared" si="166"/>
        <v>2.7561856814520117E-2</v>
      </c>
      <c r="U148" s="104">
        <f t="shared" si="166"/>
        <v>2.6552593824190125E-2</v>
      </c>
      <c r="V148" s="104">
        <f t="shared" si="166"/>
        <v>2.6552593824190125E-2</v>
      </c>
      <c r="W148" s="104">
        <f t="shared" si="166"/>
        <v>2.5586492491537868E-2</v>
      </c>
      <c r="X148" s="104">
        <f t="shared" si="166"/>
        <v>2.6624563226428602E-2</v>
      </c>
      <c r="Y148" s="104">
        <f t="shared" si="166"/>
        <v>2.5057114746457422E-2</v>
      </c>
      <c r="Z148" s="104">
        <f t="shared" si="166"/>
        <v>2.2442092427546776E-2</v>
      </c>
      <c r="AA148" s="104">
        <f t="shared" si="166"/>
        <v>2.6261400731476807E-2</v>
      </c>
      <c r="AB148" s="104">
        <f t="shared" si="166"/>
        <v>2.4754577041631139E-2</v>
      </c>
    </row>
    <row r="149" spans="2:28" s="26" customFormat="1" x14ac:dyDescent="0.25">
      <c r="C149" s="99"/>
      <c r="D149" s="23"/>
    </row>
    <row r="150" spans="2:28" s="26" customFormat="1" x14ac:dyDescent="0.25">
      <c r="C150" s="22"/>
      <c r="D150" s="23"/>
    </row>
    <row r="151" spans="2:28" s="26" customFormat="1" x14ac:dyDescent="0.25">
      <c r="B151" s="26" t="s">
        <v>138</v>
      </c>
      <c r="C151" s="100">
        <v>414.75779241000004</v>
      </c>
      <c r="D151" s="100">
        <v>210.85741767000002</v>
      </c>
      <c r="E151" s="100">
        <v>203.90037474000002</v>
      </c>
      <c r="F151" s="100">
        <v>203.90037474000002</v>
      </c>
      <c r="G151" s="100">
        <v>887.76073129999997</v>
      </c>
      <c r="H151" s="100">
        <v>218.11628831999994</v>
      </c>
      <c r="I151" s="100">
        <v>669.64444298000001</v>
      </c>
      <c r="J151" s="100">
        <v>224.29888980000001</v>
      </c>
      <c r="K151" s="100">
        <v>445.34555318000002</v>
      </c>
      <c r="L151" s="100">
        <v>224.69198377000001</v>
      </c>
      <c r="M151" s="100">
        <v>220.65356940999999</v>
      </c>
      <c r="N151" s="100">
        <v>220.65356940999999</v>
      </c>
      <c r="O151" s="100">
        <v>854.97454755999991</v>
      </c>
      <c r="P151" s="100">
        <v>224.35081045999991</v>
      </c>
      <c r="Q151" s="100">
        <v>630.62373709999997</v>
      </c>
      <c r="R151" s="100">
        <v>216.01603617000001</v>
      </c>
      <c r="S151" s="100">
        <v>414.60770093000002</v>
      </c>
      <c r="T151" s="100">
        <v>209.22720154000001</v>
      </c>
      <c r="U151" s="100">
        <v>205.38049938999998</v>
      </c>
      <c r="V151" s="100">
        <v>205.38049938999998</v>
      </c>
      <c r="W151" s="100">
        <v>694.58359776999998</v>
      </c>
      <c r="X151" s="100">
        <v>195.65052833999997</v>
      </c>
      <c r="Y151" s="100">
        <v>498.93306942999999</v>
      </c>
      <c r="Z151" s="100">
        <v>181.09617279000003</v>
      </c>
      <c r="AA151" s="100">
        <v>317.83689663999996</v>
      </c>
      <c r="AB151" s="100">
        <v>162.5929357</v>
      </c>
    </row>
    <row r="152" spans="2:28" s="26" customFormat="1" x14ac:dyDescent="0.25">
      <c r="B152" s="75" t="s">
        <v>133</v>
      </c>
      <c r="C152" s="101">
        <f t="shared" ref="C152:AB152" si="167">C155*C$141/C$15</f>
        <v>357.08563338437381</v>
      </c>
      <c r="D152" s="101">
        <f t="shared" si="167"/>
        <v>188.92093482300336</v>
      </c>
      <c r="E152" s="101">
        <f t="shared" si="167"/>
        <v>168.4510904291694</v>
      </c>
      <c r="F152" s="101">
        <f t="shared" si="167"/>
        <v>168.4510904291694</v>
      </c>
      <c r="G152" s="101">
        <f t="shared" si="167"/>
        <v>706.59109316708918</v>
      </c>
      <c r="H152" s="101">
        <f t="shared" si="167"/>
        <v>173.52117086105932</v>
      </c>
      <c r="I152" s="101">
        <f t="shared" si="167"/>
        <v>532.80804020018525</v>
      </c>
      <c r="J152" s="101">
        <f t="shared" si="167"/>
        <v>174.30882162279329</v>
      </c>
      <c r="K152" s="101">
        <f t="shared" si="167"/>
        <v>358.25637678580205</v>
      </c>
      <c r="L152" s="101">
        <f t="shared" si="167"/>
        <v>182.36629167451599</v>
      </c>
      <c r="M152" s="101">
        <f t="shared" si="167"/>
        <v>175.92553517839315</v>
      </c>
      <c r="N152" s="101">
        <f t="shared" si="167"/>
        <v>175.92553517839315</v>
      </c>
      <c r="O152" s="101">
        <f t="shared" si="167"/>
        <v>698.34785965064304</v>
      </c>
      <c r="P152" s="101">
        <f t="shared" si="167"/>
        <v>182.38581721954552</v>
      </c>
      <c r="Q152" s="101">
        <f t="shared" si="167"/>
        <v>515.95886065862226</v>
      </c>
      <c r="R152" s="101">
        <f t="shared" si="167"/>
        <v>176.9120094715604</v>
      </c>
      <c r="S152" s="101">
        <f t="shared" si="167"/>
        <v>339.10353218494737</v>
      </c>
      <c r="T152" s="101">
        <f t="shared" si="167"/>
        <v>169.93230237674308</v>
      </c>
      <c r="U152" s="101">
        <f t="shared" si="167"/>
        <v>169.17162751362397</v>
      </c>
      <c r="V152" s="101">
        <f t="shared" si="167"/>
        <v>169.17162751362397</v>
      </c>
      <c r="W152" s="101">
        <f t="shared" si="167"/>
        <v>605.37673642884261</v>
      </c>
      <c r="X152" s="101">
        <f t="shared" si="167"/>
        <v>173.77487174349451</v>
      </c>
      <c r="Y152" s="101">
        <f t="shared" si="167"/>
        <v>431.87693143880387</v>
      </c>
      <c r="Z152" s="101">
        <f t="shared" si="167"/>
        <v>171.24192929722966</v>
      </c>
      <c r="AA152" s="101">
        <f t="shared" si="167"/>
        <v>261.0917101655499</v>
      </c>
      <c r="AB152" s="101">
        <f t="shared" si="167"/>
        <v>141.38155950473706</v>
      </c>
    </row>
    <row r="153" spans="2:28" s="26" customFormat="1" x14ac:dyDescent="0.25">
      <c r="B153" s="26" t="s">
        <v>139</v>
      </c>
      <c r="C153" s="100">
        <f>C151-C152</f>
        <v>57.672159025626229</v>
      </c>
      <c r="D153" s="100">
        <f t="shared" ref="D153:AB153" si="168">D151-D152</f>
        <v>21.936482846996654</v>
      </c>
      <c r="E153" s="100">
        <f t="shared" si="168"/>
        <v>35.44928431083062</v>
      </c>
      <c r="F153" s="100">
        <f t="shared" si="168"/>
        <v>35.44928431083062</v>
      </c>
      <c r="G153" s="100">
        <f t="shared" si="168"/>
        <v>181.16963813291079</v>
      </c>
      <c r="H153" s="100">
        <f t="shared" si="168"/>
        <v>44.595117458940621</v>
      </c>
      <c r="I153" s="100">
        <f t="shared" si="168"/>
        <v>136.83640277981476</v>
      </c>
      <c r="J153" s="100">
        <f t="shared" si="168"/>
        <v>49.990068177206723</v>
      </c>
      <c r="K153" s="100">
        <f t="shared" si="168"/>
        <v>87.089176394197978</v>
      </c>
      <c r="L153" s="100">
        <f t="shared" si="168"/>
        <v>42.325692095484015</v>
      </c>
      <c r="M153" s="100">
        <f t="shared" si="168"/>
        <v>44.728034231606841</v>
      </c>
      <c r="N153" s="100">
        <f t="shared" si="168"/>
        <v>44.728034231606841</v>
      </c>
      <c r="O153" s="100">
        <f t="shared" si="168"/>
        <v>156.62668790935686</v>
      </c>
      <c r="P153" s="100">
        <f t="shared" si="168"/>
        <v>41.96499324045439</v>
      </c>
      <c r="Q153" s="100">
        <f t="shared" si="168"/>
        <v>114.66487644137771</v>
      </c>
      <c r="R153" s="100">
        <f t="shared" si="168"/>
        <v>39.104026698439611</v>
      </c>
      <c r="S153" s="100">
        <f t="shared" si="168"/>
        <v>75.504168745052652</v>
      </c>
      <c r="T153" s="100">
        <f t="shared" si="168"/>
        <v>39.294899163256929</v>
      </c>
      <c r="U153" s="100">
        <f t="shared" si="168"/>
        <v>36.208871876376008</v>
      </c>
      <c r="V153" s="100">
        <f t="shared" si="168"/>
        <v>36.208871876376008</v>
      </c>
      <c r="W153" s="100">
        <f t="shared" si="168"/>
        <v>89.206861341157378</v>
      </c>
      <c r="X153" s="100">
        <f t="shared" si="168"/>
        <v>21.875656596505451</v>
      </c>
      <c r="Y153" s="100">
        <f t="shared" si="168"/>
        <v>67.056137991196124</v>
      </c>
      <c r="Z153" s="100">
        <f t="shared" si="168"/>
        <v>9.8542434927703653</v>
      </c>
      <c r="AA153" s="100">
        <f t="shared" si="168"/>
        <v>56.745186474450065</v>
      </c>
      <c r="AB153" s="100">
        <f t="shared" si="168"/>
        <v>21.211376195262943</v>
      </c>
    </row>
    <row r="154" spans="2:28" s="26" customFormat="1" x14ac:dyDescent="0.25">
      <c r="B154" s="26" t="s">
        <v>140</v>
      </c>
      <c r="C154" s="100">
        <v>16994.338408359999</v>
      </c>
      <c r="D154" s="100" t="s">
        <v>153</v>
      </c>
      <c r="E154" s="100">
        <v>16505.640917480003</v>
      </c>
      <c r="F154" s="100" t="s">
        <v>153</v>
      </c>
      <c r="G154" s="100">
        <v>16383.299179649999</v>
      </c>
      <c r="H154" s="100" t="s">
        <v>153</v>
      </c>
      <c r="I154" s="100">
        <v>16308.517225469999</v>
      </c>
      <c r="J154" s="100" t="s">
        <v>153</v>
      </c>
      <c r="K154" s="100">
        <v>16103.26777423</v>
      </c>
      <c r="L154" s="100" t="s">
        <v>153</v>
      </c>
      <c r="M154" s="100">
        <v>15968.532649389999</v>
      </c>
      <c r="N154" s="100" t="s">
        <v>153</v>
      </c>
      <c r="O154" s="100">
        <v>15484.806874399999</v>
      </c>
      <c r="P154" s="100" t="s">
        <v>153</v>
      </c>
      <c r="Q154" s="100">
        <v>15091.065994629998</v>
      </c>
      <c r="R154" s="100" t="s">
        <v>153</v>
      </c>
      <c r="S154" s="100">
        <v>14673.18193583</v>
      </c>
      <c r="T154" s="100" t="s">
        <v>153</v>
      </c>
      <c r="U154" s="100">
        <v>14406.745397969999</v>
      </c>
      <c r="V154" s="100" t="s">
        <v>153</v>
      </c>
      <c r="W154" s="100">
        <v>14530.646664350001</v>
      </c>
      <c r="X154" s="100" t="s">
        <v>153</v>
      </c>
      <c r="Y154" s="100">
        <v>14617.54379419</v>
      </c>
      <c r="Z154" s="100" t="s">
        <v>153</v>
      </c>
      <c r="AA154" s="100">
        <v>14612.09064739</v>
      </c>
      <c r="AB154" s="100" t="s">
        <v>153</v>
      </c>
    </row>
    <row r="155" spans="2:28" s="26" customFormat="1" x14ac:dyDescent="0.25">
      <c r="B155" s="26" t="s">
        <v>141</v>
      </c>
      <c r="C155" s="100">
        <v>16566.483432019169</v>
      </c>
      <c r="D155" s="100">
        <v>16789.360270033332</v>
      </c>
      <c r="E155" s="100">
        <v>16343.606594005003</v>
      </c>
      <c r="F155" s="100">
        <v>16343.606594005003</v>
      </c>
      <c r="G155" s="100">
        <v>16068.018036772917</v>
      </c>
      <c r="H155" s="100">
        <v>16391.104390343335</v>
      </c>
      <c r="I155" s="100">
        <v>15960.322585582779</v>
      </c>
      <c r="J155" s="100">
        <v>16182.947812263332</v>
      </c>
      <c r="K155" s="100">
        <v>15849.0099722425</v>
      </c>
      <c r="L155" s="100">
        <v>15994.224312273334</v>
      </c>
      <c r="M155" s="100">
        <v>15703.795632211666</v>
      </c>
      <c r="N155" s="100">
        <v>15703.795632211666</v>
      </c>
      <c r="O155" s="100">
        <v>14803.34625650542</v>
      </c>
      <c r="P155" s="100">
        <v>15459.766189095002</v>
      </c>
      <c r="Q155" s="100">
        <v>14584.539612308889</v>
      </c>
      <c r="R155" s="100">
        <v>14837.711692976665</v>
      </c>
      <c r="S155" s="100">
        <v>14457.953571975</v>
      </c>
      <c r="T155" s="100">
        <v>14469.950290403334</v>
      </c>
      <c r="U155" s="100">
        <v>14445.956853546668</v>
      </c>
      <c r="V155" s="100">
        <v>14445.956853546668</v>
      </c>
      <c r="W155" s="100">
        <v>14593.251983017499</v>
      </c>
      <c r="X155" s="100">
        <v>14616.952262953333</v>
      </c>
      <c r="Y155" s="100">
        <v>14585.351889705556</v>
      </c>
      <c r="Z155" s="100">
        <v>14599.937132526667</v>
      </c>
      <c r="AA155" s="100">
        <v>14578.059268294999</v>
      </c>
      <c r="AB155" s="100">
        <v>14565.407916009999</v>
      </c>
    </row>
    <row r="156" spans="2:28" s="102" customFormat="1" ht="15.75" thickBot="1" x14ac:dyDescent="0.3">
      <c r="B156" s="103" t="s">
        <v>142</v>
      </c>
      <c r="C156" s="104">
        <f t="shared" ref="C156:AB156" si="169">C153/C155*C$15</f>
        <v>7.020211058492801E-3</v>
      </c>
      <c r="D156" s="104">
        <f t="shared" si="169"/>
        <v>5.2406399186094672E-3</v>
      </c>
      <c r="E156" s="104">
        <f t="shared" si="169"/>
        <v>8.7965003991219721E-3</v>
      </c>
      <c r="F156" s="104">
        <f t="shared" si="169"/>
        <v>8.7965003991219721E-3</v>
      </c>
      <c r="G156" s="104">
        <f t="shared" si="169"/>
        <v>1.1275170199478858E-2</v>
      </c>
      <c r="H156" s="104">
        <f t="shared" si="169"/>
        <v>1.0794042732544942E-2</v>
      </c>
      <c r="I156" s="104">
        <f t="shared" si="169"/>
        <v>1.146278643826593E-2</v>
      </c>
      <c r="J156" s="104">
        <f t="shared" si="169"/>
        <v>1.2255502773092529E-2</v>
      </c>
      <c r="K156" s="104">
        <f t="shared" si="169"/>
        <v>1.1080933137655506E-2</v>
      </c>
      <c r="L156" s="104">
        <f t="shared" si="169"/>
        <v>1.0614324431302223E-2</v>
      </c>
      <c r="M156" s="104">
        <f t="shared" si="169"/>
        <v>1.1551158201841988E-2</v>
      </c>
      <c r="N156" s="104">
        <f t="shared" si="169"/>
        <v>1.1551158201841988E-2</v>
      </c>
      <c r="O156" s="104">
        <f t="shared" si="169"/>
        <v>1.0580492085735435E-2</v>
      </c>
      <c r="P156" s="104">
        <f t="shared" si="169"/>
        <v>1.0798849637055312E-2</v>
      </c>
      <c r="Q156" s="104">
        <f t="shared" si="169"/>
        <v>1.0501907907986399E-2</v>
      </c>
      <c r="R156" s="104">
        <f t="shared" si="169"/>
        <v>1.0484502090067703E-2</v>
      </c>
      <c r="S156" s="104">
        <f t="shared" si="169"/>
        <v>1.0502043243829515E-2</v>
      </c>
      <c r="T156" s="104">
        <f t="shared" si="169"/>
        <v>1.0922167501520605E-2</v>
      </c>
      <c r="U156" s="104">
        <f t="shared" si="169"/>
        <v>1.0081110470134628E-2</v>
      </c>
      <c r="V156" s="104">
        <f t="shared" si="169"/>
        <v>1.0081110470134628E-2</v>
      </c>
      <c r="W156" s="104">
        <f t="shared" si="169"/>
        <v>6.112884327973603E-3</v>
      </c>
      <c r="X156" s="104">
        <f t="shared" si="169"/>
        <v>5.9375776972223097E-3</v>
      </c>
      <c r="Y156" s="104">
        <f t="shared" si="169"/>
        <v>6.1468390715090256E-3</v>
      </c>
      <c r="Z156" s="104">
        <f t="shared" si="169"/>
        <v>2.6777950883804524E-3</v>
      </c>
      <c r="AA156" s="104">
        <f t="shared" si="169"/>
        <v>7.8495291311090117E-3</v>
      </c>
      <c r="AB156" s="104">
        <f t="shared" si="169"/>
        <v>5.841140688798486E-3</v>
      </c>
    </row>
    <row r="157" spans="2:28" x14ac:dyDescent="0.25">
      <c r="B157" s="26"/>
      <c r="D157" s="23"/>
      <c r="E157" s="2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row>
    <row r="158" spans="2:28" x14ac:dyDescent="0.25">
      <c r="B158" s="26"/>
      <c r="D158" s="23"/>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row>
    <row r="159" spans="2:28" x14ac:dyDescent="0.25">
      <c r="B159" s="26" t="s">
        <v>143</v>
      </c>
      <c r="C159" s="100">
        <v>90.524286679999989</v>
      </c>
      <c r="D159" s="100">
        <v>48.931855779999985</v>
      </c>
      <c r="E159" s="100">
        <v>41.592430900000004</v>
      </c>
      <c r="F159" s="100">
        <v>41.592430900000004</v>
      </c>
      <c r="G159" s="100">
        <v>177.67901416000001</v>
      </c>
      <c r="H159" s="100">
        <v>42.270974389999985</v>
      </c>
      <c r="I159" s="100">
        <v>135.40803977000002</v>
      </c>
      <c r="J159" s="100">
        <v>45.818390320000006</v>
      </c>
      <c r="K159" s="100">
        <v>89.589649449999996</v>
      </c>
      <c r="L159" s="100">
        <v>48.883240300000004</v>
      </c>
      <c r="M159" s="100">
        <v>40.706409149999999</v>
      </c>
      <c r="N159" s="100">
        <v>40.706409149999999</v>
      </c>
      <c r="O159" s="100">
        <v>178.14621543999999</v>
      </c>
      <c r="P159" s="100">
        <v>43.336459340000005</v>
      </c>
      <c r="Q159" s="100">
        <v>134.80975609999999</v>
      </c>
      <c r="R159" s="100">
        <v>43.12259319999999</v>
      </c>
      <c r="S159" s="100">
        <v>91.687162900000004</v>
      </c>
      <c r="T159" s="100">
        <v>46.921274550000007</v>
      </c>
      <c r="U159" s="100">
        <v>44.765888350000004</v>
      </c>
      <c r="V159" s="100">
        <v>44.765888350000004</v>
      </c>
      <c r="W159" s="100">
        <v>130.21025800000001</v>
      </c>
      <c r="X159" s="100">
        <v>39.382561280000004</v>
      </c>
      <c r="Y159" s="100">
        <v>90.827696720000006</v>
      </c>
      <c r="Z159" s="100">
        <v>34.330215409999994</v>
      </c>
      <c r="AA159" s="100">
        <v>56.497481310000005</v>
      </c>
      <c r="AB159" s="100">
        <v>30.935137709999999</v>
      </c>
    </row>
    <row r="160" spans="2:28" x14ac:dyDescent="0.25">
      <c r="B160" s="75" t="s">
        <v>133</v>
      </c>
      <c r="C160" s="101">
        <f t="shared" ref="C160:AB160" si="170">C163*C$141/C15</f>
        <v>141.96164386383248</v>
      </c>
      <c r="D160" s="101">
        <f t="shared" si="170"/>
        <v>76.445073792013062</v>
      </c>
      <c r="E160" s="101">
        <f t="shared" si="170"/>
        <v>65.742893382875437</v>
      </c>
      <c r="F160" s="101">
        <f t="shared" si="170"/>
        <v>65.742893382875437</v>
      </c>
      <c r="G160" s="101">
        <f t="shared" si="170"/>
        <v>278.28510588055565</v>
      </c>
      <c r="H160" s="101">
        <f t="shared" si="170"/>
        <v>68.852313389551995</v>
      </c>
      <c r="I160" s="101">
        <f t="shared" si="170"/>
        <v>209.30344326419907</v>
      </c>
      <c r="J160" s="101">
        <f t="shared" si="170"/>
        <v>70.033197935670302</v>
      </c>
      <c r="K160" s="101">
        <f t="shared" si="170"/>
        <v>139.09797399279611</v>
      </c>
      <c r="L160" s="101">
        <f t="shared" si="170"/>
        <v>73.402685987238939</v>
      </c>
      <c r="M160" s="101">
        <f t="shared" si="170"/>
        <v>65.754429528904325</v>
      </c>
      <c r="N160" s="101">
        <f t="shared" si="170"/>
        <v>65.754429528904325</v>
      </c>
      <c r="O160" s="101">
        <f t="shared" si="170"/>
        <v>293.983586462858</v>
      </c>
      <c r="P160" s="101">
        <f t="shared" si="170"/>
        <v>71.222975693986101</v>
      </c>
      <c r="Q160" s="101">
        <f t="shared" si="170"/>
        <v>222.75687894024091</v>
      </c>
      <c r="R160" s="101">
        <f t="shared" si="170"/>
        <v>73.462513067028596</v>
      </c>
      <c r="S160" s="101">
        <f t="shared" si="170"/>
        <v>149.2709197220928</v>
      </c>
      <c r="T160" s="101">
        <f t="shared" si="170"/>
        <v>75.921145070460156</v>
      </c>
      <c r="U160" s="101">
        <f t="shared" si="170"/>
        <v>73.353106178501676</v>
      </c>
      <c r="V160" s="101">
        <f t="shared" si="170"/>
        <v>73.353106178501676</v>
      </c>
      <c r="W160" s="101">
        <f t="shared" si="170"/>
        <v>248.62244908668984</v>
      </c>
      <c r="X160" s="101">
        <f t="shared" si="170"/>
        <v>70.327214035783626</v>
      </c>
      <c r="Y160" s="101">
        <f t="shared" si="170"/>
        <v>178.2315487699436</v>
      </c>
      <c r="Z160" s="101">
        <f t="shared" si="170"/>
        <v>69.571175167896669</v>
      </c>
      <c r="AA160" s="101">
        <f t="shared" si="170"/>
        <v>108.58898697115276</v>
      </c>
      <c r="AB160" s="101">
        <f t="shared" si="170"/>
        <v>59.694002089499556</v>
      </c>
    </row>
    <row r="161" spans="2:28" x14ac:dyDescent="0.25">
      <c r="B161" s="26" t="s">
        <v>144</v>
      </c>
      <c r="C161" s="100">
        <f>C160-C159</f>
        <v>51.437357183832489</v>
      </c>
      <c r="D161" s="100">
        <f t="shared" ref="D161:AB161" si="171">D160-D159</f>
        <v>27.513218012013077</v>
      </c>
      <c r="E161" s="100">
        <f t="shared" si="171"/>
        <v>24.150462482875433</v>
      </c>
      <c r="F161" s="100">
        <f t="shared" si="171"/>
        <v>24.150462482875433</v>
      </c>
      <c r="G161" s="100">
        <f t="shared" si="171"/>
        <v>100.60609172055564</v>
      </c>
      <c r="H161" s="100">
        <f t="shared" si="171"/>
        <v>26.58133899955201</v>
      </c>
      <c r="I161" s="100">
        <f t="shared" si="171"/>
        <v>73.895403494199059</v>
      </c>
      <c r="J161" s="100">
        <f t="shared" si="171"/>
        <v>24.214807615670296</v>
      </c>
      <c r="K161" s="100">
        <f t="shared" si="171"/>
        <v>49.508324542796117</v>
      </c>
      <c r="L161" s="100">
        <f t="shared" si="171"/>
        <v>24.519445687238935</v>
      </c>
      <c r="M161" s="100">
        <f t="shared" si="171"/>
        <v>25.048020378904326</v>
      </c>
      <c r="N161" s="100">
        <f t="shared" si="171"/>
        <v>25.048020378904326</v>
      </c>
      <c r="O161" s="100">
        <f t="shared" si="171"/>
        <v>115.83737102285801</v>
      </c>
      <c r="P161" s="100">
        <f t="shared" si="171"/>
        <v>27.886516353986096</v>
      </c>
      <c r="Q161" s="100">
        <f t="shared" si="171"/>
        <v>87.947122840240922</v>
      </c>
      <c r="R161" s="100">
        <f t="shared" si="171"/>
        <v>30.339919867028605</v>
      </c>
      <c r="S161" s="100">
        <f t="shared" si="171"/>
        <v>57.583756822092795</v>
      </c>
      <c r="T161" s="100">
        <f t="shared" si="171"/>
        <v>28.999870520460149</v>
      </c>
      <c r="U161" s="100">
        <f t="shared" si="171"/>
        <v>28.587217828501672</v>
      </c>
      <c r="V161" s="100">
        <f t="shared" si="171"/>
        <v>28.587217828501672</v>
      </c>
      <c r="W161" s="100">
        <f t="shared" si="171"/>
        <v>118.41219108668983</v>
      </c>
      <c r="X161" s="100">
        <f t="shared" si="171"/>
        <v>30.944652755783622</v>
      </c>
      <c r="Y161" s="100">
        <f t="shared" si="171"/>
        <v>87.403852049943595</v>
      </c>
      <c r="Z161" s="100">
        <f t="shared" si="171"/>
        <v>35.240959757896675</v>
      </c>
      <c r="AA161" s="100">
        <f t="shared" si="171"/>
        <v>52.091505661152759</v>
      </c>
      <c r="AB161" s="100">
        <f t="shared" si="171"/>
        <v>28.758864379499556</v>
      </c>
    </row>
    <row r="162" spans="2:28" x14ac:dyDescent="0.25">
      <c r="B162" s="26" t="s">
        <v>145</v>
      </c>
      <c r="C162" s="100">
        <v>6957.1467382399996</v>
      </c>
      <c r="D162" s="105"/>
      <c r="E162" s="100">
        <v>6993.9945036500021</v>
      </c>
      <c r="F162" s="105"/>
      <c r="G162" s="100">
        <v>6588.9915285500001</v>
      </c>
      <c r="H162" s="105"/>
      <c r="I162" s="100">
        <v>6858.75064957</v>
      </c>
      <c r="J162" s="105"/>
      <c r="K162" s="100">
        <v>6916.4642292500002</v>
      </c>
      <c r="L162" s="105"/>
      <c r="M162" s="100">
        <v>6427.9721725299996</v>
      </c>
      <c r="N162" s="105"/>
      <c r="O162" s="100">
        <v>6256.4610877899995</v>
      </c>
      <c r="P162" s="105"/>
      <c r="Q162" s="100">
        <v>6226.5252263299999</v>
      </c>
      <c r="R162" s="105"/>
      <c r="S162" s="100">
        <v>6972.6665013000002</v>
      </c>
      <c r="T162" s="100">
        <v>421.30276001000021</v>
      </c>
      <c r="U162" s="100">
        <v>6551.3637412899998</v>
      </c>
      <c r="V162" s="100">
        <v>6551.3637412899998</v>
      </c>
      <c r="W162" s="100">
        <v>6622.7569935699976</v>
      </c>
      <c r="X162" s="100">
        <v>435.52502866999816</v>
      </c>
      <c r="Y162" s="100">
        <v>6187.2319648999992</v>
      </c>
      <c r="Z162" s="100">
        <v>-243.90446767000199</v>
      </c>
      <c r="AA162" s="100">
        <v>6431.1364325700015</v>
      </c>
      <c r="AB162" s="100">
        <v>-26.133856539997101</v>
      </c>
    </row>
    <row r="163" spans="2:28" x14ac:dyDescent="0.25">
      <c r="B163" s="26" t="s">
        <v>146</v>
      </c>
      <c r="C163" s="100">
        <v>6586.1098884391658</v>
      </c>
      <c r="D163" s="100">
        <v>6793.656224313334</v>
      </c>
      <c r="E163" s="100">
        <v>6378.5635525649996</v>
      </c>
      <c r="F163" s="100">
        <v>6378.5635525649996</v>
      </c>
      <c r="G163" s="100">
        <v>6328.2570979091661</v>
      </c>
      <c r="H163" s="100">
        <v>6503.9064149033329</v>
      </c>
      <c r="I163" s="100">
        <v>6269.7073255777768</v>
      </c>
      <c r="J163" s="100">
        <v>6501.9290289933333</v>
      </c>
      <c r="K163" s="100">
        <v>6153.5964738699995</v>
      </c>
      <c r="L163" s="100">
        <v>6437.6975263533341</v>
      </c>
      <c r="M163" s="100">
        <v>5869.4954213866658</v>
      </c>
      <c r="N163" s="100">
        <v>5869.4954213866658</v>
      </c>
      <c r="O163" s="100">
        <v>6231.766538693334</v>
      </c>
      <c r="P163" s="100">
        <v>6037.150082756667</v>
      </c>
      <c r="Q163" s="100">
        <v>6296.6386906722219</v>
      </c>
      <c r="R163" s="100">
        <v>6161.3431014999996</v>
      </c>
      <c r="S163" s="100">
        <v>6364.2864852583343</v>
      </c>
      <c r="T163" s="100">
        <v>6464.7814441100008</v>
      </c>
      <c r="U163" s="100">
        <v>6263.791526406666</v>
      </c>
      <c r="V163" s="100">
        <v>6263.791526406666</v>
      </c>
      <c r="W163" s="100">
        <v>5993.3093391729162</v>
      </c>
      <c r="X163" s="100">
        <v>5915.5246097083327</v>
      </c>
      <c r="Y163" s="100">
        <v>6019.2375823277771</v>
      </c>
      <c r="Z163" s="100">
        <v>5931.5775514549996</v>
      </c>
      <c r="AA163" s="100">
        <v>6063.0675977641667</v>
      </c>
      <c r="AB163" s="100">
        <v>6149.7941713083337</v>
      </c>
    </row>
    <row r="164" spans="2:28" s="63" customFormat="1" ht="15.75" thickBot="1" x14ac:dyDescent="0.3">
      <c r="B164" s="103" t="s">
        <v>147</v>
      </c>
      <c r="C164" s="104">
        <f t="shared" ref="C164:AB164" si="172">C161/C163*C$15</f>
        <v>1.574939820412671E-2</v>
      </c>
      <c r="D164" s="104">
        <f t="shared" si="172"/>
        <v>1.6243862135411992E-2</v>
      </c>
      <c r="E164" s="104">
        <f t="shared" si="172"/>
        <v>1.5355109576712709E-2</v>
      </c>
      <c r="F164" s="104">
        <f t="shared" si="172"/>
        <v>1.5355109576712709E-2</v>
      </c>
      <c r="G164" s="104">
        <f t="shared" si="172"/>
        <v>1.5897914728179349E-2</v>
      </c>
      <c r="H164" s="104">
        <f t="shared" si="172"/>
        <v>1.6214651084630004E-2</v>
      </c>
      <c r="I164" s="104">
        <f t="shared" si="172"/>
        <v>1.5757973803586733E-2</v>
      </c>
      <c r="J164" s="104">
        <f t="shared" si="172"/>
        <v>1.4775556106883546E-2</v>
      </c>
      <c r="K164" s="104">
        <f t="shared" si="172"/>
        <v>1.6224207985416093E-2</v>
      </c>
      <c r="L164" s="104">
        <f t="shared" si="172"/>
        <v>1.5276770429872393E-2</v>
      </c>
      <c r="M164" s="104">
        <f t="shared" si="172"/>
        <v>1.7307047865340205E-2</v>
      </c>
      <c r="N164" s="104">
        <f t="shared" si="172"/>
        <v>1.7307047865340205E-2</v>
      </c>
      <c r="O164" s="104">
        <f t="shared" si="172"/>
        <v>1.8588207742318053E-2</v>
      </c>
      <c r="P164" s="104">
        <f t="shared" si="172"/>
        <v>1.837619328305589E-2</v>
      </c>
      <c r="Q164" s="104">
        <f t="shared" si="172"/>
        <v>1.8657067602582112E-2</v>
      </c>
      <c r="R164" s="104">
        <f t="shared" si="172"/>
        <v>1.9589903370802283E-2</v>
      </c>
      <c r="S164" s="104">
        <f t="shared" si="172"/>
        <v>1.8195331471787386E-2</v>
      </c>
      <c r="T164" s="104">
        <f t="shared" si="172"/>
        <v>1.8041884769324373E-2</v>
      </c>
      <c r="U164" s="104">
        <f t="shared" si="172"/>
        <v>1.8355841079802135E-2</v>
      </c>
      <c r="V164" s="104">
        <f t="shared" si="172"/>
        <v>1.8355841079802135E-2</v>
      </c>
      <c r="W164" s="104">
        <f t="shared" si="172"/>
        <v>1.975739685464506E-2</v>
      </c>
      <c r="X164" s="104">
        <f t="shared" si="172"/>
        <v>2.0753788439638009E-2</v>
      </c>
      <c r="Y164" s="104">
        <f t="shared" si="172"/>
        <v>1.9414191321046419E-2</v>
      </c>
      <c r="Z164" s="104">
        <f t="shared" si="172"/>
        <v>2.3571246618204426E-2</v>
      </c>
      <c r="AA164" s="104">
        <f t="shared" si="172"/>
        <v>1.7325620199665645E-2</v>
      </c>
      <c r="AB164" s="104">
        <f t="shared" si="172"/>
        <v>1.8756967433619921E-2</v>
      </c>
    </row>
    <row r="165" spans="2:28" x14ac:dyDescent="0.25">
      <c r="B165" s="26"/>
      <c r="C165" s="21"/>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row>
    <row r="166" spans="2:28" x14ac:dyDescent="0.25">
      <c r="B166" s="26"/>
      <c r="C166" s="21"/>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row>
    <row r="167" spans="2:28" x14ac:dyDescent="0.25">
      <c r="B167" s="26" t="s">
        <v>148</v>
      </c>
      <c r="C167" s="100">
        <v>218.67801795999998</v>
      </c>
      <c r="D167" s="100">
        <v>108.44613553999999</v>
      </c>
      <c r="E167" s="100">
        <v>110.23188241999999</v>
      </c>
      <c r="F167" s="100">
        <v>110.23188241999999</v>
      </c>
      <c r="G167" s="100">
        <v>454.43963119</v>
      </c>
      <c r="H167" s="100">
        <v>111.39122438</v>
      </c>
      <c r="I167" s="100">
        <v>343.04840681000002</v>
      </c>
      <c r="J167" s="100">
        <v>117.71806178</v>
      </c>
      <c r="K167" s="100">
        <v>225.33034502999999</v>
      </c>
      <c r="L167" s="100">
        <v>115.6304317</v>
      </c>
      <c r="M167" s="100">
        <v>109.69991333</v>
      </c>
      <c r="N167" s="100">
        <v>109.69991333</v>
      </c>
      <c r="O167" s="100">
        <v>401.25977171</v>
      </c>
      <c r="P167" s="100">
        <v>104.19135585999996</v>
      </c>
      <c r="Q167" s="100">
        <v>297.06841585000001</v>
      </c>
      <c r="R167" s="100">
        <v>102.07306917000001</v>
      </c>
      <c r="S167" s="100">
        <v>194.99534668000001</v>
      </c>
      <c r="T167" s="100">
        <v>99.842690950000005</v>
      </c>
      <c r="U167" s="100">
        <v>95.152655730000006</v>
      </c>
      <c r="V167" s="100">
        <v>95.152655730000006</v>
      </c>
      <c r="W167" s="100">
        <v>258.71242543</v>
      </c>
      <c r="X167" s="100">
        <v>85.994886550000018</v>
      </c>
      <c r="Y167" s="100">
        <v>172.71753888000001</v>
      </c>
      <c r="Z167" s="100">
        <v>69.796825269999999</v>
      </c>
      <c r="AA167" s="100">
        <v>102.92071360999999</v>
      </c>
      <c r="AB167" s="100">
        <v>55.462149479999994</v>
      </c>
    </row>
    <row r="168" spans="2:28" x14ac:dyDescent="0.25">
      <c r="B168" s="75" t="s">
        <v>133</v>
      </c>
      <c r="C168" s="101">
        <f t="shared" ref="C168:AB168" si="173">C171*C$141/C$15</f>
        <v>322.10592885378384</v>
      </c>
      <c r="D168" s="101">
        <f t="shared" si="173"/>
        <v>169.83685753887804</v>
      </c>
      <c r="E168" s="101">
        <f t="shared" si="173"/>
        <v>152.4788716057607</v>
      </c>
      <c r="F168" s="101">
        <f t="shared" si="173"/>
        <v>152.4788716057607</v>
      </c>
      <c r="G168" s="101">
        <f t="shared" si="173"/>
        <v>619.42538064779649</v>
      </c>
      <c r="H168" s="101">
        <f t="shared" si="173"/>
        <v>153.90177395892658</v>
      </c>
      <c r="I168" s="101">
        <f t="shared" si="173"/>
        <v>465.2026645239448</v>
      </c>
      <c r="J168" s="101">
        <f t="shared" si="173"/>
        <v>156.46881182773311</v>
      </c>
      <c r="K168" s="101">
        <f t="shared" si="173"/>
        <v>308.31095520001514</v>
      </c>
      <c r="L168" s="101">
        <f t="shared" si="173"/>
        <v>159.26850569159237</v>
      </c>
      <c r="M168" s="101">
        <f t="shared" si="173"/>
        <v>149.11361441699049</v>
      </c>
      <c r="N168" s="101">
        <f t="shared" si="173"/>
        <v>149.11361441699049</v>
      </c>
      <c r="O168" s="101">
        <f t="shared" si="173"/>
        <v>598.64748425149901</v>
      </c>
      <c r="P168" s="101">
        <f t="shared" si="173"/>
        <v>152.330852790645</v>
      </c>
      <c r="Q168" s="101">
        <f t="shared" si="173"/>
        <v>446.31217446335239</v>
      </c>
      <c r="R168" s="101">
        <f t="shared" si="173"/>
        <v>153.39916943648879</v>
      </c>
      <c r="S168" s="101">
        <f t="shared" si="173"/>
        <v>292.96807508801038</v>
      </c>
      <c r="T168" s="101">
        <f t="shared" si="173"/>
        <v>147.59093661055948</v>
      </c>
      <c r="U168" s="101">
        <f t="shared" si="173"/>
        <v>145.37967864538462</v>
      </c>
      <c r="V168" s="101">
        <f t="shared" si="173"/>
        <v>145.37967864538462</v>
      </c>
      <c r="W168" s="101">
        <f t="shared" si="173"/>
        <v>507.76105912598211</v>
      </c>
      <c r="X168" s="101">
        <f t="shared" si="173"/>
        <v>146.93358219942837</v>
      </c>
      <c r="Y168" s="101">
        <f t="shared" si="173"/>
        <v>361.25845361310922</v>
      </c>
      <c r="Z168" s="101">
        <f t="shared" si="173"/>
        <v>145.31180556896868</v>
      </c>
      <c r="AA168" s="101">
        <f t="shared" si="173"/>
        <v>216.81837948393689</v>
      </c>
      <c r="AB168" s="101">
        <f t="shared" si="173"/>
        <v>117.76087974365869</v>
      </c>
    </row>
    <row r="169" spans="2:28" x14ac:dyDescent="0.25">
      <c r="B169" s="26" t="s">
        <v>149</v>
      </c>
      <c r="C169" s="100">
        <f>+C168-C167</f>
        <v>103.42791089378386</v>
      </c>
      <c r="D169" s="100">
        <f t="shared" ref="D169:AB169" si="174">+D168-D167</f>
        <v>61.39072199887805</v>
      </c>
      <c r="E169" s="100">
        <f t="shared" si="174"/>
        <v>42.246989185760711</v>
      </c>
      <c r="F169" s="100">
        <f t="shared" si="174"/>
        <v>42.246989185760711</v>
      </c>
      <c r="G169" s="100">
        <f t="shared" si="174"/>
        <v>164.98574945779649</v>
      </c>
      <c r="H169" s="100">
        <f t="shared" si="174"/>
        <v>42.510549578926586</v>
      </c>
      <c r="I169" s="100">
        <f t="shared" si="174"/>
        <v>122.15425771394479</v>
      </c>
      <c r="J169" s="100">
        <f t="shared" si="174"/>
        <v>38.750750047733106</v>
      </c>
      <c r="K169" s="100">
        <f t="shared" si="174"/>
        <v>82.980610170015154</v>
      </c>
      <c r="L169" s="100">
        <f t="shared" si="174"/>
        <v>43.638073991592364</v>
      </c>
      <c r="M169" s="100">
        <f t="shared" si="174"/>
        <v>39.413701086990486</v>
      </c>
      <c r="N169" s="100">
        <f t="shared" si="174"/>
        <v>39.413701086990486</v>
      </c>
      <c r="O169" s="100">
        <f t="shared" si="174"/>
        <v>197.38771254149901</v>
      </c>
      <c r="P169" s="100">
        <f t="shared" si="174"/>
        <v>48.139496930645038</v>
      </c>
      <c r="Q169" s="100">
        <f t="shared" si="174"/>
        <v>149.24375861335238</v>
      </c>
      <c r="R169" s="100">
        <f t="shared" si="174"/>
        <v>51.32610026648878</v>
      </c>
      <c r="S169" s="100">
        <f t="shared" si="174"/>
        <v>97.972728408010369</v>
      </c>
      <c r="T169" s="100">
        <f t="shared" si="174"/>
        <v>47.748245660559476</v>
      </c>
      <c r="U169" s="100">
        <f t="shared" si="174"/>
        <v>50.227022915384609</v>
      </c>
      <c r="V169" s="100">
        <f t="shared" si="174"/>
        <v>50.227022915384609</v>
      </c>
      <c r="W169" s="100">
        <f t="shared" si="174"/>
        <v>249.04863369598212</v>
      </c>
      <c r="X169" s="100">
        <f t="shared" si="174"/>
        <v>60.938695649428354</v>
      </c>
      <c r="Y169" s="100">
        <f t="shared" si="174"/>
        <v>188.54091473310922</v>
      </c>
      <c r="Z169" s="100">
        <f t="shared" si="174"/>
        <v>75.51498029896868</v>
      </c>
      <c r="AA169" s="100">
        <f t="shared" si="174"/>
        <v>113.8976658739369</v>
      </c>
      <c r="AB169" s="100">
        <f t="shared" si="174"/>
        <v>62.298730263658697</v>
      </c>
    </row>
    <row r="170" spans="2:28" x14ac:dyDescent="0.25">
      <c r="B170" s="26" t="s">
        <v>150</v>
      </c>
      <c r="C170" s="100">
        <v>15484.076278330002</v>
      </c>
      <c r="D170" s="100" t="s">
        <v>153</v>
      </c>
      <c r="E170" s="100">
        <v>14922.843237310002</v>
      </c>
      <c r="F170" s="100" t="s">
        <v>153</v>
      </c>
      <c r="G170" s="100">
        <v>14565.4746559</v>
      </c>
      <c r="H170" s="100" t="s">
        <v>153</v>
      </c>
      <c r="I170" s="100">
        <v>14500.29196525</v>
      </c>
      <c r="J170" s="100" t="s">
        <v>153</v>
      </c>
      <c r="K170" s="100">
        <v>14534.101679790001</v>
      </c>
      <c r="L170" s="100" t="s">
        <v>153</v>
      </c>
      <c r="M170" s="100">
        <v>13617.05498961</v>
      </c>
      <c r="N170" s="100" t="s">
        <v>153</v>
      </c>
      <c r="O170" s="100">
        <v>13011.549220110001</v>
      </c>
      <c r="P170" s="100" t="s">
        <v>153</v>
      </c>
      <c r="Q170" s="100">
        <v>12820.436621590001</v>
      </c>
      <c r="R170" s="100" t="s">
        <v>153</v>
      </c>
      <c r="S170" s="100">
        <v>13009.365583229999</v>
      </c>
      <c r="T170" s="100" t="s">
        <v>153</v>
      </c>
      <c r="U170" s="100">
        <v>12452.210295340001</v>
      </c>
      <c r="V170" s="100" t="s">
        <v>153</v>
      </c>
      <c r="W170" s="100">
        <v>12430.30987237</v>
      </c>
      <c r="X170" s="100" t="s">
        <v>153</v>
      </c>
      <c r="Y170" s="100">
        <v>12367.1563133</v>
      </c>
      <c r="Z170" s="100" t="s">
        <v>153</v>
      </c>
      <c r="AA170" s="100">
        <v>12483.8015044</v>
      </c>
      <c r="AB170" s="100" t="s">
        <v>153</v>
      </c>
    </row>
    <row r="171" spans="2:28" x14ac:dyDescent="0.25">
      <c r="B171" s="26" t="s">
        <v>151</v>
      </c>
      <c r="C171" s="100">
        <v>14943.649463397502</v>
      </c>
      <c r="D171" s="100">
        <v>15093.36268647</v>
      </c>
      <c r="E171" s="100">
        <v>14793.936240325</v>
      </c>
      <c r="F171" s="100">
        <v>14793.936240325</v>
      </c>
      <c r="G171" s="100">
        <v>14085.852885680417</v>
      </c>
      <c r="H171" s="100">
        <v>14537.822850675</v>
      </c>
      <c r="I171" s="100">
        <v>13935.196230682222</v>
      </c>
      <c r="J171" s="100">
        <v>14526.669347433335</v>
      </c>
      <c r="K171" s="100">
        <v>13639.45967230667</v>
      </c>
      <c r="L171" s="100">
        <v>13968.459754933334</v>
      </c>
      <c r="M171" s="100">
        <v>13310.45958968</v>
      </c>
      <c r="N171" s="100">
        <v>13310.45958968</v>
      </c>
      <c r="O171" s="100">
        <v>12689.930773746668</v>
      </c>
      <c r="P171" s="100">
        <v>12912.184748959999</v>
      </c>
      <c r="Q171" s="100">
        <v>12615.846115342221</v>
      </c>
      <c r="R171" s="100">
        <v>12865.67631468</v>
      </c>
      <c r="S171" s="100">
        <v>12490.931015673334</v>
      </c>
      <c r="T171" s="100">
        <v>12567.554762685002</v>
      </c>
      <c r="U171" s="100">
        <v>12414.307268661665</v>
      </c>
      <c r="V171" s="100">
        <v>12414.307268661665</v>
      </c>
      <c r="W171" s="100">
        <v>12240.121955628334</v>
      </c>
      <c r="X171" s="100">
        <v>12359.215894021667</v>
      </c>
      <c r="Y171" s="100">
        <v>12200.423976163887</v>
      </c>
      <c r="Z171" s="100">
        <v>12389.157460603332</v>
      </c>
      <c r="AA171" s="100">
        <v>12106.057233944166</v>
      </c>
      <c r="AB171" s="100">
        <v>12131.958764800002</v>
      </c>
    </row>
    <row r="172" spans="2:28" s="63" customFormat="1" ht="15.75" thickBot="1" x14ac:dyDescent="0.3">
      <c r="B172" s="103" t="s">
        <v>152</v>
      </c>
      <c r="C172" s="104">
        <f t="shared" ref="C172:AB172" si="175">C169/C171*C$15</f>
        <v>1.3957105796989415E-2</v>
      </c>
      <c r="D172" s="104">
        <f t="shared" si="175"/>
        <v>1.6314291018456311E-2</v>
      </c>
      <c r="E172" s="104">
        <f t="shared" si="175"/>
        <v>1.1581435049773025E-2</v>
      </c>
      <c r="F172" s="104">
        <f t="shared" si="175"/>
        <v>1.1581435049773025E-2</v>
      </c>
      <c r="G172" s="104">
        <f t="shared" si="175"/>
        <v>1.1712868989674021E-2</v>
      </c>
      <c r="H172" s="104">
        <f t="shared" si="175"/>
        <v>1.1601185849822738E-2</v>
      </c>
      <c r="I172" s="104">
        <f t="shared" si="175"/>
        <v>1.1719949429377723E-2</v>
      </c>
      <c r="J172" s="104">
        <f t="shared" si="175"/>
        <v>1.0583251060470795E-2</v>
      </c>
      <c r="K172" s="104">
        <f t="shared" si="175"/>
        <v>1.2268564414551186E-2</v>
      </c>
      <c r="L172" s="104">
        <f t="shared" si="175"/>
        <v>1.253050359966747E-2</v>
      </c>
      <c r="M172" s="104">
        <f t="shared" si="175"/>
        <v>1.2008935779519026E-2</v>
      </c>
      <c r="N172" s="104">
        <f t="shared" si="175"/>
        <v>1.2008935779519026E-2</v>
      </c>
      <c r="O172" s="104">
        <f t="shared" si="175"/>
        <v>1.5554672130273632E-2</v>
      </c>
      <c r="P172" s="104">
        <f t="shared" si="175"/>
        <v>1.4831841446132124E-2</v>
      </c>
      <c r="Q172" s="104">
        <f t="shared" si="175"/>
        <v>1.5801936693645581E-2</v>
      </c>
      <c r="R172" s="104">
        <f t="shared" si="175"/>
        <v>1.5870803157434464E-2</v>
      </c>
      <c r="S172" s="104">
        <f t="shared" si="175"/>
        <v>1.5773210176079026E-2</v>
      </c>
      <c r="T172" s="104">
        <f t="shared" si="175"/>
        <v>1.5280808260727138E-2</v>
      </c>
      <c r="U172" s="104">
        <f t="shared" si="175"/>
        <v>1.6272513472017636E-2</v>
      </c>
      <c r="V172" s="104">
        <f t="shared" si="175"/>
        <v>1.6272513472017636E-2</v>
      </c>
      <c r="W172" s="104">
        <f t="shared" si="175"/>
        <v>2.0346907865690253E-2</v>
      </c>
      <c r="X172" s="104">
        <f t="shared" si="175"/>
        <v>1.956173055725868E-2</v>
      </c>
      <c r="Y172" s="104">
        <f t="shared" si="175"/>
        <v>2.0661455115379146E-2</v>
      </c>
      <c r="Z172" s="104">
        <f t="shared" si="175"/>
        <v>2.4182231692415332E-2</v>
      </c>
      <c r="AA172" s="104">
        <f t="shared" si="175"/>
        <v>1.897257991813887E-2</v>
      </c>
      <c r="AB172" s="104">
        <f t="shared" si="175"/>
        <v>2.0596799521863766E-2</v>
      </c>
    </row>
    <row r="173" spans="2:28" x14ac:dyDescent="0.25">
      <c r="B173" s="26"/>
      <c r="C173" s="106"/>
      <c r="D173" s="106"/>
      <c r="E173" s="107"/>
      <c r="F173" s="106"/>
      <c r="G173" s="106"/>
      <c r="H173" s="106"/>
      <c r="I173" s="106"/>
      <c r="J173" s="106"/>
      <c r="K173" s="107"/>
      <c r="L173" s="106"/>
      <c r="M173" s="106"/>
      <c r="N173" s="106"/>
      <c r="O173" s="106"/>
      <c r="P173" s="106"/>
      <c r="Q173" s="106"/>
      <c r="R173" s="106"/>
      <c r="S173" s="106"/>
      <c r="T173" s="106"/>
      <c r="U173" s="106"/>
      <c r="V173" s="106"/>
      <c r="W173" s="107"/>
      <c r="X173" s="106"/>
      <c r="Y173" s="107"/>
      <c r="Z173" s="106"/>
      <c r="AA173" s="107"/>
      <c r="AB173" s="106"/>
    </row>
    <row r="174" spans="2:28" x14ac:dyDescent="0.25">
      <c r="O174" s="22"/>
      <c r="Q174" s="22"/>
      <c r="S174" s="22"/>
    </row>
  </sheetData>
  <pageMargins left="0.70866141732283472" right="0.70866141732283472" top="0.74803149606299213" bottom="0.74803149606299213" header="0.31496062992125984" footer="0.31496062992125984"/>
  <pageSetup paperSize="9" scale="33" fitToHeight="2" orientation="landscape" r:id="rId1"/>
  <headerFooter>
    <oddHeader>&amp;R&amp;"Aptos"&amp;12&amp;KFF0000 Fortrolig&amp;1#_x000D_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FC6BB6B5E58E408EEC6C6DA74DDF38" ma:contentTypeVersion="19" ma:contentTypeDescription="Opprett et nytt dokument." ma:contentTypeScope="" ma:versionID="93476c7fbf3bc1dc9364bd8b7e32ab07">
  <xsd:schema xmlns:xsd="http://www.w3.org/2001/XMLSchema" xmlns:xs="http://www.w3.org/2001/XMLSchema" xmlns:p="http://schemas.microsoft.com/office/2006/metadata/properties" xmlns:ns1="http://schemas.microsoft.com/sharepoint/v3" xmlns:ns2="309e505d-0284-4506-b885-89d6f57d98f9" xmlns:ns3="de053a4f-d7ac-4f07-b828-d19c9bbf63e7" targetNamespace="http://schemas.microsoft.com/office/2006/metadata/properties" ma:root="true" ma:fieldsID="8e15adff9e641868fe4b6a3fd8f266da" ns1:_="" ns2:_="" ns3:_="">
    <xsd:import namespace="http://schemas.microsoft.com/sharepoint/v3"/>
    <xsd:import namespace="309e505d-0284-4506-b885-89d6f57d98f9"/>
    <xsd:import namespace="de053a4f-d7ac-4f07-b828-d19c9bbf63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ServiceObjectDetectorVersions" minOccurs="0"/>
                <xsd:element ref="ns2:MediaServiceSearchProperties" minOccurs="0"/>
                <xsd:element ref="ns2:MediaLengthInSeconds" minOccurs="0"/>
                <xsd:element ref="ns2:MediaServiceBillingMetadata" minOccurs="0"/>
                <xsd:element ref="ns2:Sistendre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Egenskaper for samordnet samsvarspolicy" ma:hidden="true" ma:internalName="_ip_UnifiedCompliancePolicyProperties">
      <xsd:simpleType>
        <xsd:restriction base="dms:Note"/>
      </xsd:simpleType>
    </xsd:element>
    <xsd:element name="_ip_UnifiedCompliancePolicyUIAction" ma:index="22" nillable="true" ma:displayName="UI-handling for samordnet samsvarspolicy"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9e505d-0284-4506-b885-89d6f57d98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Bildemerkelapper" ma:readOnly="false" ma:fieldId="{5cf76f15-5ced-4ddc-b409-7134ff3c332f}" ma:taxonomyMulti="true" ma:sspId="ef4f67c6-55dc-44b9-af20-23fc16b6999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Sistendret" ma:index="28" nillable="true" ma:displayName="Sist endret" ma:format="DateTime" ma:internalName="Sistendret">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e053a4f-d7ac-4f07-b828-d19c9bbf63e7" elementFormDefault="qualified">
    <xsd:import namespace="http://schemas.microsoft.com/office/2006/documentManagement/types"/>
    <xsd:import namespace="http://schemas.microsoft.com/office/infopath/2007/PartnerControls"/>
    <xsd:element name="SharedWithUsers" ma:index="11"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lingsdetaljer" ma:internalName="SharedWithDetails" ma:readOnly="true">
      <xsd:simpleType>
        <xsd:restriction base="dms:Note">
          <xsd:maxLength value="255"/>
        </xsd:restriction>
      </xsd:simpleType>
    </xsd:element>
    <xsd:element name="TaxCatchAll" ma:index="17" nillable="true" ma:displayName="Taxonomy Catch All Column" ma:hidden="true" ma:list="{ec887d59-a13c-40a4-8f0a-bf5b091b8263}" ma:internalName="TaxCatchAll" ma:readOnly="false" ma:showField="CatchAllData" ma:web="de053a4f-d7ac-4f07-b828-d19c9bbf63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09e505d-0284-4506-b885-89d6f57d98f9">
      <Terms xmlns="http://schemas.microsoft.com/office/infopath/2007/PartnerControls"/>
    </lcf76f155ced4ddcb4097134ff3c332f>
    <TaxCatchAll xmlns="de053a4f-d7ac-4f07-b828-d19c9bbf63e7" xsi:nil="true"/>
    <Sistendret xmlns="309e505d-0284-4506-b885-89d6f57d98f9" xsi:nil="true"/>
  </documentManagement>
</p:properties>
</file>

<file path=customXml/itemProps1.xml><?xml version="1.0" encoding="utf-8"?>
<ds:datastoreItem xmlns:ds="http://schemas.openxmlformats.org/officeDocument/2006/customXml" ds:itemID="{090E9662-C2FB-4313-857D-0F175D2D9B47}"/>
</file>

<file path=customXml/itemProps2.xml><?xml version="1.0" encoding="utf-8"?>
<ds:datastoreItem xmlns:ds="http://schemas.openxmlformats.org/officeDocument/2006/customXml" ds:itemID="{50847195-A1E0-412B-B1FD-ED9250947234}"/>
</file>

<file path=customXml/itemProps3.xml><?xml version="1.0" encoding="utf-8"?>
<ds:datastoreItem xmlns:ds="http://schemas.openxmlformats.org/officeDocument/2006/customXml" ds:itemID="{1FA91D61-5209-4117-9BD8-C5E254756EA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Navngitte områder</vt:lpstr>
      </vt:variant>
      <vt:variant>
        <vt:i4>1</vt:i4>
      </vt:variant>
    </vt:vector>
  </HeadingPairs>
  <TitlesOfParts>
    <vt:vector size="3" baseType="lpstr">
      <vt:lpstr>APMd</vt:lpstr>
      <vt:lpstr>APMu</vt:lpstr>
      <vt:lpstr>APMu!Utskriftsområde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Baard Skamsar Øien</dc:creator>
  <cp:lastModifiedBy>Baard Skamsar Øien</cp:lastModifiedBy>
  <dcterms:created xsi:type="dcterms:W3CDTF">2026-08-13T19:52:08Z</dcterms:created>
  <dcterms:modified xsi:type="dcterms:W3CDTF">2026-08-13T19:54:06Z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f179448-ebd7-4819-972f-c7da8aaf5562_Enabled">
    <vt:lpwstr>true</vt:lpwstr>
  </property>
  <property fmtid="{D5CDD505-2E9C-101B-9397-08002B2CF9AE}" pid="3" name="MSIP_Label_7f179448-ebd7-4819-972f-c7da8aaf5562_SetDate">
    <vt:lpwstr>2026-08-13T19:53:11Z</vt:lpwstr>
  </property>
  <property fmtid="{D5CDD505-2E9C-101B-9397-08002B2CF9AE}" pid="4" name="MSIP_Label_7f179448-ebd7-4819-972f-c7da8aaf5562_Method">
    <vt:lpwstr>Privileged</vt:lpwstr>
  </property>
  <property fmtid="{D5CDD505-2E9C-101B-9397-08002B2CF9AE}" pid="5" name="MSIP_Label_7f179448-ebd7-4819-972f-c7da8aaf5562_Name">
    <vt:lpwstr>Åpen</vt:lpwstr>
  </property>
  <property fmtid="{D5CDD505-2E9C-101B-9397-08002B2CF9AE}" pid="6" name="MSIP_Label_7f179448-ebd7-4819-972f-c7da8aaf5562_SiteId">
    <vt:lpwstr>637562f2-2183-407d-98a8-8fadd6657277</vt:lpwstr>
  </property>
  <property fmtid="{D5CDD505-2E9C-101B-9397-08002B2CF9AE}" pid="7" name="MSIP_Label_7f179448-ebd7-4819-972f-c7da8aaf5562_ActionId">
    <vt:lpwstr>b48c6cd8-9823-4a7d-8a07-ada76cd4421f</vt:lpwstr>
  </property>
  <property fmtid="{D5CDD505-2E9C-101B-9397-08002B2CF9AE}" pid="8" name="MSIP_Label_7f179448-ebd7-4819-972f-c7da8aaf5562_ContentBits">
    <vt:lpwstr>0</vt:lpwstr>
  </property>
  <property fmtid="{D5CDD505-2E9C-101B-9397-08002B2CF9AE}" pid="9" name="MSIP_Label_7f179448-ebd7-4819-972f-c7da8aaf5562_Tag">
    <vt:lpwstr>10, 0, 1, 1</vt:lpwstr>
  </property>
  <property fmtid="{D5CDD505-2E9C-101B-9397-08002B2CF9AE}" pid="10" name="ContentTypeId">
    <vt:lpwstr>0x010100D4FC6BB6B5E58E408EEC6C6DA74DDF38</vt:lpwstr>
  </property>
  <property fmtid="{D5CDD505-2E9C-101B-9397-08002B2CF9AE}" pid="11" name="MediaServiceImageTags">
    <vt:lpwstr/>
  </property>
</Properties>
</file>